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628"/>
  <workbookPr defaultThemeVersion="166925"/>
  <mc:AlternateContent xmlns:mc="http://schemas.openxmlformats.org/markup-compatibility/2006">
    <mc:Choice Requires="x15">
      <x15ac:absPath xmlns:x15ac="http://schemas.microsoft.com/office/spreadsheetml/2010/11/ac" url="https://barnstablecounty.sharepoint.com/dept/commission/team/projects/Project Files/MULTI-TOWN/BC Solid Waste Feasibility 2020/Geosyntec/Tasks 2 and 3/Final Deliverables/"/>
    </mc:Choice>
  </mc:AlternateContent>
  <xr:revisionPtr revIDLastSave="0" documentId="8_{9C4CF109-882A-48F6-99B6-5172FD2DBCA3}" xr6:coauthVersionLast="47" xr6:coauthVersionMax="47" xr10:uidLastSave="{00000000-0000-0000-0000-000000000000}"/>
  <bookViews>
    <workbookView xWindow="10260" yWindow="-13620" windowWidth="21840" windowHeight="13140" firstSheet="2" activeTab="2" xr2:uid="{195E04FE-3648-44BB-BCE7-E0F0B9ACCC0A}"/>
  </bookViews>
  <sheets>
    <sheet name="Organics_Compost" sheetId="1" state="hidden" r:id="rId1"/>
    <sheet name="Organics_AD" sheetId="5" state="hidden" r:id="rId2"/>
    <sheet name="Summary" sheetId="13" r:id="rId3"/>
    <sheet name="1.Baseline" sheetId="6" r:id="rId4"/>
    <sheet name="2. YTS Rail" sheetId="8" r:id="rId5"/>
    <sheet name="3. UCRTS Rail" sheetId="9" r:id="rId6"/>
    <sheet name="4. YTS and UCRTS Rail" sheetId="10" r:id="rId7"/>
    <sheet name="5. Backyard Composting" sheetId="11" state="hidden" r:id="rId8"/>
    <sheet name="5. YTS UCRTS+Backyard Compost" sheetId="15" r:id="rId9"/>
    <sheet name="6. Decentralized Compost" sheetId="12" state="hidden" r:id="rId10"/>
    <sheet name="6. YTS UCRTS+Decentral Compost" sheetId="16" r:id="rId11"/>
    <sheet name="Waste Projections" sheetId="2" r:id="rId12"/>
    <sheet name="Waste Composition" sheetId="3" r:id="rId13"/>
    <sheet name="Transportation GHG" sheetId="7" r:id="rId1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 i="13" l="1"/>
  <c r="II28" i="6"/>
  <c r="IQ17" i="6"/>
  <c r="IQ6" i="6"/>
  <c r="IQ7" i="6"/>
  <c r="IQ8" i="6"/>
  <c r="IQ9" i="6"/>
  <c r="IQ10" i="6"/>
  <c r="IQ11" i="6"/>
  <c r="IQ12" i="6"/>
  <c r="IQ13" i="6"/>
  <c r="IQ14" i="6"/>
  <c r="IQ15" i="6"/>
  <c r="IQ16" i="6"/>
  <c r="IQ18" i="6"/>
  <c r="IQ19" i="6"/>
  <c r="IQ20" i="6"/>
  <c r="IQ5" i="6"/>
  <c r="IP6" i="6"/>
  <c r="IP7" i="6"/>
  <c r="IP8" i="6"/>
  <c r="IP9" i="6"/>
  <c r="IP10" i="6"/>
  <c r="IP11" i="6"/>
  <c r="IP12" i="6"/>
  <c r="IP13" i="6"/>
  <c r="IP14" i="6"/>
  <c r="IP15" i="6"/>
  <c r="IP16" i="6"/>
  <c r="IP17" i="6"/>
  <c r="IP18" i="6"/>
  <c r="IP19" i="6"/>
  <c r="IP20" i="6"/>
  <c r="IP5" i="6"/>
  <c r="IK5" i="6"/>
  <c r="D8" i="13" l="1"/>
  <c r="D7" i="13"/>
  <c r="D6" i="13"/>
  <c r="D5" i="13"/>
  <c r="D4" i="13"/>
  <c r="H17" i="7" l="1"/>
  <c r="B21" i="7"/>
  <c r="B13" i="7"/>
  <c r="M35" i="15" l="1"/>
  <c r="M34" i="15"/>
  <c r="M26" i="15"/>
  <c r="M27" i="15"/>
  <c r="M28" i="15"/>
  <c r="M29" i="15"/>
  <c r="M30" i="15"/>
  <c r="M25" i="15"/>
  <c r="M7" i="15"/>
  <c r="M8" i="15"/>
  <c r="M9" i="15"/>
  <c r="M10" i="15"/>
  <c r="M11" i="15"/>
  <c r="M12" i="15"/>
  <c r="M13" i="15"/>
  <c r="M14" i="15"/>
  <c r="M15" i="15"/>
  <c r="M16" i="15"/>
  <c r="M17" i="15"/>
  <c r="M18" i="15"/>
  <c r="M19" i="15"/>
  <c r="M20" i="15"/>
  <c r="M21" i="15"/>
  <c r="M6" i="15"/>
  <c r="M35" i="16"/>
  <c r="M34" i="16"/>
  <c r="M26" i="16"/>
  <c r="M27" i="16"/>
  <c r="M28" i="16"/>
  <c r="M29" i="16"/>
  <c r="M30" i="16"/>
  <c r="M25" i="16"/>
  <c r="M7" i="16"/>
  <c r="M8" i="16"/>
  <c r="M9" i="16"/>
  <c r="M10" i="16"/>
  <c r="M11" i="16"/>
  <c r="M12" i="16"/>
  <c r="M13" i="16"/>
  <c r="M14" i="16"/>
  <c r="M15" i="16"/>
  <c r="M16" i="16"/>
  <c r="M17" i="16"/>
  <c r="M18" i="16"/>
  <c r="M19" i="16"/>
  <c r="M20" i="16"/>
  <c r="M21" i="16"/>
  <c r="M6" i="16"/>
  <c r="M35" i="10"/>
  <c r="M34" i="10"/>
  <c r="M26" i="10"/>
  <c r="M27" i="10"/>
  <c r="M28" i="10"/>
  <c r="M29" i="10"/>
  <c r="M30" i="10"/>
  <c r="M25" i="10"/>
  <c r="M7" i="10"/>
  <c r="M8" i="10"/>
  <c r="M9" i="10"/>
  <c r="M10" i="10"/>
  <c r="M11" i="10"/>
  <c r="M12" i="10"/>
  <c r="M13" i="10"/>
  <c r="M14" i="10"/>
  <c r="M15" i="10"/>
  <c r="M16" i="10"/>
  <c r="M17" i="10"/>
  <c r="M18" i="10"/>
  <c r="M19" i="10"/>
  <c r="M20" i="10"/>
  <c r="M21" i="10"/>
  <c r="M6" i="10"/>
  <c r="M35" i="9"/>
  <c r="M34" i="9"/>
  <c r="M26" i="9"/>
  <c r="M27" i="9"/>
  <c r="M28" i="9"/>
  <c r="M29" i="9"/>
  <c r="M30" i="9"/>
  <c r="M25" i="9"/>
  <c r="M21" i="9"/>
  <c r="M7" i="9"/>
  <c r="M8" i="9"/>
  <c r="M9" i="9"/>
  <c r="M10" i="9"/>
  <c r="M11" i="9"/>
  <c r="M12" i="9"/>
  <c r="M13" i="9"/>
  <c r="M14" i="9"/>
  <c r="M15" i="9"/>
  <c r="M16" i="9"/>
  <c r="M17" i="9"/>
  <c r="M18" i="9"/>
  <c r="M19" i="9"/>
  <c r="M20" i="9"/>
  <c r="M6" i="9"/>
  <c r="M35" i="8"/>
  <c r="M34" i="8"/>
  <c r="M26" i="8"/>
  <c r="M27" i="8"/>
  <c r="M28" i="8"/>
  <c r="M29" i="8"/>
  <c r="M30" i="8"/>
  <c r="M25" i="8"/>
  <c r="M7" i="8"/>
  <c r="M8" i="8"/>
  <c r="M9" i="8"/>
  <c r="M10" i="8"/>
  <c r="M11" i="8"/>
  <c r="M12" i="8"/>
  <c r="M13" i="8"/>
  <c r="M14" i="8"/>
  <c r="M15" i="8"/>
  <c r="M16" i="8"/>
  <c r="M17" i="8"/>
  <c r="M18" i="8"/>
  <c r="M19" i="8"/>
  <c r="M20" i="8"/>
  <c r="M21" i="8"/>
  <c r="M6" i="8"/>
  <c r="N21" i="16"/>
  <c r="L21" i="16"/>
  <c r="J21" i="16"/>
  <c r="N20" i="16"/>
  <c r="L20" i="16"/>
  <c r="J20" i="16"/>
  <c r="N19" i="16"/>
  <c r="L19" i="16"/>
  <c r="J19" i="16"/>
  <c r="N18" i="16"/>
  <c r="L18" i="16"/>
  <c r="J18" i="16"/>
  <c r="N17" i="16"/>
  <c r="L17" i="16"/>
  <c r="J17" i="16"/>
  <c r="N16" i="16"/>
  <c r="L16" i="16"/>
  <c r="J16" i="16"/>
  <c r="N15" i="16"/>
  <c r="L15" i="16"/>
  <c r="J15" i="16"/>
  <c r="N14" i="16"/>
  <c r="L14" i="16"/>
  <c r="J14" i="16"/>
  <c r="N13" i="16"/>
  <c r="L13" i="16"/>
  <c r="J13" i="16"/>
  <c r="N12" i="16"/>
  <c r="L12" i="16"/>
  <c r="J12" i="16"/>
  <c r="N11" i="16"/>
  <c r="L11" i="16"/>
  <c r="J11" i="16"/>
  <c r="N10" i="16"/>
  <c r="L10" i="16"/>
  <c r="J10" i="16"/>
  <c r="N9" i="16"/>
  <c r="L9" i="16"/>
  <c r="J9" i="16"/>
  <c r="N8" i="16"/>
  <c r="L8" i="16"/>
  <c r="J8" i="16"/>
  <c r="N7" i="16"/>
  <c r="L7" i="16"/>
  <c r="J7" i="16"/>
  <c r="N6" i="16"/>
  <c r="L6" i="16"/>
  <c r="J6" i="16"/>
  <c r="N5" i="16"/>
  <c r="L5" i="16"/>
  <c r="J5" i="16"/>
  <c r="N21" i="15"/>
  <c r="L21" i="15"/>
  <c r="J21" i="15"/>
  <c r="N20" i="15"/>
  <c r="L20" i="15"/>
  <c r="J20" i="15"/>
  <c r="N19" i="15"/>
  <c r="L19" i="15"/>
  <c r="J19" i="15"/>
  <c r="N18" i="15"/>
  <c r="L18" i="15"/>
  <c r="J18" i="15"/>
  <c r="N17" i="15"/>
  <c r="L17" i="15"/>
  <c r="J17" i="15"/>
  <c r="N16" i="15"/>
  <c r="L16" i="15"/>
  <c r="J16" i="15"/>
  <c r="N15" i="15"/>
  <c r="L15" i="15"/>
  <c r="J15" i="15"/>
  <c r="N14" i="15"/>
  <c r="L14" i="15"/>
  <c r="J14" i="15"/>
  <c r="N13" i="15"/>
  <c r="L13" i="15"/>
  <c r="J13" i="15"/>
  <c r="N12" i="15"/>
  <c r="L12" i="15"/>
  <c r="J12" i="15"/>
  <c r="N11" i="15"/>
  <c r="L11" i="15"/>
  <c r="J11" i="15"/>
  <c r="N10" i="15"/>
  <c r="L10" i="15"/>
  <c r="J10" i="15"/>
  <c r="N9" i="15"/>
  <c r="L9" i="15"/>
  <c r="J9" i="15"/>
  <c r="N8" i="15"/>
  <c r="L8" i="15"/>
  <c r="J8" i="15"/>
  <c r="N7" i="15"/>
  <c r="L7" i="15"/>
  <c r="J7" i="15"/>
  <c r="N6" i="15"/>
  <c r="L6" i="15"/>
  <c r="J6" i="15"/>
  <c r="N5" i="15"/>
  <c r="L5" i="15"/>
  <c r="J5" i="15"/>
  <c r="K30" i="12"/>
  <c r="K29" i="12"/>
  <c r="K28" i="12"/>
  <c r="K27" i="12"/>
  <c r="K26" i="12"/>
  <c r="K25" i="12"/>
  <c r="K17" i="12"/>
  <c r="K12" i="12"/>
  <c r="K7" i="12"/>
  <c r="K6" i="12"/>
  <c r="K30" i="11"/>
  <c r="K29" i="11"/>
  <c r="K28" i="11"/>
  <c r="K27" i="11"/>
  <c r="K26" i="11"/>
  <c r="K25" i="11"/>
  <c r="K17" i="11"/>
  <c r="K12" i="11"/>
  <c r="K7" i="11"/>
  <c r="K6" i="11"/>
  <c r="B23" i="7"/>
  <c r="B22" i="7"/>
  <c r="I21" i="12" l="1"/>
  <c r="I20" i="12"/>
  <c r="I19" i="12"/>
  <c r="I18" i="12"/>
  <c r="I17" i="12"/>
  <c r="I16" i="12"/>
  <c r="I15" i="12"/>
  <c r="I14" i="12"/>
  <c r="I13" i="12"/>
  <c r="I12" i="12"/>
  <c r="I11" i="12"/>
  <c r="I10" i="12"/>
  <c r="I9" i="12"/>
  <c r="I8" i="12"/>
  <c r="I7" i="12"/>
  <c r="I6" i="12"/>
  <c r="I5" i="12"/>
  <c r="I21" i="11"/>
  <c r="I20" i="11"/>
  <c r="I19" i="11"/>
  <c r="I18" i="11"/>
  <c r="I17" i="11"/>
  <c r="I16" i="11"/>
  <c r="I15" i="11"/>
  <c r="I14" i="11"/>
  <c r="I13" i="11"/>
  <c r="I12" i="11"/>
  <c r="I11" i="11"/>
  <c r="I10" i="11"/>
  <c r="I9" i="11"/>
  <c r="I8" i="11"/>
  <c r="I7" i="11"/>
  <c r="I6" i="11"/>
  <c r="I5" i="11"/>
  <c r="N21" i="10"/>
  <c r="L21" i="10"/>
  <c r="J21" i="10"/>
  <c r="N20" i="10"/>
  <c r="L20" i="10"/>
  <c r="J20" i="10"/>
  <c r="N19" i="10"/>
  <c r="L19" i="10"/>
  <c r="J19" i="10"/>
  <c r="N18" i="10"/>
  <c r="L18" i="10"/>
  <c r="J18" i="10"/>
  <c r="N17" i="10"/>
  <c r="L17" i="10"/>
  <c r="J17" i="10"/>
  <c r="N16" i="10"/>
  <c r="L16" i="10"/>
  <c r="J16" i="10"/>
  <c r="N15" i="10"/>
  <c r="L15" i="10"/>
  <c r="J15" i="10"/>
  <c r="N14" i="10"/>
  <c r="L14" i="10"/>
  <c r="J14" i="10"/>
  <c r="N13" i="10"/>
  <c r="L13" i="10"/>
  <c r="J13" i="10"/>
  <c r="N12" i="10"/>
  <c r="L12" i="10"/>
  <c r="J12" i="10"/>
  <c r="N11" i="10"/>
  <c r="L11" i="10"/>
  <c r="J11" i="10"/>
  <c r="N10" i="10"/>
  <c r="L10" i="10"/>
  <c r="J10" i="10"/>
  <c r="N9" i="10"/>
  <c r="L9" i="10"/>
  <c r="J9" i="10"/>
  <c r="N8" i="10"/>
  <c r="L8" i="10"/>
  <c r="J8" i="10"/>
  <c r="N7" i="10"/>
  <c r="L7" i="10"/>
  <c r="J7" i="10"/>
  <c r="N6" i="10"/>
  <c r="L6" i="10"/>
  <c r="J6" i="10"/>
  <c r="N5" i="10"/>
  <c r="L5" i="10"/>
  <c r="J5" i="10"/>
  <c r="N21" i="9"/>
  <c r="L21" i="9"/>
  <c r="J21" i="9"/>
  <c r="N20" i="9"/>
  <c r="L20" i="9"/>
  <c r="J20" i="9"/>
  <c r="N19" i="9"/>
  <c r="L19" i="9"/>
  <c r="J19" i="9"/>
  <c r="N18" i="9"/>
  <c r="L18" i="9"/>
  <c r="J18" i="9"/>
  <c r="N17" i="9"/>
  <c r="L17" i="9"/>
  <c r="J17" i="9"/>
  <c r="N16" i="9"/>
  <c r="L16" i="9"/>
  <c r="J16" i="9"/>
  <c r="N15" i="9"/>
  <c r="L15" i="9"/>
  <c r="J15" i="9"/>
  <c r="N14" i="9"/>
  <c r="L14" i="9"/>
  <c r="J14" i="9"/>
  <c r="N13" i="9"/>
  <c r="L13" i="9"/>
  <c r="J13" i="9"/>
  <c r="N12" i="9"/>
  <c r="L12" i="9"/>
  <c r="J12" i="9"/>
  <c r="N11" i="9"/>
  <c r="L11" i="9"/>
  <c r="J11" i="9"/>
  <c r="N10" i="9"/>
  <c r="L10" i="9"/>
  <c r="J10" i="9"/>
  <c r="N9" i="9"/>
  <c r="L9" i="9"/>
  <c r="J9" i="9"/>
  <c r="N8" i="9"/>
  <c r="L8" i="9"/>
  <c r="J8" i="9"/>
  <c r="N7" i="9"/>
  <c r="L7" i="9"/>
  <c r="J7" i="9"/>
  <c r="N6" i="9"/>
  <c r="L6" i="9"/>
  <c r="J6" i="9"/>
  <c r="N5" i="9"/>
  <c r="L5" i="9"/>
  <c r="J5" i="9"/>
  <c r="L6" i="8"/>
  <c r="L7" i="8"/>
  <c r="L8" i="8"/>
  <c r="L9" i="8"/>
  <c r="L10" i="8"/>
  <c r="L11" i="8"/>
  <c r="L12" i="8"/>
  <c r="L13" i="8"/>
  <c r="L14" i="8"/>
  <c r="L15" i="8"/>
  <c r="L16" i="8"/>
  <c r="L17" i="8"/>
  <c r="L18" i="8"/>
  <c r="L19" i="8"/>
  <c r="L20" i="8"/>
  <c r="L21" i="8"/>
  <c r="L5" i="8"/>
  <c r="J5" i="8"/>
  <c r="N6" i="8"/>
  <c r="N7" i="8"/>
  <c r="N8" i="8"/>
  <c r="N9" i="8"/>
  <c r="N10" i="8"/>
  <c r="N11" i="8"/>
  <c r="N12" i="8"/>
  <c r="N13" i="8"/>
  <c r="N14" i="8"/>
  <c r="N15" i="8"/>
  <c r="N16" i="8"/>
  <c r="N17" i="8"/>
  <c r="N18" i="8"/>
  <c r="N19" i="8"/>
  <c r="N20" i="8"/>
  <c r="N21" i="8"/>
  <c r="N5" i="8"/>
  <c r="J21" i="8"/>
  <c r="J20" i="8"/>
  <c r="J19" i="8"/>
  <c r="J18" i="8"/>
  <c r="J17" i="8"/>
  <c r="J16" i="8"/>
  <c r="J15" i="8"/>
  <c r="J14" i="8"/>
  <c r="J13" i="8"/>
  <c r="J12" i="8"/>
  <c r="J11" i="8"/>
  <c r="J10" i="8"/>
  <c r="J9" i="8"/>
  <c r="J8" i="8"/>
  <c r="J7" i="8"/>
  <c r="J6" i="8"/>
  <c r="P18" i="3" l="1"/>
  <c r="E36" i="2"/>
  <c r="E37" i="2" s="1"/>
  <c r="C36" i="2"/>
  <c r="F28" i="2" l="1"/>
  <c r="J28" i="2" s="1"/>
  <c r="F29" i="2"/>
  <c r="L29" i="2" s="1"/>
  <c r="F30" i="2"/>
  <c r="J30" i="2" s="1"/>
  <c r="F31" i="2"/>
  <c r="L31" i="2" s="1"/>
  <c r="F32" i="2"/>
  <c r="J32" i="2" s="1"/>
  <c r="F27" i="2"/>
  <c r="L27" i="2" s="1"/>
  <c r="P6" i="3"/>
  <c r="P7" i="3"/>
  <c r="P8" i="3"/>
  <c r="P9" i="3"/>
  <c r="P10" i="3"/>
  <c r="P11" i="3"/>
  <c r="P12" i="3"/>
  <c r="P13" i="3"/>
  <c r="P14" i="3"/>
  <c r="P15" i="3"/>
  <c r="P16" i="3"/>
  <c r="P17" i="3"/>
  <c r="P19" i="3"/>
  <c r="P20" i="3"/>
  <c r="P5" i="3"/>
  <c r="K25" i="6"/>
  <c r="K26" i="6"/>
  <c r="K27" i="6"/>
  <c r="K28" i="6"/>
  <c r="K29" i="6"/>
  <c r="K30" i="6"/>
  <c r="K7" i="6"/>
  <c r="K6" i="6"/>
  <c r="K12" i="6"/>
  <c r="K17" i="6"/>
  <c r="B11" i="7"/>
  <c r="I6" i="6"/>
  <c r="I7" i="6"/>
  <c r="I8" i="6"/>
  <c r="I9" i="6"/>
  <c r="I10" i="6"/>
  <c r="I11" i="6"/>
  <c r="I12" i="6"/>
  <c r="I13" i="6"/>
  <c r="I14" i="6"/>
  <c r="I15" i="6"/>
  <c r="I16" i="6"/>
  <c r="I17" i="6"/>
  <c r="I18" i="6"/>
  <c r="I19" i="6"/>
  <c r="I20" i="6"/>
  <c r="I21" i="6"/>
  <c r="I5" i="6"/>
  <c r="DH35" i="16" l="1"/>
  <c r="BZ30" i="16"/>
  <c r="BZ28" i="16"/>
  <c r="BZ26" i="16"/>
  <c r="BZ21" i="16"/>
  <c r="DH20" i="16"/>
  <c r="BZ17" i="16"/>
  <c r="DH16" i="16"/>
  <c r="BZ13" i="16"/>
  <c r="DH12" i="16"/>
  <c r="BZ9" i="16"/>
  <c r="DH8" i="16"/>
  <c r="BZ5" i="16"/>
  <c r="BX30" i="15"/>
  <c r="BX7" i="15"/>
  <c r="BX11" i="15"/>
  <c r="BX15" i="15"/>
  <c r="BX19" i="15"/>
  <c r="BX29" i="15"/>
  <c r="DF35" i="15"/>
  <c r="DF28" i="15"/>
  <c r="DF21" i="15"/>
  <c r="DF17" i="15"/>
  <c r="DF13" i="15"/>
  <c r="DF9" i="15"/>
  <c r="DF5" i="15"/>
  <c r="BX34" i="10"/>
  <c r="DF26" i="15"/>
  <c r="DH28" i="16"/>
  <c r="DH26" i="16"/>
  <c r="BZ18" i="16"/>
  <c r="DH13" i="16"/>
  <c r="BZ6" i="16"/>
  <c r="BX27" i="15"/>
  <c r="BX18" i="15"/>
  <c r="DF29" i="15"/>
  <c r="DF14" i="15"/>
  <c r="DF6" i="15"/>
  <c r="BZ35" i="16"/>
  <c r="DH29" i="16"/>
  <c r="DH27" i="16"/>
  <c r="DH25" i="16"/>
  <c r="BZ20" i="16"/>
  <c r="DH19" i="16"/>
  <c r="BZ16" i="16"/>
  <c r="DH15" i="16"/>
  <c r="BZ12" i="16"/>
  <c r="DH11" i="16"/>
  <c r="BZ8" i="16"/>
  <c r="DH7" i="16"/>
  <c r="BX25" i="15"/>
  <c r="BX8" i="15"/>
  <c r="BX12" i="15"/>
  <c r="BX16" i="15"/>
  <c r="BX20" i="15"/>
  <c r="BX28" i="15"/>
  <c r="DF34" i="15"/>
  <c r="DF27" i="15"/>
  <c r="DF20" i="15"/>
  <c r="DF16" i="15"/>
  <c r="DF12" i="15"/>
  <c r="DF8" i="15"/>
  <c r="BX34" i="9"/>
  <c r="BZ29" i="16"/>
  <c r="BZ19" i="16"/>
  <c r="BZ15" i="16"/>
  <c r="BZ11" i="16"/>
  <c r="BZ7" i="16"/>
  <c r="DH6" i="16"/>
  <c r="BX26" i="15"/>
  <c r="BX13" i="15"/>
  <c r="BX21" i="15"/>
  <c r="BX6" i="15"/>
  <c r="DF19" i="15"/>
  <c r="DF11" i="15"/>
  <c r="DF7" i="15"/>
  <c r="DH30" i="16"/>
  <c r="DH21" i="16"/>
  <c r="BZ14" i="16"/>
  <c r="BZ10" i="16"/>
  <c r="DH5" i="16"/>
  <c r="BX10" i="15"/>
  <c r="BX35" i="15"/>
  <c r="DF25" i="15"/>
  <c r="DF10" i="15"/>
  <c r="DH34" i="16"/>
  <c r="BZ27" i="16"/>
  <c r="BZ25" i="16"/>
  <c r="DH18" i="16"/>
  <c r="DH14" i="16"/>
  <c r="DH10" i="16"/>
  <c r="BX9" i="15"/>
  <c r="BX17" i="15"/>
  <c r="DF30" i="15"/>
  <c r="DF15" i="15"/>
  <c r="BX34" i="8"/>
  <c r="DH17" i="16"/>
  <c r="DH9" i="16"/>
  <c r="BX14" i="15"/>
  <c r="BX5" i="15"/>
  <c r="DF18" i="15"/>
  <c r="DT34" i="6"/>
  <c r="B4" i="7"/>
  <c r="B24" i="7" s="1"/>
  <c r="H30" i="2"/>
  <c r="AK32" i="2"/>
  <c r="AG32" i="2"/>
  <c r="AC32" i="2"/>
  <c r="Y32" i="2"/>
  <c r="U32" i="2"/>
  <c r="Q32" i="2"/>
  <c r="M32" i="2"/>
  <c r="I32" i="2"/>
  <c r="AI31" i="2"/>
  <c r="AE31" i="2"/>
  <c r="AA31" i="2"/>
  <c r="W31" i="2"/>
  <c r="S31" i="2"/>
  <c r="O31" i="2"/>
  <c r="K31" i="2"/>
  <c r="AK30" i="2"/>
  <c r="AG30" i="2"/>
  <c r="AC30" i="2"/>
  <c r="Y30" i="2"/>
  <c r="U30" i="2"/>
  <c r="Q30" i="2"/>
  <c r="M30" i="2"/>
  <c r="I30" i="2"/>
  <c r="AI29" i="2"/>
  <c r="AE29" i="2"/>
  <c r="AA29" i="2"/>
  <c r="W29" i="2"/>
  <c r="S29" i="2"/>
  <c r="O29" i="2"/>
  <c r="K29" i="2"/>
  <c r="AK28" i="2"/>
  <c r="AG28" i="2"/>
  <c r="AC28" i="2"/>
  <c r="Y28" i="2"/>
  <c r="U28" i="2"/>
  <c r="Q28" i="2"/>
  <c r="M28" i="2"/>
  <c r="I28" i="2"/>
  <c r="AI27" i="2"/>
  <c r="AE27" i="2"/>
  <c r="AA27" i="2"/>
  <c r="W27" i="2"/>
  <c r="S27" i="2"/>
  <c r="O27" i="2"/>
  <c r="K27" i="2"/>
  <c r="DH19" i="12"/>
  <c r="DH16" i="12"/>
  <c r="CQ14" i="12"/>
  <c r="DH13" i="12"/>
  <c r="CQ11" i="12"/>
  <c r="CQ9" i="12"/>
  <c r="CQ7" i="12"/>
  <c r="BZ6" i="12"/>
  <c r="DH5" i="12"/>
  <c r="CO26" i="11"/>
  <c r="CO18" i="11"/>
  <c r="DH21" i="12"/>
  <c r="CQ19" i="12"/>
  <c r="DH18" i="12"/>
  <c r="BZ16" i="12"/>
  <c r="DH15" i="12"/>
  <c r="BZ13" i="12"/>
  <c r="DH12" i="12"/>
  <c r="DH10" i="12"/>
  <c r="BZ5" i="12"/>
  <c r="CO25" i="11"/>
  <c r="CO14" i="11"/>
  <c r="DH35" i="12"/>
  <c r="DH34" i="12"/>
  <c r="DH30" i="12"/>
  <c r="DH29" i="12"/>
  <c r="DH28" i="12"/>
  <c r="DH27" i="12"/>
  <c r="DH26" i="12"/>
  <c r="DH25" i="12"/>
  <c r="CQ21" i="12"/>
  <c r="DH20" i="12"/>
  <c r="CQ18" i="12"/>
  <c r="DH17" i="12"/>
  <c r="BZ15" i="12"/>
  <c r="BZ12" i="12"/>
  <c r="CQ10" i="12"/>
  <c r="DH8" i="12"/>
  <c r="CO30" i="11"/>
  <c r="CO21" i="11"/>
  <c r="CO11" i="11"/>
  <c r="BZ35" i="12"/>
  <c r="CQ30" i="12"/>
  <c r="BZ29" i="12"/>
  <c r="BZ28" i="12"/>
  <c r="CQ27" i="12"/>
  <c r="CQ26" i="12"/>
  <c r="CQ25" i="12"/>
  <c r="BZ20" i="12"/>
  <c r="BZ17" i="12"/>
  <c r="DH14" i="12"/>
  <c r="DH11" i="12"/>
  <c r="DH9" i="12"/>
  <c r="CQ8" i="12"/>
  <c r="DH7" i="12"/>
  <c r="DH6" i="12"/>
  <c r="CO27" i="11"/>
  <c r="CO19" i="11"/>
  <c r="CO10" i="11"/>
  <c r="BX35" i="11"/>
  <c r="BX17" i="11"/>
  <c r="BX12" i="11"/>
  <c r="DF34" i="11"/>
  <c r="DF27" i="11"/>
  <c r="DF7" i="11"/>
  <c r="DF11" i="11"/>
  <c r="DF15" i="11"/>
  <c r="DF19" i="11"/>
  <c r="CO9" i="11"/>
  <c r="BX29" i="11"/>
  <c r="BX16" i="11"/>
  <c r="BX6" i="11"/>
  <c r="DF30" i="11"/>
  <c r="DF26" i="11"/>
  <c r="DF8" i="11"/>
  <c r="DF12" i="11"/>
  <c r="DF16" i="11"/>
  <c r="DF20" i="11"/>
  <c r="CO8" i="11"/>
  <c r="BX28" i="11"/>
  <c r="BX15" i="11"/>
  <c r="BX5" i="11"/>
  <c r="DF29" i="11"/>
  <c r="DF25" i="11"/>
  <c r="DF9" i="11"/>
  <c r="DF13" i="11"/>
  <c r="DF17" i="11"/>
  <c r="DF21" i="11"/>
  <c r="CO7" i="11"/>
  <c r="BX20" i="11"/>
  <c r="BX13" i="11"/>
  <c r="DF35" i="11"/>
  <c r="DF28" i="11"/>
  <c r="DF6" i="11"/>
  <c r="DF10" i="11"/>
  <c r="DF14" i="11"/>
  <c r="DF18" i="11"/>
  <c r="DF5" i="11"/>
  <c r="H27" i="2"/>
  <c r="H29" i="2"/>
  <c r="AJ32" i="2"/>
  <c r="AF32" i="2"/>
  <c r="AB32" i="2"/>
  <c r="X32" i="2"/>
  <c r="T32" i="2"/>
  <c r="P32" i="2"/>
  <c r="L32" i="2"/>
  <c r="AL31" i="2"/>
  <c r="AH31" i="2"/>
  <c r="AD31" i="2"/>
  <c r="Z31" i="2"/>
  <c r="V31" i="2"/>
  <c r="R31" i="2"/>
  <c r="N31" i="2"/>
  <c r="J31" i="2"/>
  <c r="AJ30" i="2"/>
  <c r="AF30" i="2"/>
  <c r="AB30" i="2"/>
  <c r="X30" i="2"/>
  <c r="T30" i="2"/>
  <c r="P30" i="2"/>
  <c r="L30" i="2"/>
  <c r="AL29" i="2"/>
  <c r="AH29" i="2"/>
  <c r="AD29" i="2"/>
  <c r="Z29" i="2"/>
  <c r="V29" i="2"/>
  <c r="R29" i="2"/>
  <c r="N29" i="2"/>
  <c r="J29" i="2"/>
  <c r="AJ28" i="2"/>
  <c r="AF28" i="2"/>
  <c r="AB28" i="2"/>
  <c r="X28" i="2"/>
  <c r="T28" i="2"/>
  <c r="P28" i="2"/>
  <c r="L28" i="2"/>
  <c r="AL27" i="2"/>
  <c r="AH27" i="2"/>
  <c r="AD27" i="2"/>
  <c r="Z27" i="2"/>
  <c r="V27" i="2"/>
  <c r="R27" i="2"/>
  <c r="N27" i="2"/>
  <c r="J27" i="2"/>
  <c r="H32" i="2"/>
  <c r="H28" i="2"/>
  <c r="AI32" i="2"/>
  <c r="AE32" i="2"/>
  <c r="AA32" i="2"/>
  <c r="W32" i="2"/>
  <c r="S32" i="2"/>
  <c r="O32" i="2"/>
  <c r="K32" i="2"/>
  <c r="AK31" i="2"/>
  <c r="AG31" i="2"/>
  <c r="AC31" i="2"/>
  <c r="Y31" i="2"/>
  <c r="U31" i="2"/>
  <c r="Q31" i="2"/>
  <c r="M31" i="2"/>
  <c r="I31" i="2"/>
  <c r="AI30" i="2"/>
  <c r="AE30" i="2"/>
  <c r="AA30" i="2"/>
  <c r="W30" i="2"/>
  <c r="S30" i="2"/>
  <c r="O30" i="2"/>
  <c r="K30" i="2"/>
  <c r="AK29" i="2"/>
  <c r="AG29" i="2"/>
  <c r="AC29" i="2"/>
  <c r="Y29" i="2"/>
  <c r="U29" i="2"/>
  <c r="Q29" i="2"/>
  <c r="M29" i="2"/>
  <c r="I29" i="2"/>
  <c r="AI28" i="2"/>
  <c r="AE28" i="2"/>
  <c r="AA28" i="2"/>
  <c r="W28" i="2"/>
  <c r="S28" i="2"/>
  <c r="O28" i="2"/>
  <c r="K28" i="2"/>
  <c r="AK27" i="2"/>
  <c r="AG27" i="2"/>
  <c r="AC27" i="2"/>
  <c r="Y27" i="2"/>
  <c r="U27" i="2"/>
  <c r="Q27" i="2"/>
  <c r="M27" i="2"/>
  <c r="I27" i="2"/>
  <c r="H31" i="2"/>
  <c r="AL32" i="2"/>
  <c r="AH32" i="2"/>
  <c r="AD32" i="2"/>
  <c r="Z32" i="2"/>
  <c r="V32" i="2"/>
  <c r="R32" i="2"/>
  <c r="N32" i="2"/>
  <c r="AJ31" i="2"/>
  <c r="AF31" i="2"/>
  <c r="AB31" i="2"/>
  <c r="X31" i="2"/>
  <c r="T31" i="2"/>
  <c r="P31" i="2"/>
  <c r="AL30" i="2"/>
  <c r="AH30" i="2"/>
  <c r="AD30" i="2"/>
  <c r="Z30" i="2"/>
  <c r="V30" i="2"/>
  <c r="R30" i="2"/>
  <c r="N30" i="2"/>
  <c r="AJ29" i="2"/>
  <c r="AF29" i="2"/>
  <c r="AB29" i="2"/>
  <c r="X29" i="2"/>
  <c r="T29" i="2"/>
  <c r="P29" i="2"/>
  <c r="AL28" i="2"/>
  <c r="AH28" i="2"/>
  <c r="AD28" i="2"/>
  <c r="Z28" i="2"/>
  <c r="V28" i="2"/>
  <c r="R28" i="2"/>
  <c r="N28" i="2"/>
  <c r="AJ27" i="2"/>
  <c r="AF27" i="2"/>
  <c r="AB27" i="2"/>
  <c r="X27" i="2"/>
  <c r="T27" i="2"/>
  <c r="P27" i="2"/>
  <c r="B27" i="16" l="1"/>
  <c r="B27" i="15"/>
  <c r="B25" i="16"/>
  <c r="B25" i="15"/>
  <c r="B30" i="16"/>
  <c r="B30" i="15"/>
  <c r="B26" i="16"/>
  <c r="B26" i="15"/>
  <c r="B29" i="16"/>
  <c r="B29" i="15"/>
  <c r="B28" i="15"/>
  <c r="B28" i="16"/>
  <c r="B25" i="12"/>
  <c r="B25" i="11"/>
  <c r="B25" i="10"/>
  <c r="B25" i="8"/>
  <c r="B25" i="9"/>
  <c r="B25" i="6"/>
  <c r="H33" i="2"/>
  <c r="B30" i="12"/>
  <c r="B30" i="11"/>
  <c r="B30" i="9"/>
  <c r="B30" i="10"/>
  <c r="B30" i="8"/>
  <c r="B30" i="6"/>
  <c r="B29" i="12"/>
  <c r="B29" i="11"/>
  <c r="B29" i="9"/>
  <c r="B29" i="10"/>
  <c r="B29" i="8"/>
  <c r="B29" i="6"/>
  <c r="B28" i="12"/>
  <c r="B28" i="11"/>
  <c r="B28" i="10"/>
  <c r="B28" i="9"/>
  <c r="B28" i="8"/>
  <c r="B28" i="6"/>
  <c r="B27" i="12"/>
  <c r="B27" i="11"/>
  <c r="B27" i="10"/>
  <c r="B27" i="9"/>
  <c r="B27" i="8"/>
  <c r="B27" i="6"/>
  <c r="B26" i="12"/>
  <c r="B26" i="11"/>
  <c r="B26" i="10"/>
  <c r="B26" i="9"/>
  <c r="B26" i="8"/>
  <c r="B26" i="6"/>
  <c r="F37" i="2"/>
  <c r="K37" i="2" s="1"/>
  <c r="F36" i="2"/>
  <c r="F7" i="2"/>
  <c r="J7" i="2" s="1"/>
  <c r="F16" i="2"/>
  <c r="L16" i="2" s="1"/>
  <c r="F9" i="2"/>
  <c r="W9" i="2" s="1"/>
  <c r="F8" i="2"/>
  <c r="K8" i="2" s="1"/>
  <c r="F10" i="2"/>
  <c r="R10" i="2" s="1"/>
  <c r="F11" i="2"/>
  <c r="T11" i="2" s="1"/>
  <c r="F12" i="2"/>
  <c r="V12" i="2" s="1"/>
  <c r="F13" i="2"/>
  <c r="X13" i="2" s="1"/>
  <c r="F14" i="2"/>
  <c r="J14" i="2" s="1"/>
  <c r="F15" i="2"/>
  <c r="L15" i="2" s="1"/>
  <c r="F17" i="2"/>
  <c r="T17" i="2" s="1"/>
  <c r="F18" i="2"/>
  <c r="P18" i="2" s="1"/>
  <c r="F19" i="2"/>
  <c r="R19" i="2" s="1"/>
  <c r="F20" i="2"/>
  <c r="L20" i="2" s="1"/>
  <c r="F21" i="2"/>
  <c r="N21" i="2" s="1"/>
  <c r="F22" i="2"/>
  <c r="F23" i="2"/>
  <c r="J23" i="2" s="1"/>
  <c r="AF28" i="16" l="1"/>
  <c r="T28" i="16"/>
  <c r="X28" i="16" s="1"/>
  <c r="AC28" i="16"/>
  <c r="AN28" i="16"/>
  <c r="AK28" i="16"/>
  <c r="AA28" i="16"/>
  <c r="AD28" i="16"/>
  <c r="AO28" i="16"/>
  <c r="AI28" i="16"/>
  <c r="AL28" i="16"/>
  <c r="Q28" i="16"/>
  <c r="U28" i="16" s="1"/>
  <c r="AB28" i="16"/>
  <c r="AM28" i="16"/>
  <c r="Z28" i="16"/>
  <c r="S28" i="16"/>
  <c r="W28" i="16" s="1"/>
  <c r="AE28" i="16"/>
  <c r="AG28" i="16"/>
  <c r="AJ28" i="16"/>
  <c r="R28" i="16"/>
  <c r="V28" i="16" s="1"/>
  <c r="AH28" i="16"/>
  <c r="AE26" i="15"/>
  <c r="Y26" i="15"/>
  <c r="AL26" i="15"/>
  <c r="Q26" i="15"/>
  <c r="U26" i="15" s="1"/>
  <c r="R26" i="15"/>
  <c r="V26" i="15" s="1"/>
  <c r="P26" i="15"/>
  <c r="T26" i="15" s="1"/>
  <c r="O26" i="15"/>
  <c r="S26" i="15" s="1"/>
  <c r="AH26" i="15"/>
  <c r="AK26" i="15"/>
  <c r="Z26" i="15"/>
  <c r="AA26" i="15"/>
  <c r="AI26" i="15"/>
  <c r="AM26" i="15"/>
  <c r="AJ26" i="15"/>
  <c r="X26" i="15"/>
  <c r="AD26" i="15"/>
  <c r="AC26" i="15"/>
  <c r="AG26" i="15"/>
  <c r="AF26" i="15"/>
  <c r="AB26" i="15"/>
  <c r="AJ25" i="15"/>
  <c r="AB25" i="15"/>
  <c r="O25" i="15"/>
  <c r="S25" i="15" s="1"/>
  <c r="AH25" i="15"/>
  <c r="Z25" i="15"/>
  <c r="AF25" i="15"/>
  <c r="X25" i="15"/>
  <c r="Q25" i="15"/>
  <c r="U25" i="15" s="1"/>
  <c r="AL25" i="15"/>
  <c r="AD25" i="15"/>
  <c r="R25" i="15"/>
  <c r="V25" i="15" s="1"/>
  <c r="AM25" i="15"/>
  <c r="Y25" i="15"/>
  <c r="AA25" i="15"/>
  <c r="AC25" i="15"/>
  <c r="AI25" i="15"/>
  <c r="P25" i="15"/>
  <c r="T25" i="15" s="1"/>
  <c r="AK25" i="15"/>
  <c r="B31" i="15"/>
  <c r="AE25" i="15"/>
  <c r="AG25" i="15"/>
  <c r="B32" i="15"/>
  <c r="AH28" i="15"/>
  <c r="AK28" i="15"/>
  <c r="P28" i="15"/>
  <c r="T28" i="15" s="1"/>
  <c r="X28" i="15"/>
  <c r="AI28" i="15"/>
  <c r="Q28" i="15"/>
  <c r="U28" i="15" s="1"/>
  <c r="AB28" i="15"/>
  <c r="AD28" i="15"/>
  <c r="AG28" i="15"/>
  <c r="AJ28" i="15"/>
  <c r="O28" i="15"/>
  <c r="S28" i="15" s="1"/>
  <c r="R28" i="15"/>
  <c r="V28" i="15" s="1"/>
  <c r="Z28" i="15"/>
  <c r="AC28" i="15"/>
  <c r="AF28" i="15"/>
  <c r="AA28" i="15"/>
  <c r="AL28" i="15"/>
  <c r="Y28" i="15"/>
  <c r="AM28" i="15"/>
  <c r="AE28" i="15"/>
  <c r="AO26" i="16"/>
  <c r="AH26" i="16"/>
  <c r="Z26" i="16"/>
  <c r="Q26" i="16"/>
  <c r="U26" i="16" s="1"/>
  <c r="AM26" i="16"/>
  <c r="AD26" i="16"/>
  <c r="AA26" i="16"/>
  <c r="AL26" i="16"/>
  <c r="R26" i="16"/>
  <c r="V26" i="16" s="1"/>
  <c r="AI26" i="16"/>
  <c r="AF26" i="16"/>
  <c r="T26" i="16"/>
  <c r="X26" i="16" s="1"/>
  <c r="AE26" i="16"/>
  <c r="S26" i="16"/>
  <c r="W26" i="16" s="1"/>
  <c r="AN26" i="16"/>
  <c r="AG26" i="16"/>
  <c r="AC26" i="16"/>
  <c r="AB26" i="16"/>
  <c r="AK26" i="16"/>
  <c r="AJ26" i="16"/>
  <c r="AN25" i="16"/>
  <c r="Z25" i="16"/>
  <c r="AH25" i="16"/>
  <c r="AI25" i="16"/>
  <c r="Q25" i="16"/>
  <c r="U25" i="16" s="1"/>
  <c r="AE25" i="16"/>
  <c r="AD25" i="16"/>
  <c r="AM25" i="16"/>
  <c r="AL25" i="16"/>
  <c r="AA25" i="16"/>
  <c r="R25" i="16"/>
  <c r="V25" i="16" s="1"/>
  <c r="AF25" i="16"/>
  <c r="T25" i="16"/>
  <c r="X25" i="16" s="1"/>
  <c r="AO25" i="16"/>
  <c r="S25" i="16"/>
  <c r="W25" i="16" s="1"/>
  <c r="B31" i="16"/>
  <c r="AG25" i="16"/>
  <c r="AB25" i="16"/>
  <c r="B32" i="16"/>
  <c r="AJ25" i="16"/>
  <c r="AC25" i="16"/>
  <c r="AK25" i="16"/>
  <c r="AM29" i="15"/>
  <c r="AL29" i="15"/>
  <c r="AG29" i="15"/>
  <c r="AB29" i="15"/>
  <c r="Q29" i="15"/>
  <c r="U29" i="15" s="1"/>
  <c r="AK29" i="15"/>
  <c r="AF29" i="15"/>
  <c r="Z29" i="15"/>
  <c r="P29" i="15"/>
  <c r="T29" i="15" s="1"/>
  <c r="AJ29" i="15"/>
  <c r="AD29" i="15"/>
  <c r="Y29" i="15"/>
  <c r="O29" i="15"/>
  <c r="S29" i="15" s="1"/>
  <c r="AC29" i="15"/>
  <c r="X29" i="15"/>
  <c r="AH29" i="15"/>
  <c r="AE29" i="15"/>
  <c r="AI29" i="15"/>
  <c r="R29" i="15"/>
  <c r="V29" i="15" s="1"/>
  <c r="AA29" i="15"/>
  <c r="AM30" i="15"/>
  <c r="AI30" i="15"/>
  <c r="O30" i="15"/>
  <c r="S30" i="15" s="1"/>
  <c r="AC30" i="15"/>
  <c r="AA30" i="15"/>
  <c r="P30" i="15"/>
  <c r="T30" i="15" s="1"/>
  <c r="AK30" i="15"/>
  <c r="AJ30" i="15"/>
  <c r="AL30" i="15"/>
  <c r="R30" i="15"/>
  <c r="V30" i="15" s="1"/>
  <c r="AF30" i="15"/>
  <c r="Y30" i="15"/>
  <c r="AE30" i="15"/>
  <c r="Z30" i="15"/>
  <c r="AH30" i="15"/>
  <c r="Q30" i="15"/>
  <c r="U30" i="15" s="1"/>
  <c r="AB30" i="15"/>
  <c r="AD30" i="15"/>
  <c r="AG30" i="15"/>
  <c r="X30" i="15"/>
  <c r="AJ27" i="15"/>
  <c r="AE27" i="15"/>
  <c r="Q27" i="15"/>
  <c r="U27" i="15" s="1"/>
  <c r="AA27" i="15"/>
  <c r="O27" i="15"/>
  <c r="S27" i="15" s="1"/>
  <c r="AM27" i="15"/>
  <c r="X27" i="15"/>
  <c r="AI27" i="15"/>
  <c r="R27" i="15"/>
  <c r="V27" i="15" s="1"/>
  <c r="AB27" i="15"/>
  <c r="AH27" i="15"/>
  <c r="AC27" i="15"/>
  <c r="AF27" i="15"/>
  <c r="Y27" i="15"/>
  <c r="AG27" i="15"/>
  <c r="AD27" i="15"/>
  <c r="AK27" i="15"/>
  <c r="P27" i="15"/>
  <c r="T27" i="15" s="1"/>
  <c r="AL27" i="15"/>
  <c r="Z27" i="15"/>
  <c r="AN29" i="16"/>
  <c r="AF29" i="16"/>
  <c r="AC29" i="16"/>
  <c r="T29" i="16"/>
  <c r="X29" i="16" s="1"/>
  <c r="AK29" i="16"/>
  <c r="AM29" i="16"/>
  <c r="R29" i="16"/>
  <c r="V29" i="16" s="1"/>
  <c r="Z29" i="16"/>
  <c r="AJ29" i="16"/>
  <c r="S29" i="16"/>
  <c r="W29" i="16" s="1"/>
  <c r="AE29" i="16"/>
  <c r="AH29" i="16"/>
  <c r="AG29" i="16"/>
  <c r="AL29" i="16"/>
  <c r="AD29" i="16"/>
  <c r="AI29" i="16"/>
  <c r="Q29" i="16"/>
  <c r="U29" i="16" s="1"/>
  <c r="AA29" i="16"/>
  <c r="AO29" i="16"/>
  <c r="AB29" i="16"/>
  <c r="AG30" i="16"/>
  <c r="AD30" i="16"/>
  <c r="AN30" i="16"/>
  <c r="S30" i="16"/>
  <c r="W30" i="16" s="1"/>
  <c r="AA30" i="16"/>
  <c r="T30" i="16"/>
  <c r="X30" i="16" s="1"/>
  <c r="AO30" i="16"/>
  <c r="AF30" i="16"/>
  <c r="AI30" i="16"/>
  <c r="AK30" i="16"/>
  <c r="Z30" i="16"/>
  <c r="AM30" i="16"/>
  <c r="AH30" i="16"/>
  <c r="AE30" i="16"/>
  <c r="Q30" i="16"/>
  <c r="U30" i="16" s="1"/>
  <c r="AJ30" i="16"/>
  <c r="R30" i="16"/>
  <c r="V30" i="16" s="1"/>
  <c r="AL30" i="16"/>
  <c r="AB30" i="16"/>
  <c r="AC30" i="16"/>
  <c r="AF27" i="16"/>
  <c r="R27" i="16"/>
  <c r="V27" i="16" s="1"/>
  <c r="Q27" i="16"/>
  <c r="U27" i="16" s="1"/>
  <c r="S27" i="16"/>
  <c r="W27" i="16" s="1"/>
  <c r="AA27" i="16"/>
  <c r="AI27" i="16"/>
  <c r="AL27" i="16"/>
  <c r="AM27" i="16"/>
  <c r="AJ27" i="16"/>
  <c r="AB27" i="16"/>
  <c r="AN27" i="16"/>
  <c r="AE27" i="16"/>
  <c r="AC27" i="16"/>
  <c r="Z27" i="16"/>
  <c r="AK27" i="16"/>
  <c r="AH27" i="16"/>
  <c r="AG27" i="16"/>
  <c r="AO27" i="16"/>
  <c r="AD27" i="16"/>
  <c r="T27" i="16"/>
  <c r="X27" i="16" s="1"/>
  <c r="X31" i="16" s="1"/>
  <c r="AM26" i="8"/>
  <c r="O26" i="8"/>
  <c r="S26" i="8" s="1"/>
  <c r="R26" i="8"/>
  <c r="V26" i="8" s="1"/>
  <c r="Q26" i="8"/>
  <c r="U26" i="8" s="1"/>
  <c r="P26" i="8"/>
  <c r="T26" i="8" s="1"/>
  <c r="AG26" i="8"/>
  <c r="AB26" i="8"/>
  <c r="Y26" i="8"/>
  <c r="AH26" i="8"/>
  <c r="AA26" i="8"/>
  <c r="AJ26" i="8"/>
  <c r="AC26" i="8"/>
  <c r="AL26" i="8"/>
  <c r="AE26" i="8"/>
  <c r="AK26" i="8"/>
  <c r="X26" i="8"/>
  <c r="Z26" i="8"/>
  <c r="AI26" i="8"/>
  <c r="AF26" i="8"/>
  <c r="AD26" i="8"/>
  <c r="AL26" i="12"/>
  <c r="AI26" i="12"/>
  <c r="AB26" i="12"/>
  <c r="AK26" i="12"/>
  <c r="Z26" i="12"/>
  <c r="AM26" i="12"/>
  <c r="AF26" i="12"/>
  <c r="AO26" i="12"/>
  <c r="AD26" i="12"/>
  <c r="AA26" i="12"/>
  <c r="AE26" i="12"/>
  <c r="AJ26" i="12"/>
  <c r="AC26" i="12"/>
  <c r="AH26" i="12"/>
  <c r="AN26" i="12"/>
  <c r="AG26" i="12"/>
  <c r="AH27" i="10"/>
  <c r="AK27" i="10"/>
  <c r="P27" i="10"/>
  <c r="T27" i="10" s="1"/>
  <c r="X27" i="10"/>
  <c r="AI27" i="10"/>
  <c r="AD27" i="10"/>
  <c r="AG27" i="10"/>
  <c r="AJ27" i="10"/>
  <c r="O27" i="10"/>
  <c r="S27" i="10" s="1"/>
  <c r="R27" i="10"/>
  <c r="V27" i="10" s="1"/>
  <c r="Z27" i="10"/>
  <c r="AC27" i="10"/>
  <c r="AF27" i="10"/>
  <c r="AA27" i="10"/>
  <c r="AE27" i="10"/>
  <c r="AL27" i="10"/>
  <c r="Q27" i="10"/>
  <c r="U27" i="10" s="1"/>
  <c r="Y27" i="10"/>
  <c r="AB27" i="10"/>
  <c r="AM27" i="10"/>
  <c r="AB28" i="8"/>
  <c r="O28" i="8"/>
  <c r="S28" i="8" s="1"/>
  <c r="R28" i="8"/>
  <c r="V28" i="8" s="1"/>
  <c r="Q28" i="8"/>
  <c r="U28" i="8" s="1"/>
  <c r="AC28" i="8"/>
  <c r="P28" i="8"/>
  <c r="T28" i="8" s="1"/>
  <c r="X28" i="8"/>
  <c r="AG28" i="8"/>
  <c r="AE28" i="8"/>
  <c r="Y28" i="8"/>
  <c r="Z28" i="8"/>
  <c r="AI28" i="8"/>
  <c r="AF28" i="8"/>
  <c r="AM28" i="8"/>
  <c r="AK28" i="8"/>
  <c r="AD28" i="8"/>
  <c r="AL28" i="8"/>
  <c r="AJ28" i="8"/>
  <c r="AH28" i="8"/>
  <c r="AA28" i="8"/>
  <c r="AL28" i="12"/>
  <c r="AA28" i="12"/>
  <c r="AE28" i="12"/>
  <c r="AB28" i="12"/>
  <c r="AK28" i="12"/>
  <c r="AH28" i="12"/>
  <c r="AF28" i="12"/>
  <c r="AO28" i="12"/>
  <c r="AI28" i="12"/>
  <c r="AJ28" i="12"/>
  <c r="AC28" i="12"/>
  <c r="Z28" i="12"/>
  <c r="AM28" i="12"/>
  <c r="AN28" i="12"/>
  <c r="AG28" i="12"/>
  <c r="AD28" i="12"/>
  <c r="AJ29" i="9"/>
  <c r="AG29" i="9"/>
  <c r="AC29" i="9"/>
  <c r="Y29" i="9"/>
  <c r="AK29" i="9"/>
  <c r="P29" i="9"/>
  <c r="T29" i="9" s="1"/>
  <c r="AD29" i="9"/>
  <c r="R29" i="9"/>
  <c r="V29" i="9" s="1"/>
  <c r="AM29" i="9"/>
  <c r="AB29" i="9"/>
  <c r="Q29" i="9"/>
  <c r="U29" i="9" s="1"/>
  <c r="AL29" i="9"/>
  <c r="AE29" i="9"/>
  <c r="O29" i="9"/>
  <c r="S29" i="9" s="1"/>
  <c r="AH29" i="9"/>
  <c r="AA29" i="9"/>
  <c r="AI29" i="9"/>
  <c r="X29" i="9"/>
  <c r="AF29" i="9"/>
  <c r="Z29" i="9"/>
  <c r="AL30" i="8"/>
  <c r="O30" i="8"/>
  <c r="S30" i="8" s="1"/>
  <c r="AM30" i="8"/>
  <c r="R30" i="8"/>
  <c r="V30" i="8" s="1"/>
  <c r="X30" i="8"/>
  <c r="Q30" i="8"/>
  <c r="U30" i="8" s="1"/>
  <c r="P30" i="8"/>
  <c r="T30" i="8" s="1"/>
  <c r="AA30" i="8"/>
  <c r="AB30" i="8"/>
  <c r="AK30" i="8"/>
  <c r="AE30" i="8"/>
  <c r="AH30" i="8"/>
  <c r="AC30" i="8"/>
  <c r="AJ30" i="8"/>
  <c r="AF30" i="8"/>
  <c r="AG30" i="8"/>
  <c r="Z30" i="8"/>
  <c r="AI30" i="8"/>
  <c r="Y30" i="8"/>
  <c r="AD30" i="8"/>
  <c r="AL30" i="12"/>
  <c r="AB30" i="12"/>
  <c r="AK30" i="12"/>
  <c r="Z30" i="12"/>
  <c r="AM30" i="12"/>
  <c r="AF30" i="12"/>
  <c r="AO30" i="12"/>
  <c r="AD30" i="12"/>
  <c r="AI30" i="12"/>
  <c r="AA30" i="12"/>
  <c r="AE30" i="12"/>
  <c r="AJ30" i="12"/>
  <c r="AC30" i="12"/>
  <c r="AH30" i="12"/>
  <c r="AN30" i="12"/>
  <c r="AG30" i="12"/>
  <c r="AL25" i="8"/>
  <c r="O25" i="8"/>
  <c r="S25" i="8" s="1"/>
  <c r="R25" i="8"/>
  <c r="V25" i="8" s="1"/>
  <c r="Q25" i="8"/>
  <c r="U25" i="8" s="1"/>
  <c r="P25" i="8"/>
  <c r="T25" i="8" s="1"/>
  <c r="AE25" i="8"/>
  <c r="B31" i="8"/>
  <c r="AJ25" i="8"/>
  <c r="Y25" i="8"/>
  <c r="AH25" i="8"/>
  <c r="AM25" i="8"/>
  <c r="X25" i="8"/>
  <c r="AC25" i="8"/>
  <c r="B32" i="8"/>
  <c r="AA25" i="8"/>
  <c r="AB25" i="8"/>
  <c r="AG25" i="8"/>
  <c r="Z25" i="8"/>
  <c r="AI25" i="8"/>
  <c r="AF25" i="8"/>
  <c r="AK25" i="8"/>
  <c r="AD25" i="8"/>
  <c r="AF26" i="9"/>
  <c r="AH26" i="9"/>
  <c r="Q26" i="9"/>
  <c r="U26" i="9" s="1"/>
  <c r="AD26" i="9"/>
  <c r="O26" i="9"/>
  <c r="S26" i="9" s="1"/>
  <c r="Z26" i="9"/>
  <c r="X26" i="9"/>
  <c r="Y26" i="9"/>
  <c r="AM26" i="9"/>
  <c r="AL26" i="9"/>
  <c r="R26" i="9"/>
  <c r="V26" i="9" s="1"/>
  <c r="AE26" i="9"/>
  <c r="AG26" i="9"/>
  <c r="AJ26" i="9"/>
  <c r="P26" i="9"/>
  <c r="T26" i="9" s="1"/>
  <c r="AA26" i="9"/>
  <c r="AC26" i="9"/>
  <c r="AI26" i="9"/>
  <c r="AK26" i="9"/>
  <c r="AB26" i="9"/>
  <c r="AG27" i="6"/>
  <c r="AH27" i="6"/>
  <c r="AI27" i="6"/>
  <c r="AB27" i="6"/>
  <c r="M27" i="6"/>
  <c r="Q27" i="6" s="1"/>
  <c r="L27" i="6"/>
  <c r="P27" i="6" s="1"/>
  <c r="O27" i="6"/>
  <c r="S27" i="6" s="1"/>
  <c r="U27" i="6"/>
  <c r="V27" i="6"/>
  <c r="W27" i="6"/>
  <c r="X27" i="6"/>
  <c r="Y27" i="6"/>
  <c r="Z27" i="6"/>
  <c r="AA27" i="6"/>
  <c r="AF27" i="6"/>
  <c r="AC27" i="6"/>
  <c r="AD27" i="6"/>
  <c r="AE27" i="6"/>
  <c r="AJ27" i="6"/>
  <c r="N27" i="6"/>
  <c r="R27" i="6" s="1"/>
  <c r="AH27" i="11"/>
  <c r="AL27" i="11"/>
  <c r="AD27" i="11"/>
  <c r="Z27" i="11"/>
  <c r="Y27" i="11"/>
  <c r="AJ27" i="11"/>
  <c r="AA27" i="11"/>
  <c r="AF27" i="11"/>
  <c r="AM27" i="11"/>
  <c r="AC27" i="11"/>
  <c r="AK27" i="11"/>
  <c r="AB27" i="11"/>
  <c r="AI27" i="11"/>
  <c r="AG27" i="11"/>
  <c r="X27" i="11"/>
  <c r="AE27" i="11"/>
  <c r="AK28" i="9"/>
  <c r="Z28" i="9"/>
  <c r="AL28" i="9"/>
  <c r="Q28" i="9"/>
  <c r="U28" i="9" s="1"/>
  <c r="AH28" i="9"/>
  <c r="AD28" i="9"/>
  <c r="AI28" i="9"/>
  <c r="X28" i="9"/>
  <c r="AC28" i="9"/>
  <c r="AA28" i="9"/>
  <c r="AF28" i="9"/>
  <c r="P28" i="9"/>
  <c r="T28" i="9" s="1"/>
  <c r="AE28" i="9"/>
  <c r="AG28" i="9"/>
  <c r="R28" i="9"/>
  <c r="V28" i="9" s="1"/>
  <c r="O28" i="9"/>
  <c r="S28" i="9" s="1"/>
  <c r="AM28" i="9"/>
  <c r="AB28" i="9"/>
  <c r="AJ28" i="9"/>
  <c r="Y28" i="9"/>
  <c r="AC29" i="6"/>
  <c r="X29" i="6"/>
  <c r="AF29" i="6"/>
  <c r="AE29" i="6"/>
  <c r="AG29" i="6"/>
  <c r="AD29" i="6"/>
  <c r="AB29" i="6"/>
  <c r="AJ29" i="6"/>
  <c r="N29" i="6"/>
  <c r="R29" i="6" s="1"/>
  <c r="U29" i="6"/>
  <c r="V29" i="6"/>
  <c r="AI29" i="6"/>
  <c r="AH29" i="6"/>
  <c r="M29" i="6"/>
  <c r="Q29" i="6" s="1"/>
  <c r="Y29" i="6"/>
  <c r="W29" i="6"/>
  <c r="AA29" i="6"/>
  <c r="Z29" i="6"/>
  <c r="L29" i="6"/>
  <c r="P29" i="6" s="1"/>
  <c r="O29" i="6"/>
  <c r="S29" i="6" s="1"/>
  <c r="AH29" i="11"/>
  <c r="AL29" i="11"/>
  <c r="AD29" i="11"/>
  <c r="AC29" i="11"/>
  <c r="AF29" i="11"/>
  <c r="AM29" i="11"/>
  <c r="Z29" i="11"/>
  <c r="Y29" i="11"/>
  <c r="AB29" i="11"/>
  <c r="AI29" i="11"/>
  <c r="AK29" i="11"/>
  <c r="X29" i="11"/>
  <c r="AE29" i="11"/>
  <c r="AG29" i="11"/>
  <c r="AJ29" i="11"/>
  <c r="AA29" i="11"/>
  <c r="AM30" i="10"/>
  <c r="AF30" i="10"/>
  <c r="AB30" i="10"/>
  <c r="X30" i="10"/>
  <c r="O30" i="10"/>
  <c r="S30" i="10" s="1"/>
  <c r="AJ30" i="10"/>
  <c r="Y30" i="10"/>
  <c r="Z30" i="10"/>
  <c r="R30" i="10"/>
  <c r="V30" i="10" s="1"/>
  <c r="AC30" i="10"/>
  <c r="AD30" i="10"/>
  <c r="AA30" i="10"/>
  <c r="AG30" i="10"/>
  <c r="AH30" i="10"/>
  <c r="AE30" i="10"/>
  <c r="P30" i="10"/>
  <c r="T30" i="10" s="1"/>
  <c r="AK30" i="10"/>
  <c r="Q30" i="10"/>
  <c r="U30" i="10" s="1"/>
  <c r="AL30" i="10"/>
  <c r="AI30" i="10"/>
  <c r="AK25" i="10"/>
  <c r="AL25" i="10"/>
  <c r="AD25" i="10"/>
  <c r="Q25" i="10"/>
  <c r="U25" i="10" s="1"/>
  <c r="AJ25" i="10"/>
  <c r="AB25" i="10"/>
  <c r="O25" i="10"/>
  <c r="S25" i="10" s="1"/>
  <c r="AH25" i="10"/>
  <c r="Z25" i="10"/>
  <c r="AF25" i="10"/>
  <c r="X25" i="10"/>
  <c r="Y25" i="10"/>
  <c r="AA25" i="10"/>
  <c r="AC25" i="10"/>
  <c r="B32" i="10"/>
  <c r="AE25" i="10"/>
  <c r="AG25" i="10"/>
  <c r="B31" i="10"/>
  <c r="AI25" i="10"/>
  <c r="P25" i="10"/>
  <c r="T25" i="10" s="1"/>
  <c r="R25" i="10"/>
  <c r="V25" i="10" s="1"/>
  <c r="AM25" i="10"/>
  <c r="AE26" i="10"/>
  <c r="AK26" i="10"/>
  <c r="Z26" i="10"/>
  <c r="P26" i="10"/>
  <c r="T26" i="10" s="1"/>
  <c r="AB26" i="10"/>
  <c r="AA26" i="10"/>
  <c r="AG26" i="10"/>
  <c r="Q26" i="10"/>
  <c r="U26" i="10" s="1"/>
  <c r="AD26" i="10"/>
  <c r="R26" i="10"/>
  <c r="V26" i="10" s="1"/>
  <c r="AM26" i="10"/>
  <c r="AL26" i="10"/>
  <c r="AC26" i="10"/>
  <c r="AF26" i="10"/>
  <c r="X26" i="10"/>
  <c r="AI26" i="10"/>
  <c r="AH26" i="10"/>
  <c r="AJ26" i="10"/>
  <c r="Y26" i="10"/>
  <c r="O26" i="10"/>
  <c r="S26" i="10" s="1"/>
  <c r="AL27" i="8"/>
  <c r="O27" i="8"/>
  <c r="S27" i="8" s="1"/>
  <c r="R27" i="8"/>
  <c r="V27" i="8" s="1"/>
  <c r="AA27" i="8"/>
  <c r="Q27" i="8"/>
  <c r="U27" i="8" s="1"/>
  <c r="P27" i="8"/>
  <c r="T27" i="8" s="1"/>
  <c r="AF27" i="8"/>
  <c r="AC27" i="8"/>
  <c r="Z27" i="8"/>
  <c r="AM27" i="8"/>
  <c r="AJ27" i="8"/>
  <c r="AG27" i="8"/>
  <c r="AD27" i="8"/>
  <c r="X27" i="8"/>
  <c r="AK27" i="8"/>
  <c r="AH27" i="8"/>
  <c r="AE27" i="8"/>
  <c r="AI27" i="8"/>
  <c r="AB27" i="8"/>
  <c r="Y27" i="8"/>
  <c r="AL27" i="12"/>
  <c r="AB27" i="12"/>
  <c r="AK27" i="12"/>
  <c r="AD27" i="12"/>
  <c r="AI27" i="12"/>
  <c r="AF27" i="12"/>
  <c r="AO27" i="12"/>
  <c r="AH27" i="12"/>
  <c r="AM27" i="12"/>
  <c r="AJ27" i="12"/>
  <c r="AC27" i="12"/>
  <c r="AA27" i="12"/>
  <c r="AE27" i="12"/>
  <c r="AN27" i="12"/>
  <c r="AG27" i="12"/>
  <c r="Z27" i="12"/>
  <c r="AK28" i="10"/>
  <c r="Z28" i="10"/>
  <c r="AL28" i="10"/>
  <c r="Q28" i="10"/>
  <c r="U28" i="10" s="1"/>
  <c r="AH28" i="10"/>
  <c r="AD28" i="10"/>
  <c r="AI28" i="10"/>
  <c r="AF28" i="10"/>
  <c r="P28" i="10"/>
  <c r="T28" i="10" s="1"/>
  <c r="R28" i="10"/>
  <c r="V28" i="10" s="1"/>
  <c r="AM28" i="10"/>
  <c r="O28" i="10"/>
  <c r="S28" i="10" s="1"/>
  <c r="AJ28" i="10"/>
  <c r="Y28" i="10"/>
  <c r="AA28" i="10"/>
  <c r="X28" i="10"/>
  <c r="AC28" i="10"/>
  <c r="AE28" i="10"/>
  <c r="AB28" i="10"/>
  <c r="AG28" i="10"/>
  <c r="AE29" i="8"/>
  <c r="O29" i="8"/>
  <c r="S29" i="8" s="1"/>
  <c r="Z29" i="8"/>
  <c r="R29" i="8"/>
  <c r="V29" i="8" s="1"/>
  <c r="Q29" i="8"/>
  <c r="U29" i="8" s="1"/>
  <c r="P29" i="8"/>
  <c r="T29" i="8" s="1"/>
  <c r="AK29" i="8"/>
  <c r="AF29" i="8"/>
  <c r="AH29" i="8"/>
  <c r="AA29" i="8"/>
  <c r="AD29" i="8"/>
  <c r="AB29" i="8"/>
  <c r="AC29" i="8"/>
  <c r="Y29" i="8"/>
  <c r="X29" i="8"/>
  <c r="AL29" i="8"/>
  <c r="AI29" i="8"/>
  <c r="AJ29" i="8"/>
  <c r="AM29" i="8"/>
  <c r="AG29" i="8"/>
  <c r="AL29" i="12"/>
  <c r="AM29" i="12"/>
  <c r="AB29" i="12"/>
  <c r="AK29" i="12"/>
  <c r="AI29" i="12"/>
  <c r="AA29" i="12"/>
  <c r="AE29" i="12"/>
  <c r="AF29" i="12"/>
  <c r="AO29" i="12"/>
  <c r="Z29" i="12"/>
  <c r="AJ29" i="12"/>
  <c r="AC29" i="12"/>
  <c r="AD29" i="12"/>
  <c r="AN29" i="12"/>
  <c r="AG29" i="12"/>
  <c r="AH29" i="12"/>
  <c r="AM30" i="9"/>
  <c r="X30" i="9"/>
  <c r="AJ30" i="9"/>
  <c r="O30" i="9"/>
  <c r="S30" i="9" s="1"/>
  <c r="AF30" i="9"/>
  <c r="AB30" i="9"/>
  <c r="Y30" i="9"/>
  <c r="AH30" i="9"/>
  <c r="AE30" i="9"/>
  <c r="AG30" i="9"/>
  <c r="Z30" i="9"/>
  <c r="R30" i="9"/>
  <c r="V30" i="9" s="1"/>
  <c r="AL30" i="9"/>
  <c r="AI30" i="9"/>
  <c r="P30" i="9"/>
  <c r="T30" i="9" s="1"/>
  <c r="AC30" i="9"/>
  <c r="Q30" i="9"/>
  <c r="U30" i="9" s="1"/>
  <c r="AK30" i="9"/>
  <c r="AD30" i="9"/>
  <c r="AA30" i="9"/>
  <c r="Y25" i="6"/>
  <c r="AE25" i="6"/>
  <c r="AA25" i="6"/>
  <c r="AI25" i="6"/>
  <c r="B32" i="6"/>
  <c r="N25" i="6"/>
  <c r="R25" i="6" s="1"/>
  <c r="U25" i="6"/>
  <c r="AH25" i="6"/>
  <c r="AD25" i="6"/>
  <c r="V25" i="6"/>
  <c r="M25" i="6"/>
  <c r="Q25" i="6" s="1"/>
  <c r="AG25" i="6"/>
  <c r="AB25" i="6"/>
  <c r="X25" i="6"/>
  <c r="AJ25" i="6"/>
  <c r="B31" i="6"/>
  <c r="L25" i="6"/>
  <c r="P25" i="6" s="1"/>
  <c r="O25" i="6"/>
  <c r="S25" i="6" s="1"/>
  <c r="AC25" i="6"/>
  <c r="W25" i="6"/>
  <c r="AF25" i="6"/>
  <c r="Z25" i="6"/>
  <c r="AJ25" i="11"/>
  <c r="AG25" i="11"/>
  <c r="AB25" i="11"/>
  <c r="AM25" i="11"/>
  <c r="AF25" i="11"/>
  <c r="AA25" i="11"/>
  <c r="AK25" i="11"/>
  <c r="AE25" i="11"/>
  <c r="Y25" i="11"/>
  <c r="AC25" i="11"/>
  <c r="X25" i="11"/>
  <c r="AI25" i="11"/>
  <c r="B31" i="11"/>
  <c r="AL25" i="11"/>
  <c r="Z25" i="11"/>
  <c r="AD25" i="11"/>
  <c r="B32" i="11"/>
  <c r="AH25" i="11"/>
  <c r="Y26" i="6"/>
  <c r="Z26" i="6"/>
  <c r="AA26" i="6"/>
  <c r="AF26" i="6"/>
  <c r="AC26" i="6"/>
  <c r="AD26" i="6"/>
  <c r="AE26" i="6"/>
  <c r="AB26" i="6"/>
  <c r="O26" i="6"/>
  <c r="S26" i="6" s="1"/>
  <c r="AG26" i="6"/>
  <c r="AH26" i="6"/>
  <c r="AI26" i="6"/>
  <c r="AJ26" i="6"/>
  <c r="U26" i="6"/>
  <c r="V26" i="6"/>
  <c r="W26" i="6"/>
  <c r="X26" i="6"/>
  <c r="N26" i="6"/>
  <c r="R26" i="6" s="1"/>
  <c r="L26" i="6"/>
  <c r="P26" i="6" s="1"/>
  <c r="M26" i="6"/>
  <c r="Q26" i="6" s="1"/>
  <c r="AL26" i="11"/>
  <c r="AJ26" i="11"/>
  <c r="AB26" i="11"/>
  <c r="AI26" i="11"/>
  <c r="AA26" i="11"/>
  <c r="AF26" i="11"/>
  <c r="X26" i="11"/>
  <c r="AM26" i="11"/>
  <c r="AE26" i="11"/>
  <c r="AC26" i="11"/>
  <c r="Z26" i="11"/>
  <c r="AG26" i="11"/>
  <c r="AD26" i="11"/>
  <c r="AK26" i="11"/>
  <c r="AH26" i="11"/>
  <c r="Y26" i="11"/>
  <c r="AH27" i="9"/>
  <c r="AK27" i="9"/>
  <c r="P27" i="9"/>
  <c r="T27" i="9" s="1"/>
  <c r="X27" i="9"/>
  <c r="AI27" i="9"/>
  <c r="Z27" i="9"/>
  <c r="AC27" i="9"/>
  <c r="AF27" i="9"/>
  <c r="AA27" i="9"/>
  <c r="AL27" i="9"/>
  <c r="Q27" i="9"/>
  <c r="U27" i="9" s="1"/>
  <c r="Y27" i="9"/>
  <c r="AB27" i="9"/>
  <c r="AM27" i="9"/>
  <c r="O27" i="9"/>
  <c r="S27" i="9" s="1"/>
  <c r="AD27" i="9"/>
  <c r="R27" i="9"/>
  <c r="V27" i="9" s="1"/>
  <c r="AE27" i="9"/>
  <c r="AG27" i="9"/>
  <c r="AJ27" i="9"/>
  <c r="AC28" i="6"/>
  <c r="AD28" i="6"/>
  <c r="AE28" i="6"/>
  <c r="AB28" i="6"/>
  <c r="M28" i="6"/>
  <c r="Q28" i="6" s="1"/>
  <c r="AG28" i="6"/>
  <c r="AH28" i="6"/>
  <c r="AI28" i="6"/>
  <c r="AJ28" i="6"/>
  <c r="N28" i="6"/>
  <c r="R28" i="6" s="1"/>
  <c r="L28" i="6"/>
  <c r="P28" i="6" s="1"/>
  <c r="U28" i="6"/>
  <c r="V28" i="6"/>
  <c r="W28" i="6"/>
  <c r="X28" i="6"/>
  <c r="Y28" i="6"/>
  <c r="Z28" i="6"/>
  <c r="AA28" i="6"/>
  <c r="AF28" i="6"/>
  <c r="O28" i="6"/>
  <c r="S28" i="6" s="1"/>
  <c r="AM28" i="11"/>
  <c r="X28" i="11"/>
  <c r="AJ28" i="11"/>
  <c r="AF28" i="11"/>
  <c r="AB28" i="11"/>
  <c r="Y28" i="11"/>
  <c r="Z28" i="11"/>
  <c r="AA28" i="11"/>
  <c r="AC28" i="11"/>
  <c r="AD28" i="11"/>
  <c r="AE28" i="11"/>
  <c r="AG28" i="11"/>
  <c r="AH28" i="11"/>
  <c r="AI28" i="11"/>
  <c r="AK28" i="11"/>
  <c r="AL28" i="11"/>
  <c r="AJ29" i="10"/>
  <c r="AK29" i="10"/>
  <c r="AG29" i="10"/>
  <c r="P29" i="10"/>
  <c r="T29" i="10" s="1"/>
  <c r="AC29" i="10"/>
  <c r="Y29" i="10"/>
  <c r="AD29" i="10"/>
  <c r="AE29" i="10"/>
  <c r="O29" i="10"/>
  <c r="S29" i="10" s="1"/>
  <c r="AH29" i="10"/>
  <c r="AI29" i="10"/>
  <c r="X29" i="10"/>
  <c r="Q29" i="10"/>
  <c r="U29" i="10" s="1"/>
  <c r="AL29" i="10"/>
  <c r="R29" i="10"/>
  <c r="V29" i="10" s="1"/>
  <c r="AM29" i="10"/>
  <c r="AB29" i="10"/>
  <c r="Z29" i="10"/>
  <c r="AA29" i="10"/>
  <c r="AF29" i="10"/>
  <c r="AC30" i="6"/>
  <c r="AI30" i="6"/>
  <c r="Z30" i="6"/>
  <c r="W30" i="6"/>
  <c r="O30" i="6"/>
  <c r="S30" i="6" s="1"/>
  <c r="AG30" i="6"/>
  <c r="AA30" i="6"/>
  <c r="AE30" i="6"/>
  <c r="AB30" i="6"/>
  <c r="M30" i="6"/>
  <c r="Q30" i="6" s="1"/>
  <c r="U30" i="6"/>
  <c r="X30" i="6"/>
  <c r="AF30" i="6"/>
  <c r="AJ30" i="6"/>
  <c r="N30" i="6"/>
  <c r="R30" i="6" s="1"/>
  <c r="Y30" i="6"/>
  <c r="AD30" i="6"/>
  <c r="AH30" i="6"/>
  <c r="V30" i="6"/>
  <c r="L30" i="6"/>
  <c r="P30" i="6" s="1"/>
  <c r="AI30" i="11"/>
  <c r="AG30" i="11"/>
  <c r="AB30" i="11"/>
  <c r="X30" i="11"/>
  <c r="AM30" i="11"/>
  <c r="AL30" i="11"/>
  <c r="Z30" i="11"/>
  <c r="AF30" i="11"/>
  <c r="Y30" i="11"/>
  <c r="AH30" i="11"/>
  <c r="AE30" i="11"/>
  <c r="AK30" i="11"/>
  <c r="AC30" i="11"/>
  <c r="AD30" i="11"/>
  <c r="AJ30" i="11"/>
  <c r="AA30" i="11"/>
  <c r="AL25" i="9"/>
  <c r="AC25" i="9"/>
  <c r="Y25" i="9"/>
  <c r="AK25" i="9"/>
  <c r="P25" i="9"/>
  <c r="T25" i="9" s="1"/>
  <c r="AG25" i="9"/>
  <c r="Z25" i="9"/>
  <c r="R25" i="9"/>
  <c r="V25" i="9" s="1"/>
  <c r="AM25" i="9"/>
  <c r="X25" i="9"/>
  <c r="B31" i="9"/>
  <c r="AH25" i="9"/>
  <c r="AE25" i="9"/>
  <c r="AF25" i="9"/>
  <c r="Q25" i="9"/>
  <c r="U25" i="9" s="1"/>
  <c r="B32" i="9"/>
  <c r="AI25" i="9"/>
  <c r="O25" i="9"/>
  <c r="S25" i="9" s="1"/>
  <c r="AJ25" i="9"/>
  <c r="AB25" i="9"/>
  <c r="AD25" i="9"/>
  <c r="AA25" i="9"/>
  <c r="AM25" i="12"/>
  <c r="AO25" i="12"/>
  <c r="AG25" i="12"/>
  <c r="AC25" i="12"/>
  <c r="AH25" i="12"/>
  <c r="AL25" i="12"/>
  <c r="AA25" i="12"/>
  <c r="AF25" i="12"/>
  <c r="AK25" i="12"/>
  <c r="AE25" i="12"/>
  <c r="B32" i="12"/>
  <c r="AJ25" i="12"/>
  <c r="AI25" i="12"/>
  <c r="B31" i="12"/>
  <c r="AN25" i="12"/>
  <c r="Z25" i="12"/>
  <c r="AD25" i="12"/>
  <c r="AB25" i="12"/>
  <c r="O37" i="2"/>
  <c r="S23" i="2"/>
  <c r="AA14" i="2"/>
  <c r="AK7" i="2"/>
  <c r="AC7" i="2"/>
  <c r="I7" i="2"/>
  <c r="H7" i="2"/>
  <c r="AL19" i="2"/>
  <c r="AI10" i="2"/>
  <c r="AJ7" i="2"/>
  <c r="Y7" i="2"/>
  <c r="P7" i="2"/>
  <c r="H37" i="2"/>
  <c r="AI23" i="2"/>
  <c r="AA19" i="2"/>
  <c r="J10" i="2"/>
  <c r="AF7" i="2"/>
  <c r="X7" i="2"/>
  <c r="O7" i="2"/>
  <c r="AA23" i="2"/>
  <c r="M19" i="2"/>
  <c r="AE7" i="2"/>
  <c r="U7" i="2"/>
  <c r="K7" i="2"/>
  <c r="S7" i="2"/>
  <c r="AE37" i="2"/>
  <c r="J36" i="2"/>
  <c r="J38" i="2" s="1"/>
  <c r="S36" i="2"/>
  <c r="L9" i="2"/>
  <c r="O9" i="2"/>
  <c r="AE9" i="2"/>
  <c r="S9" i="2"/>
  <c r="Z21" i="2"/>
  <c r="AI36" i="2"/>
  <c r="L37" i="2"/>
  <c r="S37" i="2"/>
  <c r="AI37" i="2"/>
  <c r="AD17" i="2"/>
  <c r="AI9" i="2"/>
  <c r="K9" i="2"/>
  <c r="AA37" i="2"/>
  <c r="AA9" i="2"/>
  <c r="W37" i="2"/>
  <c r="H10" i="2"/>
  <c r="N23" i="2"/>
  <c r="V19" i="2"/>
  <c r="K14" i="2"/>
  <c r="AI7" i="2"/>
  <c r="AA7" i="2"/>
  <c r="T7" i="2"/>
  <c r="M7" i="2"/>
  <c r="H14" i="2"/>
  <c r="AD23" i="2"/>
  <c r="K23" i="2"/>
  <c r="AD19" i="2"/>
  <c r="I19" i="2"/>
  <c r="R14" i="2"/>
  <c r="Z10" i="2"/>
  <c r="AG9" i="2"/>
  <c r="Y9" i="2"/>
  <c r="Q9" i="2"/>
  <c r="I9" i="2"/>
  <c r="AG7" i="2"/>
  <c r="AB7" i="2"/>
  <c r="W7" i="2"/>
  <c r="Q7" i="2"/>
  <c r="L7" i="2"/>
  <c r="AK37" i="2"/>
  <c r="AK39" i="2" s="1"/>
  <c r="AC37" i="2"/>
  <c r="U37" i="2"/>
  <c r="M37" i="2"/>
  <c r="AE36" i="2"/>
  <c r="O36" i="2"/>
  <c r="AA36" i="2"/>
  <c r="K36" i="2"/>
  <c r="K38" i="2" s="1"/>
  <c r="H9" i="2"/>
  <c r="J21" i="2"/>
  <c r="I17" i="2"/>
  <c r="N12" i="2"/>
  <c r="AK9" i="2"/>
  <c r="AC9" i="2"/>
  <c r="U9" i="2"/>
  <c r="M9" i="2"/>
  <c r="AG37" i="2"/>
  <c r="Y37" i="2"/>
  <c r="Q37" i="2"/>
  <c r="I37" i="2"/>
  <c r="W36" i="2"/>
  <c r="W39" i="2" s="1"/>
  <c r="AK16" i="2"/>
  <c r="AC16" i="2"/>
  <c r="U16" i="2"/>
  <c r="M16" i="2"/>
  <c r="I16" i="2"/>
  <c r="AB11" i="2"/>
  <c r="AF20" i="2"/>
  <c r="P20" i="2"/>
  <c r="AI16" i="2"/>
  <c r="AE16" i="2"/>
  <c r="AA16" i="2"/>
  <c r="W16" i="2"/>
  <c r="S16" i="2"/>
  <c r="O16" i="2"/>
  <c r="K16" i="2"/>
  <c r="AC15" i="2"/>
  <c r="L11" i="2"/>
  <c r="AK36" i="2"/>
  <c r="AG36" i="2"/>
  <c r="AC36" i="2"/>
  <c r="Y36" i="2"/>
  <c r="U36" i="2"/>
  <c r="Q36" i="2"/>
  <c r="Q38" i="2" s="1"/>
  <c r="M36" i="2"/>
  <c r="I36" i="2"/>
  <c r="R21" i="2"/>
  <c r="AC20" i="2"/>
  <c r="M20" i="2"/>
  <c r="AL16" i="2"/>
  <c r="AH16" i="2"/>
  <c r="AD16" i="2"/>
  <c r="Z16" i="2"/>
  <c r="V16" i="2"/>
  <c r="R16" i="2"/>
  <c r="N16" i="2"/>
  <c r="J16" i="2"/>
  <c r="T15" i="2"/>
  <c r="AK11" i="2"/>
  <c r="AL9" i="2"/>
  <c r="AH9" i="2"/>
  <c r="AD9" i="2"/>
  <c r="Z9" i="2"/>
  <c r="V9" i="2"/>
  <c r="R9" i="2"/>
  <c r="N9" i="2"/>
  <c r="J9" i="2"/>
  <c r="H36" i="2"/>
  <c r="AL37" i="2"/>
  <c r="AH37" i="2"/>
  <c r="AD37" i="2"/>
  <c r="Z37" i="2"/>
  <c r="V37" i="2"/>
  <c r="R37" i="2"/>
  <c r="N37" i="2"/>
  <c r="J37" i="2"/>
  <c r="J39" i="2" s="1"/>
  <c r="AJ36" i="2"/>
  <c r="AF36" i="2"/>
  <c r="AB36" i="2"/>
  <c r="X36" i="2"/>
  <c r="T36" i="2"/>
  <c r="P36" i="2"/>
  <c r="L36" i="2"/>
  <c r="X20" i="2"/>
  <c r="AG16" i="2"/>
  <c r="Y16" i="2"/>
  <c r="Q16" i="2"/>
  <c r="M15" i="2"/>
  <c r="H16" i="2"/>
  <c r="AL23" i="2"/>
  <c r="V23" i="2"/>
  <c r="AH21" i="2"/>
  <c r="AK20" i="2"/>
  <c r="U20" i="2"/>
  <c r="AI19" i="2"/>
  <c r="S19" i="2"/>
  <c r="AJ16" i="2"/>
  <c r="AF16" i="2"/>
  <c r="AB16" i="2"/>
  <c r="X16" i="2"/>
  <c r="T16" i="2"/>
  <c r="P16" i="2"/>
  <c r="AJ15" i="2"/>
  <c r="AH14" i="2"/>
  <c r="AD12" i="2"/>
  <c r="U11" i="2"/>
  <c r="S10" i="2"/>
  <c r="AJ9" i="2"/>
  <c r="AF9" i="2"/>
  <c r="AB9" i="2"/>
  <c r="X9" i="2"/>
  <c r="T9" i="2"/>
  <c r="P9" i="2"/>
  <c r="AL7" i="2"/>
  <c r="AH7" i="2"/>
  <c r="AD7" i="2"/>
  <c r="Z7" i="2"/>
  <c r="V7" i="2"/>
  <c r="R7" i="2"/>
  <c r="N7" i="2"/>
  <c r="AJ37" i="2"/>
  <c r="AF37" i="2"/>
  <c r="AF39" i="2" s="1"/>
  <c r="AB37" i="2"/>
  <c r="X37" i="2"/>
  <c r="T37" i="2"/>
  <c r="P37" i="2"/>
  <c r="P39" i="2" s="1"/>
  <c r="AL36" i="2"/>
  <c r="AH36" i="2"/>
  <c r="AD36" i="2"/>
  <c r="Z36" i="2"/>
  <c r="V36" i="2"/>
  <c r="R36" i="2"/>
  <c r="N36" i="2"/>
  <c r="J22" i="2"/>
  <c r="N22" i="2"/>
  <c r="R22" i="2"/>
  <c r="V22" i="2"/>
  <c r="Z22" i="2"/>
  <c r="AD22" i="2"/>
  <c r="AH22" i="2"/>
  <c r="AL22" i="2"/>
  <c r="K22" i="2"/>
  <c r="O22" i="2"/>
  <c r="S22" i="2"/>
  <c r="W22" i="2"/>
  <c r="AA22" i="2"/>
  <c r="AE22" i="2"/>
  <c r="AI22" i="2"/>
  <c r="AB22" i="2"/>
  <c r="K17" i="2"/>
  <c r="O17" i="2"/>
  <c r="S17" i="2"/>
  <c r="W17" i="2"/>
  <c r="AA17" i="2"/>
  <c r="AE17" i="2"/>
  <c r="AI17" i="2"/>
  <c r="L17" i="2"/>
  <c r="Q17" i="2"/>
  <c r="V17" i="2"/>
  <c r="AB17" i="2"/>
  <c r="AG17" i="2"/>
  <c r="AL17" i="2"/>
  <c r="M17" i="2"/>
  <c r="R17" i="2"/>
  <c r="X17" i="2"/>
  <c r="AC17" i="2"/>
  <c r="AH17" i="2"/>
  <c r="H21" i="2"/>
  <c r="H13" i="2"/>
  <c r="AG22" i="2"/>
  <c r="W21" i="2"/>
  <c r="P17" i="2"/>
  <c r="Y13" i="2"/>
  <c r="AD8" i="2"/>
  <c r="AH23" i="2"/>
  <c r="Z23" i="2"/>
  <c r="R23" i="2"/>
  <c r="AF22" i="2"/>
  <c r="X22" i="2"/>
  <c r="P22" i="2"/>
  <c r="AL21" i="2"/>
  <c r="AD21" i="2"/>
  <c r="V21" i="2"/>
  <c r="AJ20" i="2"/>
  <c r="AB20" i="2"/>
  <c r="T20" i="2"/>
  <c r="AH19" i="2"/>
  <c r="Z19" i="2"/>
  <c r="AL18" i="2"/>
  <c r="AA18" i="2"/>
  <c r="AJ17" i="2"/>
  <c r="Y17" i="2"/>
  <c r="N17" i="2"/>
  <c r="AB15" i="2"/>
  <c r="Z14" i="2"/>
  <c r="AL12" i="2"/>
  <c r="AJ11" i="2"/>
  <c r="AH10" i="2"/>
  <c r="AA8" i="2"/>
  <c r="I18" i="2"/>
  <c r="M18" i="2"/>
  <c r="Q18" i="2"/>
  <c r="U18" i="2"/>
  <c r="Y18" i="2"/>
  <c r="AC18" i="2"/>
  <c r="AG18" i="2"/>
  <c r="AK18" i="2"/>
  <c r="N18" i="2"/>
  <c r="S18" i="2"/>
  <c r="X18" i="2"/>
  <c r="AD18" i="2"/>
  <c r="AI18" i="2"/>
  <c r="J18" i="2"/>
  <c r="O18" i="2"/>
  <c r="T18" i="2"/>
  <c r="Z18" i="2"/>
  <c r="AE18" i="2"/>
  <c r="AJ18" i="2"/>
  <c r="J13" i="2"/>
  <c r="N13" i="2"/>
  <c r="R13" i="2"/>
  <c r="V13" i="2"/>
  <c r="Z13" i="2"/>
  <c r="AD13" i="2"/>
  <c r="AH13" i="2"/>
  <c r="AL13" i="2"/>
  <c r="K13" i="2"/>
  <c r="O13" i="2"/>
  <c r="S13" i="2"/>
  <c r="W13" i="2"/>
  <c r="AA13" i="2"/>
  <c r="AE13" i="2"/>
  <c r="AI13" i="2"/>
  <c r="L13" i="2"/>
  <c r="T13" i="2"/>
  <c r="AB13" i="2"/>
  <c r="AJ13" i="2"/>
  <c r="M13" i="2"/>
  <c r="U13" i="2"/>
  <c r="AC13" i="2"/>
  <c r="AK13" i="2"/>
  <c r="L8" i="2"/>
  <c r="P8" i="2"/>
  <c r="T8" i="2"/>
  <c r="X8" i="2"/>
  <c r="AB8" i="2"/>
  <c r="AF8" i="2"/>
  <c r="AJ8" i="2"/>
  <c r="I8" i="2"/>
  <c r="M8" i="2"/>
  <c r="Q8" i="2"/>
  <c r="U8" i="2"/>
  <c r="Y8" i="2"/>
  <c r="AC8" i="2"/>
  <c r="AG8" i="2"/>
  <c r="AK8" i="2"/>
  <c r="O8" i="2"/>
  <c r="W8" i="2"/>
  <c r="AE8" i="2"/>
  <c r="J8" i="2"/>
  <c r="R8" i="2"/>
  <c r="Z8" i="2"/>
  <c r="AH8" i="2"/>
  <c r="H8" i="2"/>
  <c r="H22" i="2"/>
  <c r="H18" i="2"/>
  <c r="AJ22" i="2"/>
  <c r="T22" i="2"/>
  <c r="L22" i="2"/>
  <c r="AF18" i="2"/>
  <c r="V18" i="2"/>
  <c r="K18" i="2"/>
  <c r="AF13" i="2"/>
  <c r="P13" i="2"/>
  <c r="AI8" i="2"/>
  <c r="S8" i="2"/>
  <c r="L21" i="2"/>
  <c r="P21" i="2"/>
  <c r="T21" i="2"/>
  <c r="X21" i="2"/>
  <c r="AB21" i="2"/>
  <c r="AF21" i="2"/>
  <c r="AJ21" i="2"/>
  <c r="I21" i="2"/>
  <c r="M21" i="2"/>
  <c r="Q21" i="2"/>
  <c r="U21" i="2"/>
  <c r="Y21" i="2"/>
  <c r="AC21" i="2"/>
  <c r="AG21" i="2"/>
  <c r="AK21" i="2"/>
  <c r="L12" i="2"/>
  <c r="P12" i="2"/>
  <c r="T12" i="2"/>
  <c r="X12" i="2"/>
  <c r="AB12" i="2"/>
  <c r="AF12" i="2"/>
  <c r="AJ12" i="2"/>
  <c r="I12" i="2"/>
  <c r="M12" i="2"/>
  <c r="Q12" i="2"/>
  <c r="U12" i="2"/>
  <c r="Y12" i="2"/>
  <c r="AC12" i="2"/>
  <c r="AG12" i="2"/>
  <c r="AK12" i="2"/>
  <c r="J12" i="2"/>
  <c r="R12" i="2"/>
  <c r="Z12" i="2"/>
  <c r="AH12" i="2"/>
  <c r="K12" i="2"/>
  <c r="S12" i="2"/>
  <c r="AA12" i="2"/>
  <c r="AI12" i="2"/>
  <c r="H17" i="2"/>
  <c r="Y22" i="2"/>
  <c r="Q22" i="2"/>
  <c r="I22" i="2"/>
  <c r="AE21" i="2"/>
  <c r="O21" i="2"/>
  <c r="AB18" i="2"/>
  <c r="R18" i="2"/>
  <c r="AK17" i="2"/>
  <c r="Z17" i="2"/>
  <c r="I13" i="2"/>
  <c r="W12" i="2"/>
  <c r="N8" i="2"/>
  <c r="J20" i="2"/>
  <c r="N20" i="2"/>
  <c r="R20" i="2"/>
  <c r="V20" i="2"/>
  <c r="Z20" i="2"/>
  <c r="AD20" i="2"/>
  <c r="AH20" i="2"/>
  <c r="AL20" i="2"/>
  <c r="K20" i="2"/>
  <c r="O20" i="2"/>
  <c r="S20" i="2"/>
  <c r="W20" i="2"/>
  <c r="AA20" i="2"/>
  <c r="AE20" i="2"/>
  <c r="AI20" i="2"/>
  <c r="J15" i="2"/>
  <c r="N15" i="2"/>
  <c r="R15" i="2"/>
  <c r="V15" i="2"/>
  <c r="Z15" i="2"/>
  <c r="AD15" i="2"/>
  <c r="AH15" i="2"/>
  <c r="AL15" i="2"/>
  <c r="K15" i="2"/>
  <c r="O15" i="2"/>
  <c r="S15" i="2"/>
  <c r="W15" i="2"/>
  <c r="AA15" i="2"/>
  <c r="AE15" i="2"/>
  <c r="AI15" i="2"/>
  <c r="P15" i="2"/>
  <c r="X15" i="2"/>
  <c r="AF15" i="2"/>
  <c r="I15" i="2"/>
  <c r="Q15" i="2"/>
  <c r="Y15" i="2"/>
  <c r="AG15" i="2"/>
  <c r="J11" i="2"/>
  <c r="N11" i="2"/>
  <c r="R11" i="2"/>
  <c r="V11" i="2"/>
  <c r="Z11" i="2"/>
  <c r="AD11" i="2"/>
  <c r="AH11" i="2"/>
  <c r="AL11" i="2"/>
  <c r="K11" i="2"/>
  <c r="O11" i="2"/>
  <c r="S11" i="2"/>
  <c r="W11" i="2"/>
  <c r="AA11" i="2"/>
  <c r="AE11" i="2"/>
  <c r="AI11" i="2"/>
  <c r="P11" i="2"/>
  <c r="X11" i="2"/>
  <c r="AF11" i="2"/>
  <c r="I11" i="2"/>
  <c r="Q11" i="2"/>
  <c r="Y11" i="2"/>
  <c r="AG11" i="2"/>
  <c r="H20" i="2"/>
  <c r="H12" i="2"/>
  <c r="L23" i="2"/>
  <c r="P23" i="2"/>
  <c r="T23" i="2"/>
  <c r="X23" i="2"/>
  <c r="AB23" i="2"/>
  <c r="AF23" i="2"/>
  <c r="AJ23" i="2"/>
  <c r="I23" i="2"/>
  <c r="M23" i="2"/>
  <c r="Q23" i="2"/>
  <c r="U23" i="2"/>
  <c r="Y23" i="2"/>
  <c r="AC23" i="2"/>
  <c r="AG23" i="2"/>
  <c r="AK23" i="2"/>
  <c r="K19" i="2"/>
  <c r="O19" i="2"/>
  <c r="J19" i="2"/>
  <c r="P19" i="2"/>
  <c r="T19" i="2"/>
  <c r="X19" i="2"/>
  <c r="AB19" i="2"/>
  <c r="AF19" i="2"/>
  <c r="AJ19" i="2"/>
  <c r="L19" i="2"/>
  <c r="Q19" i="2"/>
  <c r="U19" i="2"/>
  <c r="Y19" i="2"/>
  <c r="AC19" i="2"/>
  <c r="AG19" i="2"/>
  <c r="AK19" i="2"/>
  <c r="L14" i="2"/>
  <c r="P14" i="2"/>
  <c r="T14" i="2"/>
  <c r="X14" i="2"/>
  <c r="AB14" i="2"/>
  <c r="AF14" i="2"/>
  <c r="AJ14" i="2"/>
  <c r="I14" i="2"/>
  <c r="M14" i="2"/>
  <c r="Q14" i="2"/>
  <c r="U14" i="2"/>
  <c r="Y14" i="2"/>
  <c r="AC14" i="2"/>
  <c r="AG14" i="2"/>
  <c r="AK14" i="2"/>
  <c r="N14" i="2"/>
  <c r="V14" i="2"/>
  <c r="AD14" i="2"/>
  <c r="AL14" i="2"/>
  <c r="O14" i="2"/>
  <c r="W14" i="2"/>
  <c r="AE14" i="2"/>
  <c r="L10" i="2"/>
  <c r="P10" i="2"/>
  <c r="T10" i="2"/>
  <c r="X10" i="2"/>
  <c r="AB10" i="2"/>
  <c r="AF10" i="2"/>
  <c r="AJ10" i="2"/>
  <c r="I10" i="2"/>
  <c r="M10" i="2"/>
  <c r="Q10" i="2"/>
  <c r="U10" i="2"/>
  <c r="Y10" i="2"/>
  <c r="AC10" i="2"/>
  <c r="AG10" i="2"/>
  <c r="AK10" i="2"/>
  <c r="N10" i="2"/>
  <c r="V10" i="2"/>
  <c r="AD10" i="2"/>
  <c r="AL10" i="2"/>
  <c r="O10" i="2"/>
  <c r="W10" i="2"/>
  <c r="AE10" i="2"/>
  <c r="H23" i="2"/>
  <c r="H19" i="2"/>
  <c r="H15" i="2"/>
  <c r="H11" i="2"/>
  <c r="AE23" i="2"/>
  <c r="W23" i="2"/>
  <c r="O23" i="2"/>
  <c r="AK22" i="2"/>
  <c r="AC22" i="2"/>
  <c r="U22" i="2"/>
  <c r="M22" i="2"/>
  <c r="AI21" i="2"/>
  <c r="AA21" i="2"/>
  <c r="S21" i="2"/>
  <c r="K21" i="2"/>
  <c r="AG20" i="2"/>
  <c r="Y20" i="2"/>
  <c r="Q20" i="2"/>
  <c r="I20" i="2"/>
  <c r="AE19" i="2"/>
  <c r="W19" i="2"/>
  <c r="N19" i="2"/>
  <c r="AH18" i="2"/>
  <c r="W18" i="2"/>
  <c r="L18" i="2"/>
  <c r="AF17" i="2"/>
  <c r="U17" i="2"/>
  <c r="J17" i="2"/>
  <c r="AK15" i="2"/>
  <c r="U15" i="2"/>
  <c r="AI14" i="2"/>
  <c r="S14" i="2"/>
  <c r="AG13" i="2"/>
  <c r="Q13" i="2"/>
  <c r="AE12" i="2"/>
  <c r="O12" i="2"/>
  <c r="AC11" i="2"/>
  <c r="M11" i="2"/>
  <c r="AA10" i="2"/>
  <c r="K10" i="2"/>
  <c r="AL8" i="2"/>
  <c r="V8" i="2"/>
  <c r="D52" i="5"/>
  <c r="D58" i="5"/>
  <c r="D72" i="5"/>
  <c r="D61" i="5"/>
  <c r="D57" i="5"/>
  <c r="C52" i="5"/>
  <c r="B135" i="5"/>
  <c r="D129" i="5"/>
  <c r="C129" i="5"/>
  <c r="D128" i="5"/>
  <c r="C128" i="5"/>
  <c r="E19" i="5"/>
  <c r="V32" i="15" l="1"/>
  <c r="S39" i="2"/>
  <c r="X32" i="16"/>
  <c r="GB27" i="16"/>
  <c r="HJ27" i="16"/>
  <c r="ET27" i="16"/>
  <c r="FK27" i="16"/>
  <c r="IA27" i="16"/>
  <c r="GS27" i="16"/>
  <c r="FZ30" i="16"/>
  <c r="HH30" i="16"/>
  <c r="ER30" i="16"/>
  <c r="HY30" i="16"/>
  <c r="GQ30" i="16"/>
  <c r="FI30" i="16"/>
  <c r="HM29" i="16"/>
  <c r="EW29" i="16"/>
  <c r="GV29" i="16"/>
  <c r="GE29" i="16"/>
  <c r="ID29" i="16"/>
  <c r="FN29" i="16"/>
  <c r="HV27" i="15"/>
  <c r="FF27" i="15"/>
  <c r="GN27" i="15"/>
  <c r="HE27" i="15"/>
  <c r="FW27" i="15"/>
  <c r="EO27" i="15"/>
  <c r="GF27" i="15"/>
  <c r="GW27" i="15"/>
  <c r="IE27" i="15"/>
  <c r="FO27" i="15"/>
  <c r="HN27" i="15"/>
  <c r="EX27" i="15"/>
  <c r="GL30" i="15"/>
  <c r="HT30" i="15"/>
  <c r="FD30" i="15"/>
  <c r="FU30" i="15"/>
  <c r="EM30" i="15"/>
  <c r="HC30" i="15"/>
  <c r="GM30" i="15"/>
  <c r="HU30" i="15"/>
  <c r="FE30" i="15"/>
  <c r="FV30" i="15"/>
  <c r="HD30" i="15"/>
  <c r="EN30" i="15"/>
  <c r="HY30" i="15"/>
  <c r="FZ30" i="15"/>
  <c r="HH30" i="15"/>
  <c r="ER30" i="15"/>
  <c r="GQ30" i="15"/>
  <c r="FI30" i="15"/>
  <c r="GN29" i="15"/>
  <c r="FW29" i="15"/>
  <c r="HV29" i="15"/>
  <c r="FF29" i="15"/>
  <c r="HE29" i="15"/>
  <c r="EO29" i="15"/>
  <c r="AB31" i="16"/>
  <c r="FH25" i="16"/>
  <c r="GP25" i="16"/>
  <c r="HX25" i="16"/>
  <c r="FY25" i="16"/>
  <c r="EQ25" i="16"/>
  <c r="AB32" i="16"/>
  <c r="HG25" i="16"/>
  <c r="GS25" i="16"/>
  <c r="IA25" i="16"/>
  <c r="FK25" i="16"/>
  <c r="GB25" i="16"/>
  <c r="ET25" i="16"/>
  <c r="HJ25" i="16"/>
  <c r="AE32" i="16"/>
  <c r="AE31" i="16"/>
  <c r="FY26" i="16"/>
  <c r="HX26" i="16"/>
  <c r="FH26" i="16"/>
  <c r="HG26" i="16"/>
  <c r="EQ26" i="16"/>
  <c r="GP26" i="16"/>
  <c r="HZ26" i="16"/>
  <c r="GA26" i="16"/>
  <c r="GR26" i="16"/>
  <c r="ES26" i="16"/>
  <c r="HI26" i="16"/>
  <c r="FJ26" i="16"/>
  <c r="HN25" i="15"/>
  <c r="EX25" i="15"/>
  <c r="AI32" i="15"/>
  <c r="GF25" i="15"/>
  <c r="GW25" i="15"/>
  <c r="FO25" i="15"/>
  <c r="AI31" i="15"/>
  <c r="IE25" i="15"/>
  <c r="ID25" i="15"/>
  <c r="GE25" i="15"/>
  <c r="EW25" i="15"/>
  <c r="HM25" i="15"/>
  <c r="FN25" i="15"/>
  <c r="GV25" i="15"/>
  <c r="AH31" i="15"/>
  <c r="HG28" i="16"/>
  <c r="EQ28" i="16"/>
  <c r="GP28" i="16"/>
  <c r="FY28" i="16"/>
  <c r="HX28" i="16"/>
  <c r="FH28" i="16"/>
  <c r="B16" i="16"/>
  <c r="B16" i="15"/>
  <c r="GA27" i="16"/>
  <c r="FJ27" i="16"/>
  <c r="HI27" i="16"/>
  <c r="GR27" i="16"/>
  <c r="ES27" i="16"/>
  <c r="HZ27" i="16"/>
  <c r="HP27" i="16"/>
  <c r="EZ27" i="16"/>
  <c r="GY27" i="16"/>
  <c r="GH27" i="16"/>
  <c r="IG27" i="16"/>
  <c r="FQ27" i="16"/>
  <c r="HS27" i="16"/>
  <c r="FC27" i="16"/>
  <c r="GK27" i="16"/>
  <c r="IJ27" i="16"/>
  <c r="HB27" i="16"/>
  <c r="FT27" i="16"/>
  <c r="FR27" i="16"/>
  <c r="GZ27" i="16"/>
  <c r="HQ27" i="16"/>
  <c r="FA27" i="16"/>
  <c r="IH27" i="16"/>
  <c r="GI27" i="16"/>
  <c r="FY30" i="16"/>
  <c r="HG30" i="16"/>
  <c r="EQ30" i="16"/>
  <c r="GP30" i="16"/>
  <c r="FH30" i="16"/>
  <c r="HX30" i="16"/>
  <c r="HV30" i="16"/>
  <c r="FF30" i="16"/>
  <c r="GN30" i="16"/>
  <c r="HE30" i="16"/>
  <c r="FW30" i="16"/>
  <c r="EO30" i="16"/>
  <c r="HC30" i="16"/>
  <c r="GL30" i="16"/>
  <c r="IK30" i="16"/>
  <c r="FU30" i="16"/>
  <c r="FD30" i="16"/>
  <c r="HT30" i="16"/>
  <c r="HB30" i="16"/>
  <c r="GK30" i="16"/>
  <c r="IJ30" i="16"/>
  <c r="FT30" i="16"/>
  <c r="HS30" i="16"/>
  <c r="FC30" i="16"/>
  <c r="GL29" i="16"/>
  <c r="IK29" i="16"/>
  <c r="FU29" i="16"/>
  <c r="HT29" i="16"/>
  <c r="FD29" i="16"/>
  <c r="HC29" i="16"/>
  <c r="HI29" i="16"/>
  <c r="ES29" i="16"/>
  <c r="GR29" i="16"/>
  <c r="GA29" i="16"/>
  <c r="FJ29" i="16"/>
  <c r="HZ29" i="16"/>
  <c r="GB29" i="16"/>
  <c r="IA29" i="16"/>
  <c r="FK29" i="16"/>
  <c r="HJ29" i="16"/>
  <c r="ET29" i="16"/>
  <c r="GS29" i="16"/>
  <c r="HY29" i="16"/>
  <c r="FI29" i="16"/>
  <c r="GQ29" i="16"/>
  <c r="ER29" i="16"/>
  <c r="HH29" i="16"/>
  <c r="FZ29" i="16"/>
  <c r="IH27" i="15"/>
  <c r="FR27" i="15"/>
  <c r="GZ27" i="15"/>
  <c r="FA27" i="15"/>
  <c r="HQ27" i="15"/>
  <c r="GI27" i="15"/>
  <c r="GU27" i="15"/>
  <c r="IC27" i="15"/>
  <c r="FM27" i="15"/>
  <c r="GD27" i="15"/>
  <c r="EV27" i="15"/>
  <c r="HL27" i="15"/>
  <c r="AH32" i="15"/>
  <c r="GV27" i="15"/>
  <c r="HM27" i="15"/>
  <c r="GE27" i="15"/>
  <c r="ID27" i="15"/>
  <c r="FN27" i="15"/>
  <c r="EW27" i="15"/>
  <c r="EM27" i="15"/>
  <c r="FU27" i="15"/>
  <c r="HT27" i="15"/>
  <c r="FD27" i="15"/>
  <c r="HC27" i="15"/>
  <c r="GL27" i="15"/>
  <c r="HL30" i="15"/>
  <c r="EV30" i="15"/>
  <c r="GU30" i="15"/>
  <c r="GD30" i="15"/>
  <c r="IC30" i="15"/>
  <c r="FM30" i="15"/>
  <c r="ID30" i="15"/>
  <c r="FN30" i="15"/>
  <c r="GV30" i="15"/>
  <c r="EW30" i="15"/>
  <c r="HM30" i="15"/>
  <c r="GE30" i="15"/>
  <c r="GT30" i="15"/>
  <c r="IB30" i="15"/>
  <c r="FL30" i="15"/>
  <c r="EU30" i="15"/>
  <c r="HK30" i="15"/>
  <c r="GC30" i="15"/>
  <c r="IG30" i="15"/>
  <c r="HP30" i="15"/>
  <c r="EZ30" i="15"/>
  <c r="GH30" i="15"/>
  <c r="FQ30" i="15"/>
  <c r="GY30" i="15"/>
  <c r="HT29" i="15"/>
  <c r="EM29" i="15"/>
  <c r="FD29" i="15"/>
  <c r="FU29" i="15"/>
  <c r="GL29" i="15"/>
  <c r="HC29" i="15"/>
  <c r="HZ29" i="15"/>
  <c r="GR29" i="15"/>
  <c r="ES29" i="15"/>
  <c r="HI29" i="15"/>
  <c r="GA29" i="15"/>
  <c r="FJ29" i="15"/>
  <c r="IB29" i="15"/>
  <c r="EU29" i="15"/>
  <c r="FL29" i="15"/>
  <c r="GC29" i="15"/>
  <c r="GT29" i="15"/>
  <c r="HK29" i="15"/>
  <c r="IC29" i="15"/>
  <c r="EV29" i="15"/>
  <c r="GD29" i="15"/>
  <c r="GU29" i="15"/>
  <c r="HL29" i="15"/>
  <c r="FM29" i="15"/>
  <c r="AC31" i="16"/>
  <c r="GQ25" i="16"/>
  <c r="HY25" i="16"/>
  <c r="FI25" i="16"/>
  <c r="HH25" i="16"/>
  <c r="FZ25" i="16"/>
  <c r="ER25" i="16"/>
  <c r="AC32" i="16"/>
  <c r="AG32" i="16"/>
  <c r="EV25" i="16"/>
  <c r="AG31" i="16"/>
  <c r="GU25" i="16"/>
  <c r="IC25" i="16"/>
  <c r="GD25" i="16"/>
  <c r="HL25" i="16"/>
  <c r="FM25" i="16"/>
  <c r="IH25" i="16"/>
  <c r="FR25" i="16"/>
  <c r="FA25" i="16"/>
  <c r="GZ25" i="16"/>
  <c r="HQ25" i="16"/>
  <c r="GI25" i="16"/>
  <c r="AL31" i="16"/>
  <c r="AL32" i="16"/>
  <c r="U31" i="16"/>
  <c r="U32" i="16"/>
  <c r="FT25" i="16"/>
  <c r="GK25" i="16"/>
  <c r="HB25" i="16"/>
  <c r="FC25" i="16"/>
  <c r="IJ25" i="16"/>
  <c r="HS25" i="16"/>
  <c r="AN32" i="16"/>
  <c r="AN31" i="16"/>
  <c r="GQ26" i="16"/>
  <c r="HY26" i="16"/>
  <c r="FI26" i="16"/>
  <c r="HH26" i="16"/>
  <c r="FZ26" i="16"/>
  <c r="ER26" i="16"/>
  <c r="GB26" i="16"/>
  <c r="HJ26" i="16"/>
  <c r="ET26" i="16"/>
  <c r="IA26" i="16"/>
  <c r="GS26" i="16"/>
  <c r="FK26" i="16"/>
  <c r="HR26" i="16"/>
  <c r="FB26" i="16"/>
  <c r="GJ26" i="16"/>
  <c r="HA26" i="16"/>
  <c r="FS26" i="16"/>
  <c r="II26" i="16"/>
  <c r="IK26" i="16"/>
  <c r="GL26" i="16"/>
  <c r="HC26" i="16"/>
  <c r="HT26" i="16"/>
  <c r="FU26" i="16"/>
  <c r="FD26" i="16"/>
  <c r="GI28" i="15"/>
  <c r="HQ28" i="15"/>
  <c r="FA28" i="15"/>
  <c r="FR28" i="15"/>
  <c r="GZ28" i="15"/>
  <c r="IH28" i="15"/>
  <c r="HE28" i="15"/>
  <c r="EO28" i="15"/>
  <c r="GN28" i="15"/>
  <c r="FF28" i="15"/>
  <c r="FW28" i="15"/>
  <c r="HV28" i="15"/>
  <c r="IC28" i="15"/>
  <c r="FM28" i="15"/>
  <c r="GU28" i="15"/>
  <c r="EV28" i="15"/>
  <c r="HL28" i="15"/>
  <c r="GD28" i="15"/>
  <c r="IE28" i="15"/>
  <c r="FO28" i="15"/>
  <c r="GW28" i="15"/>
  <c r="EX28" i="15"/>
  <c r="GF28" i="15"/>
  <c r="HN28" i="15"/>
  <c r="GV28" i="15"/>
  <c r="ID28" i="15"/>
  <c r="FN28" i="15"/>
  <c r="GE28" i="15"/>
  <c r="EW28" i="15"/>
  <c r="HM28" i="15"/>
  <c r="FZ25" i="15"/>
  <c r="HH25" i="15"/>
  <c r="AC32" i="15"/>
  <c r="ER25" i="15"/>
  <c r="HY25" i="15"/>
  <c r="AC31" i="15"/>
  <c r="FI25" i="15"/>
  <c r="GQ25" i="15"/>
  <c r="GL25" i="15"/>
  <c r="HT25" i="15"/>
  <c r="HC25" i="15"/>
  <c r="FD25" i="15"/>
  <c r="FU25" i="15"/>
  <c r="EM25" i="15"/>
  <c r="X32" i="15"/>
  <c r="X31" i="15"/>
  <c r="S31" i="15"/>
  <c r="S32" i="15"/>
  <c r="IB26" i="15"/>
  <c r="FL26" i="15"/>
  <c r="GT26" i="15"/>
  <c r="HK26" i="15"/>
  <c r="GC26" i="15"/>
  <c r="EU26" i="15"/>
  <c r="GL26" i="15"/>
  <c r="HT26" i="15"/>
  <c r="FD26" i="15"/>
  <c r="FU26" i="15"/>
  <c r="EM26" i="15"/>
  <c r="HC26" i="15"/>
  <c r="FX26" i="15"/>
  <c r="HF26" i="15"/>
  <c r="EP26" i="15"/>
  <c r="HW26" i="15"/>
  <c r="GO26" i="15"/>
  <c r="FG26" i="15"/>
  <c r="AL31" i="15"/>
  <c r="HQ26" i="15"/>
  <c r="FA26" i="15"/>
  <c r="GZ26" i="15"/>
  <c r="IH26" i="15"/>
  <c r="GI26" i="15"/>
  <c r="FR26" i="15"/>
  <c r="GR28" i="16"/>
  <c r="GA28" i="16"/>
  <c r="HZ28" i="16"/>
  <c r="FJ28" i="16"/>
  <c r="HI28" i="16"/>
  <c r="ES28" i="16"/>
  <c r="FZ28" i="16"/>
  <c r="GQ28" i="16"/>
  <c r="FI28" i="16"/>
  <c r="ER28" i="16"/>
  <c r="HY28" i="16"/>
  <c r="HH28" i="16"/>
  <c r="B8" i="16"/>
  <c r="B8" i="15"/>
  <c r="B6" i="16"/>
  <c r="B6" i="15"/>
  <c r="B11" i="16"/>
  <c r="B11" i="15"/>
  <c r="FP30" i="16"/>
  <c r="HO30" i="16"/>
  <c r="IF30" i="16"/>
  <c r="EY30" i="16"/>
  <c r="GX30" i="16"/>
  <c r="GG30" i="16"/>
  <c r="GT30" i="16"/>
  <c r="IB30" i="16"/>
  <c r="FL30" i="16"/>
  <c r="EU30" i="16"/>
  <c r="HK30" i="16"/>
  <c r="GC30" i="16"/>
  <c r="GW29" i="16"/>
  <c r="IE29" i="16"/>
  <c r="FO29" i="16"/>
  <c r="EX29" i="16"/>
  <c r="HN29" i="16"/>
  <c r="GF29" i="16"/>
  <c r="FW29" i="16"/>
  <c r="GN29" i="16"/>
  <c r="HV29" i="16"/>
  <c r="HE29" i="16"/>
  <c r="EO29" i="16"/>
  <c r="FF29" i="16"/>
  <c r="HZ27" i="15"/>
  <c r="FJ27" i="15"/>
  <c r="GR27" i="15"/>
  <c r="ES27" i="15"/>
  <c r="GA27" i="15"/>
  <c r="HI27" i="15"/>
  <c r="GO27" i="15"/>
  <c r="FX27" i="15"/>
  <c r="HF27" i="15"/>
  <c r="HW27" i="15"/>
  <c r="FG27" i="15"/>
  <c r="EP27" i="15"/>
  <c r="GX30" i="15"/>
  <c r="HO30" i="15"/>
  <c r="EY30" i="15"/>
  <c r="GG30" i="15"/>
  <c r="IF30" i="15"/>
  <c r="FP30" i="15"/>
  <c r="GV29" i="15"/>
  <c r="HM29" i="15"/>
  <c r="GE29" i="15"/>
  <c r="ID29" i="15"/>
  <c r="FN29" i="15"/>
  <c r="EW29" i="15"/>
  <c r="HX29" i="15"/>
  <c r="EQ29" i="15"/>
  <c r="FH29" i="15"/>
  <c r="GP29" i="15"/>
  <c r="HG29" i="15"/>
  <c r="FY29" i="15"/>
  <c r="IK25" i="16"/>
  <c r="GL25" i="16"/>
  <c r="AO32" i="16"/>
  <c r="FD25" i="16"/>
  <c r="AO31" i="16"/>
  <c r="HT25" i="16"/>
  <c r="HC25" i="16"/>
  <c r="FU25" i="16"/>
  <c r="ID26" i="16"/>
  <c r="FN26" i="16"/>
  <c r="GV26" i="16"/>
  <c r="GE26" i="16"/>
  <c r="EW26" i="16"/>
  <c r="HM26" i="16"/>
  <c r="GX28" i="15"/>
  <c r="IF28" i="15"/>
  <c r="FP28" i="15"/>
  <c r="GG28" i="15"/>
  <c r="EY28" i="15"/>
  <c r="HO28" i="15"/>
  <c r="AE31" i="15"/>
  <c r="GS25" i="15"/>
  <c r="IA25" i="15"/>
  <c r="FK25" i="15"/>
  <c r="AE32" i="15"/>
  <c r="HJ25" i="15"/>
  <c r="GB25" i="15"/>
  <c r="ET25" i="15"/>
  <c r="U32" i="15"/>
  <c r="U31" i="15"/>
  <c r="GR26" i="15"/>
  <c r="HZ26" i="15"/>
  <c r="FJ26" i="15"/>
  <c r="HI26" i="15"/>
  <c r="GA26" i="15"/>
  <c r="ES26" i="15"/>
  <c r="GB28" i="16"/>
  <c r="IA28" i="16"/>
  <c r="FK28" i="16"/>
  <c r="HJ28" i="16"/>
  <c r="ET28" i="16"/>
  <c r="GS28" i="16"/>
  <c r="IJ28" i="16"/>
  <c r="FT28" i="16"/>
  <c r="HB28" i="16"/>
  <c r="HS28" i="16"/>
  <c r="GK28" i="16"/>
  <c r="FC28" i="16"/>
  <c r="B9" i="16"/>
  <c r="B9" i="15"/>
  <c r="B18" i="15"/>
  <c r="B18" i="16"/>
  <c r="B14" i="16"/>
  <c r="B14" i="15"/>
  <c r="B12" i="16"/>
  <c r="B12" i="15"/>
  <c r="B10" i="16"/>
  <c r="B10" i="15"/>
  <c r="B13" i="16"/>
  <c r="B13" i="15"/>
  <c r="AG38" i="2"/>
  <c r="B7" i="16"/>
  <c r="B7" i="15"/>
  <c r="B35" i="15"/>
  <c r="B35" i="16"/>
  <c r="B5" i="16"/>
  <c r="B5" i="15"/>
  <c r="V31" i="15"/>
  <c r="FD27" i="16"/>
  <c r="HC27" i="16"/>
  <c r="IK27" i="16"/>
  <c r="FU27" i="16"/>
  <c r="HT27" i="16"/>
  <c r="GL27" i="16"/>
  <c r="Z31" i="16"/>
  <c r="FW27" i="16"/>
  <c r="HE27" i="16"/>
  <c r="EO27" i="16"/>
  <c r="HV27" i="16"/>
  <c r="GN27" i="16"/>
  <c r="FF27" i="16"/>
  <c r="GP27" i="16"/>
  <c r="HX27" i="16"/>
  <c r="FH27" i="16"/>
  <c r="FY27" i="16"/>
  <c r="EQ27" i="16"/>
  <c r="HG27" i="16"/>
  <c r="IE27" i="16"/>
  <c r="GF27" i="16"/>
  <c r="HN27" i="16"/>
  <c r="GW27" i="16"/>
  <c r="FO27" i="16"/>
  <c r="EX27" i="16"/>
  <c r="IH30" i="16"/>
  <c r="FR30" i="16"/>
  <c r="HQ30" i="16"/>
  <c r="FA30" i="16"/>
  <c r="GZ30" i="16"/>
  <c r="GI30" i="16"/>
  <c r="HJ30" i="16"/>
  <c r="ET30" i="16"/>
  <c r="GB30" i="16"/>
  <c r="IA30" i="16"/>
  <c r="GS30" i="16"/>
  <c r="FK30" i="16"/>
  <c r="GY30" i="16"/>
  <c r="IG30" i="16"/>
  <c r="FQ30" i="16"/>
  <c r="HP30" i="16"/>
  <c r="GH30" i="16"/>
  <c r="EZ30" i="16"/>
  <c r="HZ30" i="16"/>
  <c r="FJ30" i="16"/>
  <c r="GR30" i="16"/>
  <c r="HI30" i="16"/>
  <c r="GA30" i="16"/>
  <c r="ES30" i="16"/>
  <c r="FX29" i="16"/>
  <c r="HW29" i="16"/>
  <c r="FG29" i="16"/>
  <c r="HF29" i="16"/>
  <c r="EP29" i="16"/>
  <c r="GO29" i="16"/>
  <c r="IH29" i="16"/>
  <c r="FR29" i="16"/>
  <c r="GZ29" i="16"/>
  <c r="GI29" i="16"/>
  <c r="FA29" i="16"/>
  <c r="HQ29" i="16"/>
  <c r="HR29" i="16"/>
  <c r="HA29" i="16"/>
  <c r="GJ29" i="16"/>
  <c r="FS29" i="16"/>
  <c r="FB29" i="16"/>
  <c r="II29" i="16"/>
  <c r="GC29" i="16"/>
  <c r="IB29" i="16"/>
  <c r="FL29" i="16"/>
  <c r="HK29" i="16"/>
  <c r="EU29" i="16"/>
  <c r="GT29" i="16"/>
  <c r="GM27" i="15"/>
  <c r="HU27" i="15"/>
  <c r="FE27" i="15"/>
  <c r="FV27" i="15"/>
  <c r="EN27" i="15"/>
  <c r="HD27" i="15"/>
  <c r="GP27" i="15"/>
  <c r="HG27" i="15"/>
  <c r="FY27" i="15"/>
  <c r="HX27" i="15"/>
  <c r="FH27" i="15"/>
  <c r="EQ27" i="15"/>
  <c r="GJ27" i="15"/>
  <c r="II27" i="15"/>
  <c r="HA27" i="15"/>
  <c r="FS27" i="15"/>
  <c r="HR27" i="15"/>
  <c r="FB27" i="15"/>
  <c r="HJ27" i="15"/>
  <c r="ET27" i="15"/>
  <c r="GS27" i="15"/>
  <c r="FK27" i="15"/>
  <c r="GB27" i="15"/>
  <c r="IA27" i="15"/>
  <c r="GA30" i="15"/>
  <c r="HZ30" i="15"/>
  <c r="FJ30" i="15"/>
  <c r="HI30" i="15"/>
  <c r="ES30" i="15"/>
  <c r="GR30" i="15"/>
  <c r="HV30" i="15"/>
  <c r="FF30" i="15"/>
  <c r="GN30" i="15"/>
  <c r="HE30" i="15"/>
  <c r="FW30" i="15"/>
  <c r="EO30" i="15"/>
  <c r="IE30" i="15"/>
  <c r="EX30" i="15"/>
  <c r="GF30" i="15"/>
  <c r="HN30" i="15"/>
  <c r="FO30" i="15"/>
  <c r="GW30" i="15"/>
  <c r="IE29" i="15"/>
  <c r="FO29" i="15"/>
  <c r="GW29" i="15"/>
  <c r="HN29" i="15"/>
  <c r="GF29" i="15"/>
  <c r="EX29" i="15"/>
  <c r="HY29" i="15"/>
  <c r="ER29" i="15"/>
  <c r="FI29" i="15"/>
  <c r="FZ29" i="15"/>
  <c r="GQ29" i="15"/>
  <c r="HH29" i="15"/>
  <c r="IF29" i="15"/>
  <c r="GG29" i="15"/>
  <c r="HO29" i="15"/>
  <c r="EY29" i="15"/>
  <c r="FP29" i="15"/>
  <c r="GX29" i="15"/>
  <c r="IG29" i="15"/>
  <c r="EZ29" i="15"/>
  <c r="FQ29" i="15"/>
  <c r="GH29" i="15"/>
  <c r="GY29" i="15"/>
  <c r="HP29" i="15"/>
  <c r="IH29" i="15"/>
  <c r="FR29" i="15"/>
  <c r="GI29" i="15"/>
  <c r="FA29" i="15"/>
  <c r="HQ29" i="15"/>
  <c r="GZ29" i="15"/>
  <c r="IF25" i="16"/>
  <c r="FP25" i="16"/>
  <c r="HO25" i="16"/>
  <c r="EY25" i="16"/>
  <c r="AJ32" i="16"/>
  <c r="GX25" i="16"/>
  <c r="AJ31" i="16"/>
  <c r="GG25" i="16"/>
  <c r="AF32" i="16"/>
  <c r="GT25" i="16"/>
  <c r="AF31" i="16"/>
  <c r="GC25" i="16"/>
  <c r="IB25" i="16"/>
  <c r="FL25" i="16"/>
  <c r="HK25" i="16"/>
  <c r="EU25" i="16"/>
  <c r="II25" i="16"/>
  <c r="FS25" i="16"/>
  <c r="FB25" i="16"/>
  <c r="AM31" i="16"/>
  <c r="GJ25" i="16"/>
  <c r="HR25" i="16"/>
  <c r="HA25" i="16"/>
  <c r="AM32" i="16"/>
  <c r="EX25" i="16"/>
  <c r="GF25" i="16"/>
  <c r="HN25" i="16"/>
  <c r="GW25" i="16"/>
  <c r="FO25" i="16"/>
  <c r="IE25" i="16"/>
  <c r="AI32" i="16"/>
  <c r="AI31" i="16"/>
  <c r="GX26" i="16"/>
  <c r="IF26" i="16"/>
  <c r="FP26" i="16"/>
  <c r="HO26" i="16"/>
  <c r="GG26" i="16"/>
  <c r="EY26" i="16"/>
  <c r="GU26" i="16"/>
  <c r="IC26" i="16"/>
  <c r="HL26" i="16"/>
  <c r="EV26" i="16"/>
  <c r="FM26" i="16"/>
  <c r="GD26" i="16"/>
  <c r="HQ26" i="16"/>
  <c r="FA26" i="16"/>
  <c r="GI26" i="16"/>
  <c r="GZ26" i="16"/>
  <c r="FR26" i="16"/>
  <c r="IH26" i="16"/>
  <c r="ET28" i="15"/>
  <c r="IA28" i="15"/>
  <c r="GB28" i="15"/>
  <c r="HJ28" i="15"/>
  <c r="GS28" i="15"/>
  <c r="FK28" i="15"/>
  <c r="FX28" i="15"/>
  <c r="FG28" i="15"/>
  <c r="HW28" i="15"/>
  <c r="HF28" i="15"/>
  <c r="EP28" i="15"/>
  <c r="GO28" i="15"/>
  <c r="GR28" i="15"/>
  <c r="HZ28" i="15"/>
  <c r="FJ28" i="15"/>
  <c r="HI28" i="15"/>
  <c r="GA28" i="15"/>
  <c r="ES28" i="15"/>
  <c r="GL28" i="15"/>
  <c r="HT28" i="15"/>
  <c r="FD28" i="15"/>
  <c r="HC28" i="15"/>
  <c r="FU28" i="15"/>
  <c r="EM28" i="15"/>
  <c r="FQ25" i="15"/>
  <c r="GY25" i="15"/>
  <c r="AK32" i="15"/>
  <c r="IG25" i="15"/>
  <c r="GH25" i="15"/>
  <c r="AK31" i="15"/>
  <c r="EZ25" i="15"/>
  <c r="HP25" i="15"/>
  <c r="AA32" i="15"/>
  <c r="FX25" i="15"/>
  <c r="HF25" i="15"/>
  <c r="EP25" i="15"/>
  <c r="FG25" i="15"/>
  <c r="AA31" i="15"/>
  <c r="HW25" i="15"/>
  <c r="GO25" i="15"/>
  <c r="HZ25" i="15"/>
  <c r="ES25" i="15"/>
  <c r="HI25" i="15"/>
  <c r="FJ25" i="15"/>
  <c r="GR25" i="15"/>
  <c r="GA25" i="15"/>
  <c r="AD32" i="15"/>
  <c r="AD31" i="15"/>
  <c r="AF31" i="15"/>
  <c r="GT25" i="15"/>
  <c r="HK25" i="15"/>
  <c r="AF32" i="15"/>
  <c r="GC25" i="15"/>
  <c r="IB25" i="15"/>
  <c r="EU25" i="15"/>
  <c r="FL25" i="15"/>
  <c r="GP25" i="15"/>
  <c r="HG25" i="15"/>
  <c r="EQ25" i="15"/>
  <c r="FH25" i="15"/>
  <c r="FY25" i="15"/>
  <c r="HX25" i="15"/>
  <c r="AB31" i="15"/>
  <c r="AB32" i="15"/>
  <c r="GU26" i="15"/>
  <c r="IC26" i="15"/>
  <c r="FM26" i="15"/>
  <c r="GD26" i="15"/>
  <c r="EV26" i="15"/>
  <c r="HL26" i="15"/>
  <c r="EY26" i="15"/>
  <c r="GX26" i="15"/>
  <c r="IF26" i="15"/>
  <c r="GG26" i="15"/>
  <c r="HO26" i="15"/>
  <c r="FP26" i="15"/>
  <c r="HV26" i="15"/>
  <c r="FF26" i="15"/>
  <c r="GN26" i="15"/>
  <c r="EO26" i="15"/>
  <c r="HE26" i="15"/>
  <c r="FW26" i="15"/>
  <c r="GM26" i="15"/>
  <c r="HU26" i="15"/>
  <c r="HD26" i="15"/>
  <c r="FV26" i="15"/>
  <c r="EN26" i="15"/>
  <c r="FE26" i="15"/>
  <c r="HO28" i="16"/>
  <c r="EY28" i="16"/>
  <c r="GX28" i="16"/>
  <c r="GG28" i="16"/>
  <c r="IF28" i="16"/>
  <c r="FP28" i="16"/>
  <c r="HV28" i="16"/>
  <c r="FF28" i="16"/>
  <c r="GN28" i="16"/>
  <c r="FW28" i="16"/>
  <c r="EO28" i="16"/>
  <c r="HE28" i="16"/>
  <c r="FR28" i="16"/>
  <c r="GZ28" i="16"/>
  <c r="HQ28" i="16"/>
  <c r="GI28" i="16"/>
  <c r="FA28" i="16"/>
  <c r="IH28" i="16"/>
  <c r="AA31" i="16"/>
  <c r="HW28" i="16"/>
  <c r="FG28" i="16"/>
  <c r="HF28" i="16"/>
  <c r="EP28" i="16"/>
  <c r="GO28" i="16"/>
  <c r="FX28" i="16"/>
  <c r="B20" i="15"/>
  <c r="B20" i="16"/>
  <c r="B17" i="15"/>
  <c r="B17" i="16"/>
  <c r="GE27" i="16"/>
  <c r="ID27" i="16"/>
  <c r="FN27" i="16"/>
  <c r="HM27" i="16"/>
  <c r="EW27" i="16"/>
  <c r="GV27" i="16"/>
  <c r="HR27" i="16"/>
  <c r="FB27" i="16"/>
  <c r="GJ27" i="16"/>
  <c r="II27" i="16"/>
  <c r="HA27" i="16"/>
  <c r="FS27" i="16"/>
  <c r="II30" i="16"/>
  <c r="FS30" i="16"/>
  <c r="HR30" i="16"/>
  <c r="FB30" i="16"/>
  <c r="HA30" i="16"/>
  <c r="GJ30" i="16"/>
  <c r="FY29" i="16"/>
  <c r="HX29" i="16"/>
  <c r="FH29" i="16"/>
  <c r="HG29" i="16"/>
  <c r="EQ29" i="16"/>
  <c r="GP29" i="16"/>
  <c r="HY27" i="15"/>
  <c r="FI27" i="15"/>
  <c r="HH27" i="15"/>
  <c r="ER27" i="15"/>
  <c r="FZ27" i="15"/>
  <c r="GQ27" i="15"/>
  <c r="GO29" i="15"/>
  <c r="HW29" i="15"/>
  <c r="FG29" i="15"/>
  <c r="HF29" i="15"/>
  <c r="FX29" i="15"/>
  <c r="EP29" i="15"/>
  <c r="HU29" i="15"/>
  <c r="EN29" i="15"/>
  <c r="FE29" i="15"/>
  <c r="GM29" i="15"/>
  <c r="FV29" i="15"/>
  <c r="HD29" i="15"/>
  <c r="HP25" i="16"/>
  <c r="EZ25" i="16"/>
  <c r="AK31" i="16"/>
  <c r="GY25" i="16"/>
  <c r="AK32" i="16"/>
  <c r="GH25" i="16"/>
  <c r="FQ25" i="16"/>
  <c r="IG25" i="16"/>
  <c r="HW25" i="16"/>
  <c r="HF25" i="16"/>
  <c r="EP25" i="16"/>
  <c r="FX25" i="16"/>
  <c r="FG25" i="16"/>
  <c r="GO25" i="16"/>
  <c r="AA32" i="16"/>
  <c r="GN25" i="16"/>
  <c r="HV25" i="16"/>
  <c r="FF25" i="16"/>
  <c r="HE25" i="16"/>
  <c r="FW25" i="16"/>
  <c r="EO25" i="16"/>
  <c r="Z32" i="16"/>
  <c r="GF26" i="16"/>
  <c r="IE26" i="16"/>
  <c r="FO26" i="16"/>
  <c r="HN26" i="16"/>
  <c r="EX26" i="16"/>
  <c r="GW26" i="16"/>
  <c r="HD28" i="15"/>
  <c r="EN28" i="15"/>
  <c r="FV28" i="15"/>
  <c r="GM28" i="15"/>
  <c r="FE28" i="15"/>
  <c r="HU28" i="15"/>
  <c r="FZ28" i="15"/>
  <c r="FI28" i="15"/>
  <c r="GQ28" i="15"/>
  <c r="HY28" i="15"/>
  <c r="HH28" i="15"/>
  <c r="ER28" i="15"/>
  <c r="IG28" i="15"/>
  <c r="FQ28" i="15"/>
  <c r="GY28" i="15"/>
  <c r="HP28" i="15"/>
  <c r="GH28" i="15"/>
  <c r="EZ28" i="15"/>
  <c r="AM31" i="15"/>
  <c r="GJ25" i="15"/>
  <c r="II25" i="15"/>
  <c r="HA25" i="15"/>
  <c r="AM32" i="15"/>
  <c r="FS25" i="15"/>
  <c r="HR25" i="15"/>
  <c r="FB25" i="15"/>
  <c r="HG26" i="15"/>
  <c r="EQ26" i="15"/>
  <c r="FY26" i="15"/>
  <c r="GP26" i="15"/>
  <c r="FH26" i="15"/>
  <c r="HX26" i="15"/>
  <c r="HN26" i="15"/>
  <c r="EX26" i="15"/>
  <c r="GF26" i="15"/>
  <c r="IE26" i="15"/>
  <c r="GW26" i="15"/>
  <c r="FO26" i="15"/>
  <c r="GE26" i="15"/>
  <c r="HM26" i="15"/>
  <c r="EW26" i="15"/>
  <c r="ID26" i="15"/>
  <c r="GV26" i="15"/>
  <c r="FN26" i="15"/>
  <c r="HM28" i="16"/>
  <c r="FN28" i="16"/>
  <c r="GV28" i="16"/>
  <c r="GE28" i="16"/>
  <c r="ID28" i="16"/>
  <c r="EW28" i="16"/>
  <c r="GL28" i="16"/>
  <c r="HT28" i="16"/>
  <c r="FU28" i="16"/>
  <c r="HC28" i="16"/>
  <c r="FD28" i="16"/>
  <c r="IK28" i="16"/>
  <c r="B21" i="15"/>
  <c r="B21" i="16"/>
  <c r="B19" i="16"/>
  <c r="B19" i="15"/>
  <c r="B34" i="15"/>
  <c r="B34" i="16"/>
  <c r="B15" i="16"/>
  <c r="B15" i="15"/>
  <c r="AA39" i="2"/>
  <c r="IC27" i="16"/>
  <c r="FM27" i="16"/>
  <c r="GU27" i="16"/>
  <c r="HL27" i="16"/>
  <c r="GD27" i="16"/>
  <c r="EV27" i="16"/>
  <c r="HH27" i="16"/>
  <c r="ER27" i="16"/>
  <c r="FZ27" i="16"/>
  <c r="FI27" i="16"/>
  <c r="HY27" i="16"/>
  <c r="GQ27" i="16"/>
  <c r="IF27" i="16"/>
  <c r="FP27" i="16"/>
  <c r="GX27" i="16"/>
  <c r="EY27" i="16"/>
  <c r="HO27" i="16"/>
  <c r="GG27" i="16"/>
  <c r="GO27" i="16"/>
  <c r="EP27" i="16"/>
  <c r="HF27" i="16"/>
  <c r="HW27" i="16"/>
  <c r="FX27" i="16"/>
  <c r="FG27" i="16"/>
  <c r="GC27" i="16"/>
  <c r="HK27" i="16"/>
  <c r="EU27" i="16"/>
  <c r="FL27" i="16"/>
  <c r="IB27" i="16"/>
  <c r="GT27" i="16"/>
  <c r="GV30" i="16"/>
  <c r="GE30" i="16"/>
  <c r="ID30" i="16"/>
  <c r="FN30" i="16"/>
  <c r="HM30" i="16"/>
  <c r="EW30" i="16"/>
  <c r="IE30" i="16"/>
  <c r="HN30" i="16"/>
  <c r="FO30" i="16"/>
  <c r="GF30" i="16"/>
  <c r="EX30" i="16"/>
  <c r="GW30" i="16"/>
  <c r="HW30" i="16"/>
  <c r="FG30" i="16"/>
  <c r="HF30" i="16"/>
  <c r="EP30" i="16"/>
  <c r="GO30" i="16"/>
  <c r="FX30" i="16"/>
  <c r="HL30" i="16"/>
  <c r="EV30" i="16"/>
  <c r="GD30" i="16"/>
  <c r="FM30" i="16"/>
  <c r="IC30" i="16"/>
  <c r="GU30" i="16"/>
  <c r="GD29" i="16"/>
  <c r="IC29" i="16"/>
  <c r="FM29" i="16"/>
  <c r="HL29" i="16"/>
  <c r="EV29" i="16"/>
  <c r="GU29" i="16"/>
  <c r="HO29" i="16"/>
  <c r="EY29" i="16"/>
  <c r="GG29" i="16"/>
  <c r="FP29" i="16"/>
  <c r="IF29" i="16"/>
  <c r="GX29" i="16"/>
  <c r="GY29" i="16"/>
  <c r="IG29" i="16"/>
  <c r="FQ29" i="16"/>
  <c r="GH29" i="16"/>
  <c r="EZ29" i="16"/>
  <c r="HP29" i="16"/>
  <c r="GK29" i="16"/>
  <c r="HS29" i="16"/>
  <c r="FC29" i="16"/>
  <c r="FT29" i="16"/>
  <c r="IJ29" i="16"/>
  <c r="HB29" i="16"/>
  <c r="GH27" i="15"/>
  <c r="IG27" i="15"/>
  <c r="FQ27" i="15"/>
  <c r="HP27" i="15"/>
  <c r="EZ27" i="15"/>
  <c r="GY27" i="15"/>
  <c r="GT27" i="15"/>
  <c r="HK27" i="15"/>
  <c r="EU27" i="15"/>
  <c r="GC27" i="15"/>
  <c r="IB27" i="15"/>
  <c r="FL27" i="15"/>
  <c r="HO27" i="15"/>
  <c r="EY27" i="15"/>
  <c r="IF27" i="15"/>
  <c r="GX27" i="15"/>
  <c r="GG27" i="15"/>
  <c r="FP27" i="15"/>
  <c r="HG30" i="15"/>
  <c r="EQ30" i="15"/>
  <c r="GP30" i="15"/>
  <c r="FY30" i="15"/>
  <c r="HX30" i="15"/>
  <c r="FH30" i="15"/>
  <c r="IA30" i="15"/>
  <c r="FK30" i="15"/>
  <c r="GS30" i="15"/>
  <c r="ET30" i="15"/>
  <c r="HJ30" i="15"/>
  <c r="GB30" i="15"/>
  <c r="IH30" i="15"/>
  <c r="FR30" i="15"/>
  <c r="GI30" i="15"/>
  <c r="HQ30" i="15"/>
  <c r="FA30" i="15"/>
  <c r="GZ30" i="15"/>
  <c r="HW30" i="15"/>
  <c r="GO30" i="15"/>
  <c r="FX30" i="15"/>
  <c r="HF30" i="15"/>
  <c r="FG30" i="15"/>
  <c r="EP30" i="15"/>
  <c r="II30" i="15"/>
  <c r="FS30" i="15"/>
  <c r="HR30" i="15"/>
  <c r="GJ30" i="15"/>
  <c r="FB30" i="15"/>
  <c r="HA30" i="15"/>
  <c r="IA29" i="15"/>
  <c r="FK29" i="15"/>
  <c r="ET29" i="15"/>
  <c r="GB29" i="15"/>
  <c r="HJ29" i="15"/>
  <c r="GS29" i="15"/>
  <c r="GJ29" i="15"/>
  <c r="II29" i="15"/>
  <c r="FS29" i="15"/>
  <c r="HR29" i="15"/>
  <c r="FB29" i="15"/>
  <c r="HA29" i="15"/>
  <c r="W32" i="16"/>
  <c r="W31" i="16"/>
  <c r="V32" i="16"/>
  <c r="V31" i="16"/>
  <c r="HZ25" i="16"/>
  <c r="GA25" i="16"/>
  <c r="ES25" i="16"/>
  <c r="AD32" i="16"/>
  <c r="GR25" i="16"/>
  <c r="HI25" i="16"/>
  <c r="FJ25" i="16"/>
  <c r="AD31" i="16"/>
  <c r="GV25" i="16"/>
  <c r="ID25" i="16"/>
  <c r="FN25" i="16"/>
  <c r="GE25" i="16"/>
  <c r="EW25" i="16"/>
  <c r="HM25" i="16"/>
  <c r="AH32" i="16"/>
  <c r="AH31" i="16"/>
  <c r="HP26" i="16"/>
  <c r="EZ26" i="16"/>
  <c r="GY26" i="16"/>
  <c r="GH26" i="16"/>
  <c r="IG26" i="16"/>
  <c r="FQ26" i="16"/>
  <c r="IJ26" i="16"/>
  <c r="HB26" i="16"/>
  <c r="FT26" i="16"/>
  <c r="HS26" i="16"/>
  <c r="GK26" i="16"/>
  <c r="FC26" i="16"/>
  <c r="GC26" i="16"/>
  <c r="HK26" i="16"/>
  <c r="EU26" i="16"/>
  <c r="IB26" i="16"/>
  <c r="GT26" i="16"/>
  <c r="FL26" i="16"/>
  <c r="HF26" i="16"/>
  <c r="EP26" i="16"/>
  <c r="GO26" i="16"/>
  <c r="FX26" i="16"/>
  <c r="FG26" i="16"/>
  <c r="HW26" i="16"/>
  <c r="GN26" i="16"/>
  <c r="HV26" i="16"/>
  <c r="FF26" i="16"/>
  <c r="HE26" i="16"/>
  <c r="FW26" i="16"/>
  <c r="EO26" i="16"/>
  <c r="HR28" i="15"/>
  <c r="FB28" i="15"/>
  <c r="GJ28" i="15"/>
  <c r="FS28" i="15"/>
  <c r="II28" i="15"/>
  <c r="HA28" i="15"/>
  <c r="HK28" i="15"/>
  <c r="EU28" i="15"/>
  <c r="GT28" i="15"/>
  <c r="IB28" i="15"/>
  <c r="GC28" i="15"/>
  <c r="FL28" i="15"/>
  <c r="FY28" i="15"/>
  <c r="HG28" i="15"/>
  <c r="EQ28" i="15"/>
  <c r="HX28" i="15"/>
  <c r="GP28" i="15"/>
  <c r="FH28" i="15"/>
  <c r="AG32" i="15"/>
  <c r="GU25" i="15"/>
  <c r="AG31" i="15"/>
  <c r="GD25" i="15"/>
  <c r="IC25" i="15"/>
  <c r="FM25" i="15"/>
  <c r="HL25" i="15"/>
  <c r="EV25" i="15"/>
  <c r="T32" i="15"/>
  <c r="T31" i="15"/>
  <c r="FE25" i="15"/>
  <c r="GM25" i="15"/>
  <c r="EN25" i="15"/>
  <c r="FV25" i="15"/>
  <c r="Y32" i="15"/>
  <c r="Y31" i="15"/>
  <c r="HU25" i="15"/>
  <c r="HD25" i="15"/>
  <c r="IH25" i="15"/>
  <c r="FA25" i="15"/>
  <c r="HQ25" i="15"/>
  <c r="FR25" i="15"/>
  <c r="GZ25" i="15"/>
  <c r="GI25" i="15"/>
  <c r="AL32" i="15"/>
  <c r="FF25" i="15"/>
  <c r="FW25" i="15"/>
  <c r="EO25" i="15"/>
  <c r="GN25" i="15"/>
  <c r="HV25" i="15"/>
  <c r="HE25" i="15"/>
  <c r="Z31" i="15"/>
  <c r="Z32" i="15"/>
  <c r="IF25" i="15"/>
  <c r="EY25" i="15"/>
  <c r="FP25" i="15"/>
  <c r="GG25" i="15"/>
  <c r="HO25" i="15"/>
  <c r="GX25" i="15"/>
  <c r="AJ31" i="15"/>
  <c r="AJ32" i="15"/>
  <c r="HY26" i="15"/>
  <c r="FI26" i="15"/>
  <c r="GQ26" i="15"/>
  <c r="ER26" i="15"/>
  <c r="HH26" i="15"/>
  <c r="FZ26" i="15"/>
  <c r="GJ26" i="15"/>
  <c r="HR26" i="15"/>
  <c r="FB26" i="15"/>
  <c r="FS26" i="15"/>
  <c r="HA26" i="15"/>
  <c r="II26" i="15"/>
  <c r="HP26" i="15"/>
  <c r="EZ26" i="15"/>
  <c r="GH26" i="15"/>
  <c r="GY26" i="15"/>
  <c r="FQ26" i="15"/>
  <c r="IG26" i="15"/>
  <c r="IA26" i="15"/>
  <c r="ET26" i="15"/>
  <c r="HJ26" i="15"/>
  <c r="FK26" i="15"/>
  <c r="GS26" i="15"/>
  <c r="GB26" i="15"/>
  <c r="IC28" i="16"/>
  <c r="GD28" i="16"/>
  <c r="GU28" i="16"/>
  <c r="FM28" i="16"/>
  <c r="HL28" i="16"/>
  <c r="EV28" i="16"/>
  <c r="HA28" i="16"/>
  <c r="II28" i="16"/>
  <c r="GJ28" i="16"/>
  <c r="FB28" i="16"/>
  <c r="HR28" i="16"/>
  <c r="FS28" i="16"/>
  <c r="GF28" i="16"/>
  <c r="HN28" i="16"/>
  <c r="EX28" i="16"/>
  <c r="GW28" i="16"/>
  <c r="FO28" i="16"/>
  <c r="IE28" i="16"/>
  <c r="HP28" i="16"/>
  <c r="EZ28" i="16"/>
  <c r="GY28" i="16"/>
  <c r="GH28" i="16"/>
  <c r="IG28" i="16"/>
  <c r="FQ28" i="16"/>
  <c r="GC28" i="16"/>
  <c r="HK28" i="16"/>
  <c r="EU28" i="16"/>
  <c r="GT28" i="16"/>
  <c r="FL28" i="16"/>
  <c r="IB28" i="16"/>
  <c r="B9" i="12"/>
  <c r="B9" i="11"/>
  <c r="B9" i="10"/>
  <c r="B9" i="9"/>
  <c r="B9" i="8"/>
  <c r="B9" i="6"/>
  <c r="B21" i="12"/>
  <c r="B21" i="11"/>
  <c r="B21" i="10"/>
  <c r="B21" i="8"/>
  <c r="B21" i="9"/>
  <c r="B21" i="6"/>
  <c r="B19" i="12"/>
  <c r="B19" i="11"/>
  <c r="B19" i="10"/>
  <c r="B19" i="8"/>
  <c r="B19" i="9"/>
  <c r="B19" i="6"/>
  <c r="B16" i="12"/>
  <c r="B16" i="11"/>
  <c r="B16" i="10"/>
  <c r="B16" i="9"/>
  <c r="B16" i="8"/>
  <c r="B16" i="6"/>
  <c r="B18" i="12"/>
  <c r="B18" i="11"/>
  <c r="B18" i="10"/>
  <c r="B18" i="8"/>
  <c r="B18" i="9"/>
  <c r="B18" i="6"/>
  <c r="B34" i="12"/>
  <c r="B34" i="10"/>
  <c r="B34" i="11"/>
  <c r="B34" i="9"/>
  <c r="B34" i="8"/>
  <c r="B14" i="12"/>
  <c r="B14" i="11"/>
  <c r="B14" i="10"/>
  <c r="B14" i="8"/>
  <c r="B14" i="9"/>
  <c r="B14" i="6"/>
  <c r="HG25" i="12"/>
  <c r="EQ25" i="12"/>
  <c r="AB32" i="12"/>
  <c r="GP25" i="12"/>
  <c r="AB31" i="12"/>
  <c r="FY25" i="12"/>
  <c r="HX25" i="12"/>
  <c r="FH25" i="12"/>
  <c r="AN32" i="12"/>
  <c r="FT25" i="12"/>
  <c r="IJ25" i="12"/>
  <c r="HS25" i="12"/>
  <c r="AN31" i="12"/>
  <c r="FC25" i="12"/>
  <c r="GK25" i="12"/>
  <c r="HB25" i="12"/>
  <c r="HO25" i="12"/>
  <c r="EY25" i="12"/>
  <c r="AJ32" i="12"/>
  <c r="GX25" i="12"/>
  <c r="AJ31" i="12"/>
  <c r="GG25" i="12"/>
  <c r="IF25" i="12"/>
  <c r="FP25" i="12"/>
  <c r="GV25" i="12"/>
  <c r="GE25" i="12"/>
  <c r="FN25" i="12"/>
  <c r="HM25" i="12"/>
  <c r="EW25" i="12"/>
  <c r="AH31" i="12"/>
  <c r="ID25" i="12"/>
  <c r="AH32" i="12"/>
  <c r="HT25" i="12"/>
  <c r="IK25" i="12"/>
  <c r="FD25" i="12"/>
  <c r="FU25" i="12"/>
  <c r="GL25" i="12"/>
  <c r="HC25" i="12"/>
  <c r="AO32" i="12"/>
  <c r="AO31" i="12"/>
  <c r="AB32" i="9"/>
  <c r="FY25" i="9"/>
  <c r="HX25" i="9"/>
  <c r="FH25" i="9"/>
  <c r="HG25" i="9"/>
  <c r="EQ25" i="9"/>
  <c r="AB31" i="9"/>
  <c r="GP25" i="9"/>
  <c r="ID25" i="9"/>
  <c r="FN25" i="9"/>
  <c r="HM25" i="9"/>
  <c r="EW25" i="9"/>
  <c r="AH32" i="9"/>
  <c r="GV25" i="9"/>
  <c r="AH31" i="9"/>
  <c r="GE25" i="9"/>
  <c r="V31" i="9"/>
  <c r="V32" i="9"/>
  <c r="FQ25" i="9"/>
  <c r="IG25" i="9"/>
  <c r="GY25" i="9"/>
  <c r="EZ25" i="9"/>
  <c r="HP25" i="9"/>
  <c r="GH25" i="9"/>
  <c r="AK32" i="9"/>
  <c r="HF30" i="11"/>
  <c r="EP30" i="11"/>
  <c r="GO30" i="11"/>
  <c r="FX30" i="11"/>
  <c r="HW30" i="11"/>
  <c r="FG30" i="11"/>
  <c r="HP30" i="11"/>
  <c r="EZ30" i="11"/>
  <c r="GY30" i="11"/>
  <c r="GH30" i="11"/>
  <c r="IG30" i="11"/>
  <c r="FQ30" i="11"/>
  <c r="GT30" i="11"/>
  <c r="GC30" i="11"/>
  <c r="IB30" i="11"/>
  <c r="FL30" i="11"/>
  <c r="HK30" i="11"/>
  <c r="EU30" i="11"/>
  <c r="HC30" i="11"/>
  <c r="EM30" i="11"/>
  <c r="GL30" i="11"/>
  <c r="FU30" i="11"/>
  <c r="HT30" i="11"/>
  <c r="FD30" i="11"/>
  <c r="HU30" i="6"/>
  <c r="HD30" i="6"/>
  <c r="GM30" i="6"/>
  <c r="FV30" i="6"/>
  <c r="FE30" i="6"/>
  <c r="EN30" i="6"/>
  <c r="HT30" i="6"/>
  <c r="HC30" i="6"/>
  <c r="GL30" i="6"/>
  <c r="FU30" i="6"/>
  <c r="FD30" i="6"/>
  <c r="EM30" i="6"/>
  <c r="IA30" i="6"/>
  <c r="HJ30" i="6"/>
  <c r="GS30" i="6"/>
  <c r="GB30" i="6"/>
  <c r="FK30" i="6"/>
  <c r="ET30" i="6"/>
  <c r="HS30" i="6"/>
  <c r="HB30" i="6"/>
  <c r="GK30" i="6"/>
  <c r="FT30" i="6"/>
  <c r="FC30" i="6"/>
  <c r="EL30" i="6"/>
  <c r="HK29" i="10"/>
  <c r="EU29" i="10"/>
  <c r="GT29" i="10"/>
  <c r="GC29" i="10"/>
  <c r="IB29" i="10"/>
  <c r="FL29" i="10"/>
  <c r="GJ29" i="10"/>
  <c r="II29" i="10"/>
  <c r="FS29" i="10"/>
  <c r="HR29" i="10"/>
  <c r="FB29" i="10"/>
  <c r="HA29" i="10"/>
  <c r="HC29" i="10"/>
  <c r="EM29" i="10"/>
  <c r="GL29" i="10"/>
  <c r="FU29" i="10"/>
  <c r="HT29" i="10"/>
  <c r="FD29" i="10"/>
  <c r="IA29" i="10"/>
  <c r="FK29" i="10"/>
  <c r="HJ29" i="10"/>
  <c r="ET29" i="10"/>
  <c r="GS29" i="10"/>
  <c r="GB29" i="10"/>
  <c r="GI28" i="11"/>
  <c r="IH28" i="11"/>
  <c r="FR28" i="11"/>
  <c r="HQ28" i="11"/>
  <c r="FA28" i="11"/>
  <c r="GZ28" i="11"/>
  <c r="GD28" i="11"/>
  <c r="IC28" i="11"/>
  <c r="FM28" i="11"/>
  <c r="HL28" i="11"/>
  <c r="EV28" i="11"/>
  <c r="GU28" i="11"/>
  <c r="HW28" i="11"/>
  <c r="FG28" i="11"/>
  <c r="HF28" i="11"/>
  <c r="EP28" i="11"/>
  <c r="GO28" i="11"/>
  <c r="FX28" i="11"/>
  <c r="IB28" i="11"/>
  <c r="GT28" i="11"/>
  <c r="EU28" i="11"/>
  <c r="HK28" i="11"/>
  <c r="FL28" i="11"/>
  <c r="GC28" i="11"/>
  <c r="HU28" i="6"/>
  <c r="HD28" i="6"/>
  <c r="GM28" i="6"/>
  <c r="FV28" i="6"/>
  <c r="FE28" i="6"/>
  <c r="EN28" i="6"/>
  <c r="HQ28" i="6"/>
  <c r="GZ28" i="6"/>
  <c r="GI28" i="6"/>
  <c r="FR28" i="6"/>
  <c r="FA28" i="6"/>
  <c r="EJ28" i="6"/>
  <c r="IE28" i="6"/>
  <c r="HN28" i="6"/>
  <c r="GW28" i="6"/>
  <c r="GF28" i="6"/>
  <c r="FO28" i="6"/>
  <c r="EX28" i="6"/>
  <c r="HX28" i="6"/>
  <c r="HG28" i="6"/>
  <c r="GP28" i="6"/>
  <c r="FY28" i="6"/>
  <c r="FH28" i="6"/>
  <c r="EQ28" i="6"/>
  <c r="GX27" i="9"/>
  <c r="GG27" i="9"/>
  <c r="IF27" i="9"/>
  <c r="FP27" i="9"/>
  <c r="HO27" i="9"/>
  <c r="EY27" i="9"/>
  <c r="GR27" i="9"/>
  <c r="GA27" i="9"/>
  <c r="HZ27" i="9"/>
  <c r="FJ27" i="9"/>
  <c r="HI27" i="9"/>
  <c r="ES27" i="9"/>
  <c r="HU27" i="9"/>
  <c r="FE27" i="9"/>
  <c r="HD27" i="9"/>
  <c r="EN27" i="9"/>
  <c r="GM27" i="9"/>
  <c r="FV27" i="9"/>
  <c r="IB27" i="9"/>
  <c r="FL27" i="9"/>
  <c r="HK27" i="9"/>
  <c r="EU27" i="9"/>
  <c r="GT27" i="9"/>
  <c r="GC27" i="9"/>
  <c r="FU27" i="9"/>
  <c r="HT27" i="9"/>
  <c r="FD27" i="9"/>
  <c r="HC27" i="9"/>
  <c r="EM27" i="9"/>
  <c r="GL27" i="9"/>
  <c r="FV26" i="11"/>
  <c r="HU26" i="11"/>
  <c r="FE26" i="11"/>
  <c r="HD26" i="11"/>
  <c r="EN26" i="11"/>
  <c r="GM26" i="11"/>
  <c r="AG31" i="11"/>
  <c r="HL26" i="11"/>
  <c r="EV26" i="11"/>
  <c r="GU26" i="11"/>
  <c r="GD26" i="11"/>
  <c r="IC26" i="11"/>
  <c r="FM26" i="11"/>
  <c r="II26" i="11"/>
  <c r="FB26" i="11"/>
  <c r="GJ26" i="11"/>
  <c r="HR26" i="11"/>
  <c r="FS26" i="11"/>
  <c r="HA26" i="11"/>
  <c r="HN26" i="11"/>
  <c r="IE26" i="11"/>
  <c r="GW26" i="11"/>
  <c r="FO26" i="11"/>
  <c r="EX26" i="11"/>
  <c r="GF26" i="11"/>
  <c r="HS26" i="6"/>
  <c r="HB26" i="6"/>
  <c r="GK26" i="6"/>
  <c r="FT26" i="6"/>
  <c r="FC26" i="6"/>
  <c r="EL26" i="6"/>
  <c r="IE26" i="6"/>
  <c r="HN26" i="6"/>
  <c r="GW26" i="6"/>
  <c r="GF26" i="6"/>
  <c r="FO26" i="6"/>
  <c r="EX26" i="6"/>
  <c r="HX26" i="6"/>
  <c r="HG26" i="6"/>
  <c r="GP26" i="6"/>
  <c r="FY26" i="6"/>
  <c r="FH26" i="6"/>
  <c r="EQ26" i="6"/>
  <c r="IB26" i="6"/>
  <c r="HK26" i="6"/>
  <c r="GT26" i="6"/>
  <c r="GC26" i="6"/>
  <c r="FL26" i="6"/>
  <c r="EU26" i="6"/>
  <c r="EW25" i="11"/>
  <c r="GV25" i="11"/>
  <c r="AH31" i="11"/>
  <c r="GE25" i="11"/>
  <c r="ID25" i="11"/>
  <c r="FN25" i="11"/>
  <c r="AH32" i="11"/>
  <c r="HM25" i="11"/>
  <c r="AL32" i="11"/>
  <c r="GI25" i="11"/>
  <c r="AL31" i="11"/>
  <c r="FR25" i="11"/>
  <c r="FA25" i="11"/>
  <c r="HQ25" i="11"/>
  <c r="GZ25" i="11"/>
  <c r="IH25" i="11"/>
  <c r="HH25" i="11"/>
  <c r="ER25" i="11"/>
  <c r="FI25" i="11"/>
  <c r="HY25" i="11"/>
  <c r="FZ25" i="11"/>
  <c r="GQ25" i="11"/>
  <c r="AC31" i="11"/>
  <c r="EP25" i="11"/>
  <c r="FG25" i="11"/>
  <c r="GO25" i="11"/>
  <c r="FX25" i="11"/>
  <c r="HW25" i="11"/>
  <c r="HF25" i="11"/>
  <c r="AA31" i="11"/>
  <c r="IC25" i="11"/>
  <c r="FM25" i="11"/>
  <c r="GD25" i="11"/>
  <c r="GU25" i="11"/>
  <c r="EV25" i="11"/>
  <c r="HL25" i="11"/>
  <c r="AG32" i="11"/>
  <c r="HS25" i="6"/>
  <c r="HB25" i="6"/>
  <c r="GK25" i="6"/>
  <c r="FT25" i="6"/>
  <c r="FC25" i="6"/>
  <c r="EL25" i="6"/>
  <c r="W31" i="6"/>
  <c r="W32" i="6"/>
  <c r="IC25" i="6"/>
  <c r="HL25" i="6"/>
  <c r="GU25" i="6"/>
  <c r="GD25" i="6"/>
  <c r="FM25" i="6"/>
  <c r="EV25" i="6"/>
  <c r="AG32" i="6"/>
  <c r="AG31" i="6"/>
  <c r="ID25" i="6"/>
  <c r="HM25" i="6"/>
  <c r="GV25" i="6"/>
  <c r="GE25" i="6"/>
  <c r="FN25" i="6"/>
  <c r="EW25" i="6"/>
  <c r="AH31" i="6"/>
  <c r="AH32" i="6"/>
  <c r="IE25" i="6"/>
  <c r="HN25" i="6"/>
  <c r="GW25" i="6"/>
  <c r="GF25" i="6"/>
  <c r="FO25" i="6"/>
  <c r="EX25" i="6"/>
  <c r="AI32" i="6"/>
  <c r="AI31" i="6"/>
  <c r="FX30" i="9"/>
  <c r="HW30" i="9"/>
  <c r="FG30" i="9"/>
  <c r="HF30" i="9"/>
  <c r="EP30" i="9"/>
  <c r="GO30" i="9"/>
  <c r="HH30" i="9"/>
  <c r="ER30" i="9"/>
  <c r="GQ30" i="9"/>
  <c r="FZ30" i="9"/>
  <c r="HY30" i="9"/>
  <c r="FI30" i="9"/>
  <c r="FN30" i="9"/>
  <c r="HM30" i="9"/>
  <c r="EW30" i="9"/>
  <c r="GV30" i="9"/>
  <c r="ID30" i="9"/>
  <c r="GE30" i="9"/>
  <c r="GE29" i="12"/>
  <c r="ID29" i="12"/>
  <c r="FN29" i="12"/>
  <c r="HM29" i="12"/>
  <c r="EW29" i="12"/>
  <c r="GV29" i="12"/>
  <c r="HY29" i="12"/>
  <c r="FI29" i="12"/>
  <c r="HH29" i="12"/>
  <c r="ER29" i="12"/>
  <c r="GQ29" i="12"/>
  <c r="FZ29" i="12"/>
  <c r="FU29" i="12"/>
  <c r="HT29" i="12"/>
  <c r="GL29" i="12"/>
  <c r="FD29" i="12"/>
  <c r="IK29" i="12"/>
  <c r="HC29" i="12"/>
  <c r="EX29" i="12"/>
  <c r="IE29" i="12"/>
  <c r="GF29" i="12"/>
  <c r="GW29" i="12"/>
  <c r="FO29" i="12"/>
  <c r="HN29" i="12"/>
  <c r="HA29" i="12"/>
  <c r="II29" i="12"/>
  <c r="HR29" i="12"/>
  <c r="FB29" i="12"/>
  <c r="GJ29" i="12"/>
  <c r="FS29" i="12"/>
  <c r="HL29" i="8"/>
  <c r="EV29" i="8"/>
  <c r="GU29" i="8"/>
  <c r="GD29" i="8"/>
  <c r="IC29" i="8"/>
  <c r="FM29" i="8"/>
  <c r="HQ29" i="8"/>
  <c r="FA29" i="8"/>
  <c r="GZ29" i="8"/>
  <c r="GI29" i="8"/>
  <c r="IH29" i="8"/>
  <c r="FR29" i="8"/>
  <c r="HG29" i="8"/>
  <c r="EQ29" i="8"/>
  <c r="GP29" i="8"/>
  <c r="HX29" i="8"/>
  <c r="FH29" i="8"/>
  <c r="FY29" i="8"/>
  <c r="GT29" i="8"/>
  <c r="GC29" i="8"/>
  <c r="HK29" i="8"/>
  <c r="EU29" i="8"/>
  <c r="IB29" i="8"/>
  <c r="FL29" i="8"/>
  <c r="GD28" i="10"/>
  <c r="IC28" i="10"/>
  <c r="FM28" i="10"/>
  <c r="HL28" i="10"/>
  <c r="EV28" i="10"/>
  <c r="GU28" i="10"/>
  <c r="HC28" i="10"/>
  <c r="EM28" i="10"/>
  <c r="GL28" i="10"/>
  <c r="FU28" i="10"/>
  <c r="HT28" i="10"/>
  <c r="FD28" i="10"/>
  <c r="AF31" i="10"/>
  <c r="HK28" i="10"/>
  <c r="EU28" i="10"/>
  <c r="GT28" i="10"/>
  <c r="GC28" i="10"/>
  <c r="IB28" i="10"/>
  <c r="FL28" i="10"/>
  <c r="FW27" i="12"/>
  <c r="HV27" i="12"/>
  <c r="FF27" i="12"/>
  <c r="HE27" i="12"/>
  <c r="EO27" i="12"/>
  <c r="GN27" i="12"/>
  <c r="GO27" i="12"/>
  <c r="FG27" i="12"/>
  <c r="HF27" i="12"/>
  <c r="FX27" i="12"/>
  <c r="EP27" i="12"/>
  <c r="HW27" i="12"/>
  <c r="GX27" i="12"/>
  <c r="GG27" i="12"/>
  <c r="IF27" i="12"/>
  <c r="FP27" i="12"/>
  <c r="HO27" i="12"/>
  <c r="EY27" i="12"/>
  <c r="HC27" i="12"/>
  <c r="HT27" i="12"/>
  <c r="GL27" i="12"/>
  <c r="FD27" i="12"/>
  <c r="IK27" i="12"/>
  <c r="FU27" i="12"/>
  <c r="IG27" i="12"/>
  <c r="FQ27" i="12"/>
  <c r="HP27" i="12"/>
  <c r="EZ27" i="12"/>
  <c r="GY27" i="12"/>
  <c r="GH27" i="12"/>
  <c r="GM27" i="8"/>
  <c r="FV27" i="8"/>
  <c r="HD27" i="8"/>
  <c r="EN27" i="8"/>
  <c r="HU27" i="8"/>
  <c r="FE27" i="8"/>
  <c r="HM27" i="8"/>
  <c r="EW27" i="8"/>
  <c r="GV27" i="8"/>
  <c r="GE27" i="8"/>
  <c r="ID27" i="8"/>
  <c r="FN27" i="8"/>
  <c r="HL27" i="8"/>
  <c r="EV27" i="8"/>
  <c r="GU27" i="8"/>
  <c r="GD27" i="8"/>
  <c r="IC27" i="8"/>
  <c r="FM27" i="8"/>
  <c r="HH27" i="8"/>
  <c r="ER27" i="8"/>
  <c r="GQ27" i="8"/>
  <c r="HY27" i="8"/>
  <c r="FI27" i="8"/>
  <c r="FZ27" i="8"/>
  <c r="HW27" i="8"/>
  <c r="GO27" i="8"/>
  <c r="EP27" i="8"/>
  <c r="HF27" i="8"/>
  <c r="FG27" i="8"/>
  <c r="FX27" i="8"/>
  <c r="S31" i="10"/>
  <c r="IE26" i="10"/>
  <c r="FO26" i="10"/>
  <c r="HN26" i="10"/>
  <c r="EX26" i="10"/>
  <c r="GW26" i="10"/>
  <c r="GF26" i="10"/>
  <c r="HQ26" i="10"/>
  <c r="FA26" i="10"/>
  <c r="GZ26" i="10"/>
  <c r="GI26" i="10"/>
  <c r="IH26" i="10"/>
  <c r="FR26" i="10"/>
  <c r="HR25" i="10"/>
  <c r="FB25" i="10"/>
  <c r="AM32" i="10"/>
  <c r="HA25" i="10"/>
  <c r="AM31" i="10"/>
  <c r="GJ25" i="10"/>
  <c r="II25" i="10"/>
  <c r="FS25" i="10"/>
  <c r="AC31" i="10"/>
  <c r="FZ25" i="10"/>
  <c r="HY25" i="10"/>
  <c r="FI25" i="10"/>
  <c r="HH25" i="10"/>
  <c r="ER25" i="10"/>
  <c r="AC32" i="10"/>
  <c r="GQ25" i="10"/>
  <c r="HK25" i="10"/>
  <c r="EU25" i="10"/>
  <c r="GT25" i="10"/>
  <c r="GC25" i="10"/>
  <c r="IB25" i="10"/>
  <c r="FL25" i="10"/>
  <c r="AF32" i="10"/>
  <c r="HX25" i="10"/>
  <c r="EQ25" i="10"/>
  <c r="HG25" i="10"/>
  <c r="FH25" i="10"/>
  <c r="FY25" i="10"/>
  <c r="GP25" i="10"/>
  <c r="AB32" i="10"/>
  <c r="AB31" i="10"/>
  <c r="AL31" i="10"/>
  <c r="FA25" i="10"/>
  <c r="FR25" i="10"/>
  <c r="GI25" i="10"/>
  <c r="GZ25" i="10"/>
  <c r="HQ25" i="10"/>
  <c r="IH25" i="10"/>
  <c r="AL32" i="10"/>
  <c r="GV30" i="10"/>
  <c r="ID30" i="10"/>
  <c r="GE30" i="10"/>
  <c r="FN30" i="10"/>
  <c r="HM30" i="10"/>
  <c r="EW30" i="10"/>
  <c r="HH30" i="10"/>
  <c r="ER30" i="10"/>
  <c r="GQ30" i="10"/>
  <c r="FZ30" i="10"/>
  <c r="HY30" i="10"/>
  <c r="FI30" i="10"/>
  <c r="IF30" i="10"/>
  <c r="EY30" i="10"/>
  <c r="HO30" i="10"/>
  <c r="FP30" i="10"/>
  <c r="GG30" i="10"/>
  <c r="GX30" i="10"/>
  <c r="IB30" i="10"/>
  <c r="EU30" i="10"/>
  <c r="HK30" i="10"/>
  <c r="FL30" i="10"/>
  <c r="GC30" i="10"/>
  <c r="GT30" i="10"/>
  <c r="HL29" i="11"/>
  <c r="EV29" i="11"/>
  <c r="GU29" i="11"/>
  <c r="GD29" i="11"/>
  <c r="IC29" i="11"/>
  <c r="FM29" i="11"/>
  <c r="GF29" i="11"/>
  <c r="IE29" i="11"/>
  <c r="FO29" i="11"/>
  <c r="HN29" i="11"/>
  <c r="EX29" i="11"/>
  <c r="GW29" i="11"/>
  <c r="II29" i="11"/>
  <c r="FS29" i="11"/>
  <c r="HR29" i="11"/>
  <c r="FB29" i="11"/>
  <c r="HA29" i="11"/>
  <c r="GJ29" i="11"/>
  <c r="IH29" i="11"/>
  <c r="FR29" i="11"/>
  <c r="GI29" i="11"/>
  <c r="GZ29" i="11"/>
  <c r="FA29" i="11"/>
  <c r="HQ29" i="11"/>
  <c r="HV29" i="6"/>
  <c r="HE29" i="6"/>
  <c r="GN29" i="6"/>
  <c r="FW29" i="6"/>
  <c r="FF29" i="6"/>
  <c r="EO29" i="6"/>
  <c r="HQ29" i="6"/>
  <c r="GZ29" i="6"/>
  <c r="GI29" i="6"/>
  <c r="FR29" i="6"/>
  <c r="FA29" i="6"/>
  <c r="EJ29" i="6"/>
  <c r="HZ29" i="6"/>
  <c r="HI29" i="6"/>
  <c r="GR29" i="6"/>
  <c r="GA29" i="6"/>
  <c r="FJ29" i="6"/>
  <c r="ES29" i="6"/>
  <c r="HT29" i="6"/>
  <c r="HC29" i="6"/>
  <c r="GL29" i="6"/>
  <c r="FU29" i="6"/>
  <c r="FD29" i="6"/>
  <c r="EM29" i="6"/>
  <c r="HX28" i="9"/>
  <c r="FH28" i="9"/>
  <c r="HG28" i="9"/>
  <c r="EQ28" i="9"/>
  <c r="GP28" i="9"/>
  <c r="FY28" i="9"/>
  <c r="IC28" i="9"/>
  <c r="FM28" i="9"/>
  <c r="HL28" i="9"/>
  <c r="EV28" i="9"/>
  <c r="GU28" i="9"/>
  <c r="GD28" i="9"/>
  <c r="HF28" i="9"/>
  <c r="EP28" i="9"/>
  <c r="GO28" i="9"/>
  <c r="FX28" i="9"/>
  <c r="HW28" i="9"/>
  <c r="FG28" i="9"/>
  <c r="HZ28" i="9"/>
  <c r="GR28" i="9"/>
  <c r="FJ28" i="9"/>
  <c r="GA28" i="9"/>
  <c r="ES28" i="9"/>
  <c r="HI28" i="9"/>
  <c r="HV28" i="9"/>
  <c r="GN28" i="9"/>
  <c r="FF28" i="9"/>
  <c r="FW28" i="9"/>
  <c r="EO28" i="9"/>
  <c r="HE28" i="9"/>
  <c r="GD27" i="11"/>
  <c r="IC27" i="11"/>
  <c r="FM27" i="11"/>
  <c r="HL27" i="11"/>
  <c r="EV27" i="11"/>
  <c r="GU27" i="11"/>
  <c r="HH27" i="11"/>
  <c r="ER27" i="11"/>
  <c r="GQ27" i="11"/>
  <c r="FZ27" i="11"/>
  <c r="HY27" i="11"/>
  <c r="FI27" i="11"/>
  <c r="AJ32" i="11"/>
  <c r="IF27" i="11"/>
  <c r="FP27" i="11"/>
  <c r="HO27" i="11"/>
  <c r="EY27" i="11"/>
  <c r="GX27" i="11"/>
  <c r="GG27" i="11"/>
  <c r="IH27" i="11"/>
  <c r="GZ27" i="11"/>
  <c r="FA27" i="11"/>
  <c r="HQ27" i="11"/>
  <c r="FR27" i="11"/>
  <c r="GI27" i="11"/>
  <c r="IA27" i="6"/>
  <c r="HJ27" i="6"/>
  <c r="GS27" i="6"/>
  <c r="GB27" i="6"/>
  <c r="FK27" i="6"/>
  <c r="ET27" i="6"/>
  <c r="HW27" i="6"/>
  <c r="HF27" i="6"/>
  <c r="GO27" i="6"/>
  <c r="FX27" i="6"/>
  <c r="FG27" i="6"/>
  <c r="EP27" i="6"/>
  <c r="HS27" i="6"/>
  <c r="HB27" i="6"/>
  <c r="GK27" i="6"/>
  <c r="FT27" i="6"/>
  <c r="FC27" i="6"/>
  <c r="EL27" i="6"/>
  <c r="ID27" i="6"/>
  <c r="HM27" i="6"/>
  <c r="GV27" i="6"/>
  <c r="GE27" i="6"/>
  <c r="FN27" i="6"/>
  <c r="EW27" i="6"/>
  <c r="GF26" i="9"/>
  <c r="IE26" i="9"/>
  <c r="FO26" i="9"/>
  <c r="HN26" i="9"/>
  <c r="EX26" i="9"/>
  <c r="GW26" i="9"/>
  <c r="GG26" i="9"/>
  <c r="IF26" i="9"/>
  <c r="FP26" i="9"/>
  <c r="HO26" i="9"/>
  <c r="EY26" i="9"/>
  <c r="GX26" i="9"/>
  <c r="AL31" i="9"/>
  <c r="GZ26" i="9"/>
  <c r="GI26" i="9"/>
  <c r="IH26" i="9"/>
  <c r="FR26" i="9"/>
  <c r="HQ26" i="9"/>
  <c r="FA26" i="9"/>
  <c r="FW26" i="9"/>
  <c r="HE26" i="9"/>
  <c r="EO26" i="9"/>
  <c r="GN26" i="9"/>
  <c r="FF26" i="9"/>
  <c r="HV26" i="9"/>
  <c r="HM26" i="9"/>
  <c r="EW26" i="9"/>
  <c r="GE26" i="9"/>
  <c r="ID26" i="9"/>
  <c r="FN26" i="9"/>
  <c r="GV26" i="9"/>
  <c r="AF31" i="8"/>
  <c r="GC25" i="8"/>
  <c r="IB25" i="8"/>
  <c r="FL25" i="8"/>
  <c r="HK25" i="8"/>
  <c r="EU25" i="8"/>
  <c r="AF32" i="8"/>
  <c r="GT25" i="8"/>
  <c r="HG25" i="8"/>
  <c r="EQ25" i="8"/>
  <c r="AB32" i="8"/>
  <c r="GP25" i="8"/>
  <c r="HX25" i="8"/>
  <c r="FH25" i="8"/>
  <c r="FY25" i="8"/>
  <c r="AB31" i="8"/>
  <c r="X32" i="8"/>
  <c r="GL25" i="8"/>
  <c r="X31" i="8"/>
  <c r="FU25" i="8"/>
  <c r="HC25" i="8"/>
  <c r="EM25" i="8"/>
  <c r="HT25" i="8"/>
  <c r="FD25" i="8"/>
  <c r="AJ31" i="8"/>
  <c r="GG25" i="8"/>
  <c r="IF25" i="8"/>
  <c r="FP25" i="8"/>
  <c r="HO25" i="8"/>
  <c r="EY25" i="8"/>
  <c r="AJ32" i="8"/>
  <c r="GX25" i="8"/>
  <c r="U31" i="8"/>
  <c r="U32" i="8"/>
  <c r="GU30" i="12"/>
  <c r="GD30" i="12"/>
  <c r="IC30" i="12"/>
  <c r="FM30" i="12"/>
  <c r="HL30" i="12"/>
  <c r="EV30" i="12"/>
  <c r="FZ30" i="12"/>
  <c r="FI30" i="12"/>
  <c r="HH30" i="12"/>
  <c r="ER30" i="12"/>
  <c r="GQ30" i="12"/>
  <c r="HY30" i="12"/>
  <c r="GW30" i="12"/>
  <c r="GF30" i="12"/>
  <c r="IE30" i="12"/>
  <c r="FO30" i="12"/>
  <c r="HN30" i="12"/>
  <c r="EX30" i="12"/>
  <c r="GT30" i="12"/>
  <c r="IB30" i="12"/>
  <c r="GC30" i="12"/>
  <c r="HK30" i="12"/>
  <c r="FL30" i="12"/>
  <c r="EU30" i="12"/>
  <c r="IG30" i="12"/>
  <c r="EZ30" i="12"/>
  <c r="GY30" i="12"/>
  <c r="HP30" i="12"/>
  <c r="GH30" i="12"/>
  <c r="FQ30" i="12"/>
  <c r="GR30" i="8"/>
  <c r="GA30" i="8"/>
  <c r="HZ30" i="8"/>
  <c r="FJ30" i="8"/>
  <c r="HI30" i="8"/>
  <c r="ES30" i="8"/>
  <c r="IC30" i="8"/>
  <c r="GU30" i="8"/>
  <c r="HL30" i="8"/>
  <c r="EV30" i="8"/>
  <c r="FM30" i="8"/>
  <c r="GD30" i="8"/>
  <c r="HM30" i="8"/>
  <c r="EW30" i="8"/>
  <c r="GV30" i="8"/>
  <c r="GE30" i="8"/>
  <c r="ID30" i="8"/>
  <c r="FN30" i="8"/>
  <c r="HW30" i="8"/>
  <c r="GO30" i="8"/>
  <c r="EP30" i="8"/>
  <c r="HF30" i="8"/>
  <c r="FG30" i="8"/>
  <c r="FX30" i="8"/>
  <c r="HE29" i="9"/>
  <c r="EO29" i="9"/>
  <c r="GN29" i="9"/>
  <c r="FW29" i="9"/>
  <c r="HV29" i="9"/>
  <c r="FF29" i="9"/>
  <c r="GO29" i="9"/>
  <c r="FX29" i="9"/>
  <c r="HW29" i="9"/>
  <c r="FG29" i="9"/>
  <c r="HF29" i="9"/>
  <c r="EP29" i="9"/>
  <c r="GI29" i="9"/>
  <c r="IH29" i="9"/>
  <c r="FR29" i="9"/>
  <c r="HQ29" i="9"/>
  <c r="FA29" i="9"/>
  <c r="GZ29" i="9"/>
  <c r="HU29" i="9"/>
  <c r="FV29" i="9"/>
  <c r="EN29" i="9"/>
  <c r="HD29" i="9"/>
  <c r="FE29" i="9"/>
  <c r="GM29" i="9"/>
  <c r="HI28" i="12"/>
  <c r="ES28" i="12"/>
  <c r="GR28" i="12"/>
  <c r="GA28" i="12"/>
  <c r="HZ28" i="12"/>
  <c r="FJ28" i="12"/>
  <c r="GF28" i="12"/>
  <c r="IE28" i="12"/>
  <c r="FO28" i="12"/>
  <c r="HN28" i="12"/>
  <c r="EX28" i="12"/>
  <c r="GW28" i="12"/>
  <c r="GS28" i="12"/>
  <c r="HJ28" i="12"/>
  <c r="FK28" i="12"/>
  <c r="GB28" i="12"/>
  <c r="IA28" i="12"/>
  <c r="ET28" i="12"/>
  <c r="HW28" i="8"/>
  <c r="FG28" i="8"/>
  <c r="HF28" i="8"/>
  <c r="EP28" i="8"/>
  <c r="FX28" i="8"/>
  <c r="GO28" i="8"/>
  <c r="GR28" i="8"/>
  <c r="GA28" i="8"/>
  <c r="HZ28" i="8"/>
  <c r="FJ28" i="8"/>
  <c r="HI28" i="8"/>
  <c r="ES28" i="8"/>
  <c r="IE28" i="8"/>
  <c r="HN28" i="8"/>
  <c r="GW28" i="8"/>
  <c r="GF28" i="8"/>
  <c r="FO28" i="8"/>
  <c r="EX28" i="8"/>
  <c r="GU28" i="8"/>
  <c r="EV28" i="8"/>
  <c r="FM28" i="8"/>
  <c r="GD28" i="8"/>
  <c r="IC28" i="8"/>
  <c r="HL28" i="8"/>
  <c r="HR27" i="10"/>
  <c r="FB27" i="10"/>
  <c r="HA27" i="10"/>
  <c r="GJ27" i="10"/>
  <c r="II27" i="10"/>
  <c r="FS27" i="10"/>
  <c r="HQ27" i="10"/>
  <c r="FA27" i="10"/>
  <c r="GZ27" i="10"/>
  <c r="GI27" i="10"/>
  <c r="IH27" i="10"/>
  <c r="FR27" i="10"/>
  <c r="HY27" i="10"/>
  <c r="FI27" i="10"/>
  <c r="HH27" i="10"/>
  <c r="ER27" i="10"/>
  <c r="GQ27" i="10"/>
  <c r="FZ27" i="10"/>
  <c r="AJ32" i="10"/>
  <c r="IF27" i="10"/>
  <c r="FP27" i="10"/>
  <c r="HO27" i="10"/>
  <c r="EY27" i="10"/>
  <c r="GX27" i="10"/>
  <c r="GG27" i="10"/>
  <c r="GL27" i="10"/>
  <c r="FU27" i="10"/>
  <c r="HT27" i="10"/>
  <c r="FD27" i="10"/>
  <c r="HC27" i="10"/>
  <c r="EM27" i="10"/>
  <c r="HL26" i="12"/>
  <c r="EV26" i="12"/>
  <c r="IC26" i="12"/>
  <c r="GU26" i="12"/>
  <c r="FM26" i="12"/>
  <c r="GD26" i="12"/>
  <c r="ID26" i="12"/>
  <c r="FN26" i="12"/>
  <c r="HM26" i="12"/>
  <c r="EW26" i="12"/>
  <c r="GV26" i="12"/>
  <c r="GE26" i="12"/>
  <c r="HW26" i="12"/>
  <c r="FG26" i="12"/>
  <c r="HF26" i="12"/>
  <c r="EP26" i="12"/>
  <c r="GO26" i="12"/>
  <c r="FX26" i="12"/>
  <c r="IB26" i="12"/>
  <c r="FL26" i="12"/>
  <c r="HK26" i="12"/>
  <c r="EU26" i="12"/>
  <c r="GT26" i="12"/>
  <c r="GC26" i="12"/>
  <c r="IG26" i="12"/>
  <c r="FQ26" i="12"/>
  <c r="HP26" i="12"/>
  <c r="EZ26" i="12"/>
  <c r="GY26" i="12"/>
  <c r="GH26" i="12"/>
  <c r="GA26" i="8"/>
  <c r="HZ26" i="8"/>
  <c r="FJ26" i="8"/>
  <c r="HI26" i="8"/>
  <c r="ES26" i="8"/>
  <c r="GR26" i="8"/>
  <c r="HT26" i="8"/>
  <c r="FU26" i="8"/>
  <c r="FD26" i="8"/>
  <c r="HC26" i="8"/>
  <c r="EM26" i="8"/>
  <c r="GL26" i="8"/>
  <c r="HY26" i="8"/>
  <c r="FZ26" i="8"/>
  <c r="HH26" i="8"/>
  <c r="GQ26" i="8"/>
  <c r="FI26" i="8"/>
  <c r="ER26" i="8"/>
  <c r="HU26" i="8"/>
  <c r="FV26" i="8"/>
  <c r="EN26" i="8"/>
  <c r="GM26" i="8"/>
  <c r="FE26" i="8"/>
  <c r="HD26" i="8"/>
  <c r="B12" i="12"/>
  <c r="B12" i="11"/>
  <c r="B12" i="10"/>
  <c r="B12" i="9"/>
  <c r="B12" i="8"/>
  <c r="B12" i="6"/>
  <c r="B10" i="12"/>
  <c r="B10" i="11"/>
  <c r="B10" i="10"/>
  <c r="B10" i="9"/>
  <c r="B10" i="8"/>
  <c r="B10" i="6"/>
  <c r="B13" i="12"/>
  <c r="B13" i="11"/>
  <c r="B13" i="10"/>
  <c r="B13" i="8"/>
  <c r="B13" i="9"/>
  <c r="B13" i="6"/>
  <c r="B7" i="12"/>
  <c r="B7" i="11"/>
  <c r="B7" i="10"/>
  <c r="B7" i="9"/>
  <c r="B7" i="8"/>
  <c r="B7" i="6"/>
  <c r="B35" i="6"/>
  <c r="W35" i="6" s="1"/>
  <c r="B35" i="12"/>
  <c r="B35" i="10"/>
  <c r="B35" i="11"/>
  <c r="B35" i="9"/>
  <c r="B35" i="8"/>
  <c r="B5" i="12"/>
  <c r="B5" i="11"/>
  <c r="B5" i="10"/>
  <c r="B5" i="9"/>
  <c r="B5" i="8"/>
  <c r="B5" i="6"/>
  <c r="L5" i="6" s="1"/>
  <c r="P5" i="6" s="1"/>
  <c r="HZ25" i="12"/>
  <c r="GR25" i="12"/>
  <c r="FJ25" i="12"/>
  <c r="HI25" i="12"/>
  <c r="ES25" i="12"/>
  <c r="AD32" i="12"/>
  <c r="AD31" i="12"/>
  <c r="GA25" i="12"/>
  <c r="HK25" i="12"/>
  <c r="EU25" i="12"/>
  <c r="GT25" i="12"/>
  <c r="AF31" i="12"/>
  <c r="AF32" i="12"/>
  <c r="GC25" i="12"/>
  <c r="IB25" i="12"/>
  <c r="FL25" i="12"/>
  <c r="HR25" i="12"/>
  <c r="FB25" i="12"/>
  <c r="HA25" i="12"/>
  <c r="AM32" i="12"/>
  <c r="GJ25" i="12"/>
  <c r="II25" i="12"/>
  <c r="FS25" i="12"/>
  <c r="AM31" i="12"/>
  <c r="AJ32" i="9"/>
  <c r="GG25" i="9"/>
  <c r="IF25" i="9"/>
  <c r="FP25" i="9"/>
  <c r="HO25" i="9"/>
  <c r="EY25" i="9"/>
  <c r="AJ31" i="9"/>
  <c r="GX25" i="9"/>
  <c r="U32" i="9"/>
  <c r="U31" i="9"/>
  <c r="HE25" i="9"/>
  <c r="EO25" i="9"/>
  <c r="Z32" i="9"/>
  <c r="GN25" i="9"/>
  <c r="Z31" i="9"/>
  <c r="FW25" i="9"/>
  <c r="HV25" i="9"/>
  <c r="FF25" i="9"/>
  <c r="HU25" i="9"/>
  <c r="FV25" i="9"/>
  <c r="FE25" i="9"/>
  <c r="GM25" i="9"/>
  <c r="EN25" i="9"/>
  <c r="HD25" i="9"/>
  <c r="Y32" i="9"/>
  <c r="Y31" i="9"/>
  <c r="GX30" i="11"/>
  <c r="GG30" i="11"/>
  <c r="FP30" i="11"/>
  <c r="EY30" i="11"/>
  <c r="IF30" i="11"/>
  <c r="HO30" i="11"/>
  <c r="HJ30" i="11"/>
  <c r="GS30" i="11"/>
  <c r="GB30" i="11"/>
  <c r="FK30" i="11"/>
  <c r="IA30" i="11"/>
  <c r="ET30" i="11"/>
  <c r="GN30" i="11"/>
  <c r="FW30" i="11"/>
  <c r="HV30" i="11"/>
  <c r="FF30" i="11"/>
  <c r="HE30" i="11"/>
  <c r="EO30" i="11"/>
  <c r="HX30" i="11"/>
  <c r="GP30" i="11"/>
  <c r="HG30" i="11"/>
  <c r="FH30" i="11"/>
  <c r="FY30" i="11"/>
  <c r="EQ30" i="11"/>
  <c r="HR30" i="6"/>
  <c r="HA30" i="6"/>
  <c r="GJ30" i="6"/>
  <c r="FS30" i="6"/>
  <c r="FB30" i="6"/>
  <c r="EK30" i="6"/>
  <c r="HQ30" i="6"/>
  <c r="GZ30" i="6"/>
  <c r="GI30" i="6"/>
  <c r="FR30" i="6"/>
  <c r="FA30" i="6"/>
  <c r="EJ30" i="6"/>
  <c r="HW30" i="6"/>
  <c r="HF30" i="6"/>
  <c r="GO30" i="6"/>
  <c r="FX30" i="6"/>
  <c r="FG30" i="6"/>
  <c r="EP30" i="6"/>
  <c r="HV30" i="6"/>
  <c r="HE30" i="6"/>
  <c r="GN30" i="6"/>
  <c r="FW30" i="6"/>
  <c r="FF30" i="6"/>
  <c r="EO30" i="6"/>
  <c r="GO29" i="10"/>
  <c r="FX29" i="10"/>
  <c r="HW29" i="10"/>
  <c r="FG29" i="10"/>
  <c r="HF29" i="10"/>
  <c r="EP29" i="10"/>
  <c r="GW29" i="10"/>
  <c r="GF29" i="10"/>
  <c r="IE29" i="10"/>
  <c r="FO29" i="10"/>
  <c r="HN29" i="10"/>
  <c r="EX29" i="10"/>
  <c r="GR29" i="10"/>
  <c r="GA29" i="10"/>
  <c r="HZ29" i="10"/>
  <c r="FJ29" i="10"/>
  <c r="HI29" i="10"/>
  <c r="ES29" i="10"/>
  <c r="IC29" i="10"/>
  <c r="FM29" i="10"/>
  <c r="GD29" i="10"/>
  <c r="GU29" i="10"/>
  <c r="EV29" i="10"/>
  <c r="HL29" i="10"/>
  <c r="HP28" i="11"/>
  <c r="EZ28" i="11"/>
  <c r="GY28" i="11"/>
  <c r="GH28" i="11"/>
  <c r="IG28" i="11"/>
  <c r="FQ28" i="11"/>
  <c r="GB28" i="11"/>
  <c r="IA28" i="11"/>
  <c r="FK28" i="11"/>
  <c r="HJ28" i="11"/>
  <c r="ET28" i="11"/>
  <c r="GS28" i="11"/>
  <c r="GN28" i="11"/>
  <c r="FW28" i="11"/>
  <c r="HV28" i="11"/>
  <c r="FF28" i="11"/>
  <c r="HE28" i="11"/>
  <c r="EO28" i="11"/>
  <c r="IF28" i="11"/>
  <c r="GG28" i="11"/>
  <c r="GX28" i="11"/>
  <c r="EY28" i="11"/>
  <c r="HO28" i="11"/>
  <c r="FP28" i="11"/>
  <c r="IB28" i="6"/>
  <c r="HK28" i="6"/>
  <c r="GT28" i="6"/>
  <c r="GC28" i="6"/>
  <c r="FL28" i="6"/>
  <c r="EU28" i="6"/>
  <c r="HT28" i="6"/>
  <c r="HC28" i="6"/>
  <c r="GL28" i="6"/>
  <c r="FU28" i="6"/>
  <c r="FD28" i="6"/>
  <c r="EM28" i="6"/>
  <c r="ID28" i="6"/>
  <c r="HM28" i="6"/>
  <c r="GV28" i="6"/>
  <c r="GE28" i="6"/>
  <c r="FN28" i="6"/>
  <c r="EW28" i="6"/>
  <c r="IA28" i="6"/>
  <c r="HJ28" i="6"/>
  <c r="GS28" i="6"/>
  <c r="GB28" i="6"/>
  <c r="FK28" i="6"/>
  <c r="ET28" i="6"/>
  <c r="IC27" i="9"/>
  <c r="FM27" i="9"/>
  <c r="HL27" i="9"/>
  <c r="EV27" i="9"/>
  <c r="GU27" i="9"/>
  <c r="GD27" i="9"/>
  <c r="GQ27" i="9"/>
  <c r="FZ27" i="9"/>
  <c r="HY27" i="9"/>
  <c r="FI27" i="9"/>
  <c r="HH27" i="9"/>
  <c r="ER27" i="9"/>
  <c r="GE26" i="11"/>
  <c r="ID26" i="11"/>
  <c r="FN26" i="11"/>
  <c r="HM26" i="11"/>
  <c r="EW26" i="11"/>
  <c r="GV26" i="11"/>
  <c r="HV26" i="11"/>
  <c r="FF26" i="11"/>
  <c r="HE26" i="11"/>
  <c r="EO26" i="11"/>
  <c r="GN26" i="11"/>
  <c r="FW26" i="11"/>
  <c r="HT26" i="11"/>
  <c r="EM26" i="11"/>
  <c r="FU26" i="11"/>
  <c r="HC26" i="11"/>
  <c r="FD26" i="11"/>
  <c r="GL26" i="11"/>
  <c r="HX26" i="11"/>
  <c r="FH26" i="11"/>
  <c r="GP26" i="11"/>
  <c r="EQ26" i="11"/>
  <c r="FY26" i="11"/>
  <c r="HG26" i="11"/>
  <c r="HR26" i="6"/>
  <c r="HA26" i="6"/>
  <c r="GJ26" i="6"/>
  <c r="FS26" i="6"/>
  <c r="FB26" i="6"/>
  <c r="EK26" i="6"/>
  <c r="ID26" i="6"/>
  <c r="HM26" i="6"/>
  <c r="GV26" i="6"/>
  <c r="GE26" i="6"/>
  <c r="FN26" i="6"/>
  <c r="EW26" i="6"/>
  <c r="IA26" i="6"/>
  <c r="HJ26" i="6"/>
  <c r="GS26" i="6"/>
  <c r="GB26" i="6"/>
  <c r="FK26" i="6"/>
  <c r="ET26" i="6"/>
  <c r="HW26" i="6"/>
  <c r="HF26" i="6"/>
  <c r="GO26" i="6"/>
  <c r="FX26" i="6"/>
  <c r="FG26" i="6"/>
  <c r="EP26" i="6"/>
  <c r="HU25" i="11"/>
  <c r="EN25" i="11"/>
  <c r="FE25" i="11"/>
  <c r="FV25" i="11"/>
  <c r="GM25" i="11"/>
  <c r="HD25" i="11"/>
  <c r="Y32" i="11"/>
  <c r="Y31" i="11"/>
  <c r="GT25" i="11"/>
  <c r="GC25" i="11"/>
  <c r="EU25" i="11"/>
  <c r="IB25" i="11"/>
  <c r="FL25" i="11"/>
  <c r="HK25" i="11"/>
  <c r="IF25" i="11"/>
  <c r="FP25" i="11"/>
  <c r="HO25" i="11"/>
  <c r="EY25" i="11"/>
  <c r="GX25" i="11"/>
  <c r="GG25" i="11"/>
  <c r="AJ31" i="11"/>
  <c r="HY25" i="6"/>
  <c r="HH25" i="6"/>
  <c r="GQ25" i="6"/>
  <c r="FZ25" i="6"/>
  <c r="FI25" i="6"/>
  <c r="ER25" i="6"/>
  <c r="AC32" i="6"/>
  <c r="AC31" i="6"/>
  <c r="IF25" i="6"/>
  <c r="HO25" i="6"/>
  <c r="GX25" i="6"/>
  <c r="GG25" i="6"/>
  <c r="FP25" i="6"/>
  <c r="EY25" i="6"/>
  <c r="AJ32" i="6"/>
  <c r="AJ31" i="6"/>
  <c r="Q32" i="6"/>
  <c r="Q31" i="6"/>
  <c r="HQ25" i="6"/>
  <c r="GZ25" i="6"/>
  <c r="GI25" i="6"/>
  <c r="FR25" i="6"/>
  <c r="FA25" i="6"/>
  <c r="EJ25" i="6"/>
  <c r="U32" i="6"/>
  <c r="U31" i="6"/>
  <c r="HW25" i="6"/>
  <c r="HF25" i="6"/>
  <c r="GO25" i="6"/>
  <c r="FX25" i="6"/>
  <c r="FG25" i="6"/>
  <c r="EP25" i="6"/>
  <c r="AA31" i="6"/>
  <c r="AA32" i="6"/>
  <c r="GR30" i="9"/>
  <c r="HZ30" i="9"/>
  <c r="GA30" i="9"/>
  <c r="FJ30" i="9"/>
  <c r="HI30" i="9"/>
  <c r="ES30" i="9"/>
  <c r="HE30" i="9"/>
  <c r="EO30" i="9"/>
  <c r="GN30" i="9"/>
  <c r="FW30" i="9"/>
  <c r="HV30" i="9"/>
  <c r="FF30" i="9"/>
  <c r="HU30" i="9"/>
  <c r="FE30" i="9"/>
  <c r="HD30" i="9"/>
  <c r="EN30" i="9"/>
  <c r="GM30" i="9"/>
  <c r="FV30" i="9"/>
  <c r="IF30" i="9"/>
  <c r="FP30" i="9"/>
  <c r="GX30" i="9"/>
  <c r="EY30" i="9"/>
  <c r="HO30" i="9"/>
  <c r="GG30" i="9"/>
  <c r="IC29" i="12"/>
  <c r="FM29" i="12"/>
  <c r="HL29" i="12"/>
  <c r="EV29" i="12"/>
  <c r="GU29" i="12"/>
  <c r="GD29" i="12"/>
  <c r="GX29" i="12"/>
  <c r="GG29" i="12"/>
  <c r="IF29" i="12"/>
  <c r="FP29" i="12"/>
  <c r="HO29" i="12"/>
  <c r="EY29" i="12"/>
  <c r="IB29" i="12"/>
  <c r="FL29" i="12"/>
  <c r="HK29" i="12"/>
  <c r="EU29" i="12"/>
  <c r="GT29" i="12"/>
  <c r="GC29" i="12"/>
  <c r="GJ29" i="8"/>
  <c r="II29" i="8"/>
  <c r="FS29" i="8"/>
  <c r="HR29" i="8"/>
  <c r="FB29" i="8"/>
  <c r="HA29" i="8"/>
  <c r="FU29" i="8"/>
  <c r="HT29" i="8"/>
  <c r="FD29" i="8"/>
  <c r="HC29" i="8"/>
  <c r="EM29" i="8"/>
  <c r="GL29" i="8"/>
  <c r="GR29" i="8"/>
  <c r="FJ29" i="8"/>
  <c r="HI29" i="8"/>
  <c r="GA29" i="8"/>
  <c r="HZ29" i="8"/>
  <c r="ES29" i="8"/>
  <c r="GH29" i="8"/>
  <c r="IG29" i="8"/>
  <c r="FQ29" i="8"/>
  <c r="HP29" i="8"/>
  <c r="EZ29" i="8"/>
  <c r="GY29" i="8"/>
  <c r="HV29" i="8"/>
  <c r="FF29" i="8"/>
  <c r="HE29" i="8"/>
  <c r="EO29" i="8"/>
  <c r="GN29" i="8"/>
  <c r="FW29" i="8"/>
  <c r="HX28" i="10"/>
  <c r="FH28" i="10"/>
  <c r="HG28" i="10"/>
  <c r="EQ28" i="10"/>
  <c r="GP28" i="10"/>
  <c r="FY28" i="10"/>
  <c r="GO28" i="10"/>
  <c r="FX28" i="10"/>
  <c r="HW28" i="10"/>
  <c r="FG28" i="10"/>
  <c r="HF28" i="10"/>
  <c r="EP28" i="10"/>
  <c r="HR28" i="10"/>
  <c r="FB28" i="10"/>
  <c r="HA28" i="10"/>
  <c r="GJ28" i="10"/>
  <c r="II28" i="10"/>
  <c r="FS28" i="10"/>
  <c r="GF28" i="10"/>
  <c r="IE28" i="10"/>
  <c r="FO28" i="10"/>
  <c r="HN28" i="10"/>
  <c r="EX28" i="10"/>
  <c r="GW28" i="10"/>
  <c r="IH28" i="10"/>
  <c r="FR28" i="10"/>
  <c r="GI28" i="10"/>
  <c r="GZ28" i="10"/>
  <c r="FA28" i="10"/>
  <c r="HQ28" i="10"/>
  <c r="GU27" i="12"/>
  <c r="GD27" i="12"/>
  <c r="IC27" i="12"/>
  <c r="FM27" i="12"/>
  <c r="HL27" i="12"/>
  <c r="EV27" i="12"/>
  <c r="GJ27" i="12"/>
  <c r="II27" i="12"/>
  <c r="FS27" i="12"/>
  <c r="HR27" i="12"/>
  <c r="FB27" i="12"/>
  <c r="HA27" i="12"/>
  <c r="GT27" i="12"/>
  <c r="GC27" i="12"/>
  <c r="IB27" i="12"/>
  <c r="FL27" i="12"/>
  <c r="HK27" i="12"/>
  <c r="EU27" i="12"/>
  <c r="GP27" i="12"/>
  <c r="FY27" i="12"/>
  <c r="HX27" i="12"/>
  <c r="FH27" i="12"/>
  <c r="HG27" i="12"/>
  <c r="EQ27" i="12"/>
  <c r="HG27" i="8"/>
  <c r="EQ27" i="8"/>
  <c r="GP27" i="8"/>
  <c r="FY27" i="8"/>
  <c r="HX27" i="8"/>
  <c r="FH27" i="8"/>
  <c r="HP27" i="8"/>
  <c r="EZ27" i="8"/>
  <c r="GY27" i="8"/>
  <c r="GH27" i="8"/>
  <c r="IG27" i="8"/>
  <c r="FQ27" i="8"/>
  <c r="IF27" i="8"/>
  <c r="FP27" i="8"/>
  <c r="HO27" i="8"/>
  <c r="EY27" i="8"/>
  <c r="GG27" i="8"/>
  <c r="GX27" i="8"/>
  <c r="HK27" i="8"/>
  <c r="EU27" i="8"/>
  <c r="GT27" i="8"/>
  <c r="GC27" i="8"/>
  <c r="IB27" i="8"/>
  <c r="FL27" i="8"/>
  <c r="GM26" i="10"/>
  <c r="FV26" i="10"/>
  <c r="HU26" i="10"/>
  <c r="FE26" i="10"/>
  <c r="HD26" i="10"/>
  <c r="EN26" i="10"/>
  <c r="X32" i="10"/>
  <c r="FU26" i="10"/>
  <c r="EM26" i="10"/>
  <c r="HT26" i="10"/>
  <c r="FD26" i="10"/>
  <c r="GL26" i="10"/>
  <c r="HC26" i="10"/>
  <c r="II26" i="10"/>
  <c r="FS26" i="10"/>
  <c r="HR26" i="10"/>
  <c r="FB26" i="10"/>
  <c r="HA26" i="10"/>
  <c r="GJ26" i="10"/>
  <c r="HL26" i="10"/>
  <c r="EV26" i="10"/>
  <c r="GU26" i="10"/>
  <c r="GD26" i="10"/>
  <c r="IC26" i="10"/>
  <c r="FM26" i="10"/>
  <c r="GN26" i="10"/>
  <c r="FW26" i="10"/>
  <c r="HV26" i="10"/>
  <c r="FF26" i="10"/>
  <c r="HE26" i="10"/>
  <c r="EO26" i="10"/>
  <c r="V32" i="10"/>
  <c r="V31" i="10"/>
  <c r="AG32" i="10"/>
  <c r="GU25" i="10"/>
  <c r="AG31" i="10"/>
  <c r="GD25" i="10"/>
  <c r="IC25" i="10"/>
  <c r="FM25" i="10"/>
  <c r="HL25" i="10"/>
  <c r="EV25" i="10"/>
  <c r="AA31" i="10"/>
  <c r="FX25" i="10"/>
  <c r="HW25" i="10"/>
  <c r="FG25" i="10"/>
  <c r="HF25" i="10"/>
  <c r="EP25" i="10"/>
  <c r="AA32" i="10"/>
  <c r="GO25" i="10"/>
  <c r="EO25" i="10"/>
  <c r="FF25" i="10"/>
  <c r="FW25" i="10"/>
  <c r="GN25" i="10"/>
  <c r="HE25" i="10"/>
  <c r="HV25" i="10"/>
  <c r="Z32" i="10"/>
  <c r="EY25" i="10"/>
  <c r="HO25" i="10"/>
  <c r="FP25" i="10"/>
  <c r="IF25" i="10"/>
  <c r="GG25" i="10"/>
  <c r="GX25" i="10"/>
  <c r="AJ31" i="10"/>
  <c r="GY25" i="10"/>
  <c r="GH25" i="10"/>
  <c r="IG25" i="10"/>
  <c r="FQ25" i="10"/>
  <c r="HP25" i="10"/>
  <c r="EZ25" i="10"/>
  <c r="AK32" i="10"/>
  <c r="HP30" i="10"/>
  <c r="EZ30" i="10"/>
  <c r="GY30" i="10"/>
  <c r="GH30" i="10"/>
  <c r="IG30" i="10"/>
  <c r="FQ30" i="10"/>
  <c r="GU30" i="10"/>
  <c r="GD30" i="10"/>
  <c r="IC30" i="10"/>
  <c r="FM30" i="10"/>
  <c r="HL30" i="10"/>
  <c r="EV30" i="10"/>
  <c r="GJ30" i="10"/>
  <c r="II30" i="10"/>
  <c r="FS30" i="10"/>
  <c r="HR30" i="10"/>
  <c r="FB30" i="10"/>
  <c r="HA30" i="10"/>
  <c r="GB29" i="11"/>
  <c r="IA29" i="11"/>
  <c r="FK29" i="11"/>
  <c r="HJ29" i="11"/>
  <c r="ET29" i="11"/>
  <c r="GS29" i="11"/>
  <c r="HG29" i="11"/>
  <c r="EQ29" i="11"/>
  <c r="GP29" i="11"/>
  <c r="FY29" i="11"/>
  <c r="HX29" i="11"/>
  <c r="FH29" i="11"/>
  <c r="AF31" i="11"/>
  <c r="GT29" i="11"/>
  <c r="GC29" i="11"/>
  <c r="IB29" i="11"/>
  <c r="FL29" i="11"/>
  <c r="HK29" i="11"/>
  <c r="EU29" i="11"/>
  <c r="GE29" i="11"/>
  <c r="ID29" i="11"/>
  <c r="FN29" i="11"/>
  <c r="HM29" i="11"/>
  <c r="EW29" i="11"/>
  <c r="GV29" i="11"/>
  <c r="HW29" i="6"/>
  <c r="HF29" i="6"/>
  <c r="GO29" i="6"/>
  <c r="FX29" i="6"/>
  <c r="FG29" i="6"/>
  <c r="EP29" i="6"/>
  <c r="ID29" i="6"/>
  <c r="HM29" i="6"/>
  <c r="GV29" i="6"/>
  <c r="GE29" i="6"/>
  <c r="FN29" i="6"/>
  <c r="EW29" i="6"/>
  <c r="IC29" i="6"/>
  <c r="HL29" i="6"/>
  <c r="GU29" i="6"/>
  <c r="GD29" i="6"/>
  <c r="FM29" i="6"/>
  <c r="EV29" i="6"/>
  <c r="HY29" i="6"/>
  <c r="HH29" i="6"/>
  <c r="GQ29" i="6"/>
  <c r="FZ29" i="6"/>
  <c r="FI29" i="6"/>
  <c r="ER29" i="6"/>
  <c r="HR28" i="9"/>
  <c r="FB28" i="9"/>
  <c r="HA28" i="9"/>
  <c r="GJ28" i="9"/>
  <c r="II28" i="9"/>
  <c r="FS28" i="9"/>
  <c r="GB28" i="9"/>
  <c r="IA28" i="9"/>
  <c r="FK28" i="9"/>
  <c r="HJ28" i="9"/>
  <c r="ET28" i="9"/>
  <c r="GS28" i="9"/>
  <c r="HH28" i="9"/>
  <c r="ER28" i="9"/>
  <c r="GQ28" i="9"/>
  <c r="FZ28" i="9"/>
  <c r="HY28" i="9"/>
  <c r="FI28" i="9"/>
  <c r="GV28" i="9"/>
  <c r="EW28" i="9"/>
  <c r="ID28" i="9"/>
  <c r="HM28" i="9"/>
  <c r="FN28" i="9"/>
  <c r="GE28" i="9"/>
  <c r="HP28" i="9"/>
  <c r="EZ28" i="9"/>
  <c r="GH28" i="9"/>
  <c r="IG28" i="9"/>
  <c r="FQ28" i="9"/>
  <c r="GY28" i="9"/>
  <c r="AI32" i="11"/>
  <c r="HN27" i="11"/>
  <c r="EX27" i="11"/>
  <c r="GW27" i="11"/>
  <c r="GF27" i="11"/>
  <c r="IE27" i="11"/>
  <c r="FO27" i="11"/>
  <c r="AM31" i="11"/>
  <c r="GJ27" i="11"/>
  <c r="II27" i="11"/>
  <c r="FS27" i="11"/>
  <c r="HR27" i="11"/>
  <c r="FB27" i="11"/>
  <c r="HA27" i="11"/>
  <c r="HD27" i="11"/>
  <c r="EN27" i="11"/>
  <c r="GM27" i="11"/>
  <c r="FV27" i="11"/>
  <c r="HU27" i="11"/>
  <c r="FE27" i="11"/>
  <c r="HM27" i="11"/>
  <c r="EW27" i="11"/>
  <c r="GV27" i="11"/>
  <c r="GE27" i="11"/>
  <c r="ID27" i="11"/>
  <c r="FN27" i="11"/>
  <c r="HZ27" i="6"/>
  <c r="HI27" i="6"/>
  <c r="GR27" i="6"/>
  <c r="GA27" i="6"/>
  <c r="FJ27" i="6"/>
  <c r="ES27" i="6"/>
  <c r="HV27" i="6"/>
  <c r="HE27" i="6"/>
  <c r="GN27" i="6"/>
  <c r="FW27" i="6"/>
  <c r="FF27" i="6"/>
  <c r="EO27" i="6"/>
  <c r="HR27" i="6"/>
  <c r="HA27" i="6"/>
  <c r="GJ27" i="6"/>
  <c r="FS27" i="6"/>
  <c r="FB27" i="6"/>
  <c r="EK27" i="6"/>
  <c r="IC27" i="6"/>
  <c r="HL27" i="6"/>
  <c r="GU27" i="6"/>
  <c r="GD27" i="6"/>
  <c r="FM27" i="6"/>
  <c r="EV27" i="6"/>
  <c r="AC32" i="9"/>
  <c r="HH26" i="9"/>
  <c r="ER26" i="9"/>
  <c r="GQ26" i="9"/>
  <c r="FZ26" i="9"/>
  <c r="HY26" i="9"/>
  <c r="FI26" i="9"/>
  <c r="HL26" i="9"/>
  <c r="EV26" i="9"/>
  <c r="GU26" i="9"/>
  <c r="GD26" i="9"/>
  <c r="IC26" i="9"/>
  <c r="FM26" i="9"/>
  <c r="II26" i="9"/>
  <c r="FS26" i="9"/>
  <c r="HR26" i="9"/>
  <c r="FB26" i="9"/>
  <c r="HA26" i="9"/>
  <c r="GJ26" i="9"/>
  <c r="GT26" i="9"/>
  <c r="IB26" i="9"/>
  <c r="FL26" i="9"/>
  <c r="HK26" i="9"/>
  <c r="EU26" i="9"/>
  <c r="GC26" i="9"/>
  <c r="FO25" i="8"/>
  <c r="GF25" i="8"/>
  <c r="EX25" i="8"/>
  <c r="GW25" i="8"/>
  <c r="AI31" i="8"/>
  <c r="HN25" i="8"/>
  <c r="IE25" i="8"/>
  <c r="AI32" i="8"/>
  <c r="FX25" i="8"/>
  <c r="EP25" i="8"/>
  <c r="HW25" i="8"/>
  <c r="HF25" i="8"/>
  <c r="AA32" i="8"/>
  <c r="FG25" i="8"/>
  <c r="GO25" i="8"/>
  <c r="AA31" i="8"/>
  <c r="HA25" i="8"/>
  <c r="FB25" i="8"/>
  <c r="HR25" i="8"/>
  <c r="AM32" i="8"/>
  <c r="GJ25" i="8"/>
  <c r="FS25" i="8"/>
  <c r="AM31" i="8"/>
  <c r="II25" i="8"/>
  <c r="V32" i="8"/>
  <c r="V31" i="8"/>
  <c r="HB30" i="12"/>
  <c r="IJ30" i="12"/>
  <c r="GK30" i="12"/>
  <c r="HS30" i="12"/>
  <c r="FT30" i="12"/>
  <c r="FC30" i="12"/>
  <c r="IF30" i="12"/>
  <c r="FP30" i="12"/>
  <c r="HO30" i="12"/>
  <c r="EY30" i="12"/>
  <c r="GX30" i="12"/>
  <c r="GG30" i="12"/>
  <c r="GJ30" i="12"/>
  <c r="FS30" i="12"/>
  <c r="FB30" i="12"/>
  <c r="HR30" i="12"/>
  <c r="II30" i="12"/>
  <c r="HA30" i="12"/>
  <c r="GP30" i="12"/>
  <c r="FY30" i="12"/>
  <c r="HX30" i="12"/>
  <c r="FH30" i="12"/>
  <c r="HG30" i="12"/>
  <c r="EQ30" i="12"/>
  <c r="HU30" i="8"/>
  <c r="FV30" i="8"/>
  <c r="EN30" i="8"/>
  <c r="HD30" i="8"/>
  <c r="GM30" i="8"/>
  <c r="FE30" i="8"/>
  <c r="IB30" i="8"/>
  <c r="EU30" i="8"/>
  <c r="HK30" i="8"/>
  <c r="FL30" i="8"/>
  <c r="GC30" i="8"/>
  <c r="GT30" i="8"/>
  <c r="IA30" i="8"/>
  <c r="GB30" i="8"/>
  <c r="GS30" i="8"/>
  <c r="ET30" i="8"/>
  <c r="HJ30" i="8"/>
  <c r="FK30" i="8"/>
  <c r="II30" i="8"/>
  <c r="GJ30" i="8"/>
  <c r="HR30" i="8"/>
  <c r="FB30" i="8"/>
  <c r="FS30" i="8"/>
  <c r="HA30" i="8"/>
  <c r="GT29" i="9"/>
  <c r="GC29" i="9"/>
  <c r="IB29" i="9"/>
  <c r="FL29" i="9"/>
  <c r="HK29" i="9"/>
  <c r="EU29" i="9"/>
  <c r="GE29" i="9"/>
  <c r="ID29" i="9"/>
  <c r="FN29" i="9"/>
  <c r="HM29" i="9"/>
  <c r="EW29" i="9"/>
  <c r="GV29" i="9"/>
  <c r="GR29" i="9"/>
  <c r="GA29" i="9"/>
  <c r="HZ29" i="9"/>
  <c r="FJ29" i="9"/>
  <c r="HI29" i="9"/>
  <c r="ES29" i="9"/>
  <c r="HY29" i="9"/>
  <c r="ER29" i="9"/>
  <c r="HH29" i="9"/>
  <c r="FZ29" i="9"/>
  <c r="GQ29" i="9"/>
  <c r="FI29" i="9"/>
  <c r="GU28" i="12"/>
  <c r="GD28" i="12"/>
  <c r="HL28" i="12"/>
  <c r="FM28" i="12"/>
  <c r="EV28" i="12"/>
  <c r="IC28" i="12"/>
  <c r="GN28" i="12"/>
  <c r="FW28" i="12"/>
  <c r="HV28" i="12"/>
  <c r="FF28" i="12"/>
  <c r="HE28" i="12"/>
  <c r="EO28" i="12"/>
  <c r="ID28" i="12"/>
  <c r="FN28" i="12"/>
  <c r="HM28" i="12"/>
  <c r="EW28" i="12"/>
  <c r="GV28" i="12"/>
  <c r="GE28" i="12"/>
  <c r="GO28" i="12"/>
  <c r="HW28" i="12"/>
  <c r="FG28" i="12"/>
  <c r="EP28" i="12"/>
  <c r="FX28" i="12"/>
  <c r="HF28" i="12"/>
  <c r="HM28" i="8"/>
  <c r="EW28" i="8"/>
  <c r="GV28" i="8"/>
  <c r="GE28" i="8"/>
  <c r="ID28" i="8"/>
  <c r="FN28" i="8"/>
  <c r="GY28" i="8"/>
  <c r="EZ28" i="8"/>
  <c r="GH28" i="8"/>
  <c r="HP28" i="8"/>
  <c r="IG28" i="8"/>
  <c r="FQ28" i="8"/>
  <c r="GN28" i="8"/>
  <c r="FW28" i="8"/>
  <c r="HE28" i="8"/>
  <c r="EO28" i="8"/>
  <c r="HV28" i="8"/>
  <c r="FF28" i="8"/>
  <c r="HT28" i="8"/>
  <c r="GL28" i="8"/>
  <c r="HC28" i="8"/>
  <c r="EM28" i="8"/>
  <c r="FU28" i="8"/>
  <c r="FD28" i="8"/>
  <c r="FY27" i="10"/>
  <c r="HX27" i="10"/>
  <c r="FH27" i="10"/>
  <c r="HG27" i="10"/>
  <c r="EQ27" i="10"/>
  <c r="GP27" i="10"/>
  <c r="IA27" i="10"/>
  <c r="FK27" i="10"/>
  <c r="GS27" i="10"/>
  <c r="HJ27" i="10"/>
  <c r="GB27" i="10"/>
  <c r="ET27" i="10"/>
  <c r="GN27" i="10"/>
  <c r="FW27" i="10"/>
  <c r="HV27" i="10"/>
  <c r="FF27" i="10"/>
  <c r="HE27" i="10"/>
  <c r="EO27" i="10"/>
  <c r="GU27" i="10"/>
  <c r="GD27" i="10"/>
  <c r="IC27" i="10"/>
  <c r="FM27" i="10"/>
  <c r="HL27" i="10"/>
  <c r="EV27" i="10"/>
  <c r="IJ26" i="12"/>
  <c r="FT26" i="12"/>
  <c r="HS26" i="12"/>
  <c r="FC26" i="12"/>
  <c r="HB26" i="12"/>
  <c r="GK26" i="12"/>
  <c r="GQ26" i="12"/>
  <c r="FZ26" i="12"/>
  <c r="HY26" i="12"/>
  <c r="FI26" i="12"/>
  <c r="HH26" i="12"/>
  <c r="ER26" i="12"/>
  <c r="GJ26" i="12"/>
  <c r="II26" i="12"/>
  <c r="HA26" i="12"/>
  <c r="FS26" i="12"/>
  <c r="HR26" i="12"/>
  <c r="FB26" i="12"/>
  <c r="GP26" i="12"/>
  <c r="FY26" i="12"/>
  <c r="HX26" i="12"/>
  <c r="FH26" i="12"/>
  <c r="HG26" i="12"/>
  <c r="EQ26" i="12"/>
  <c r="IB26" i="8"/>
  <c r="GT26" i="8"/>
  <c r="FL26" i="8"/>
  <c r="HK26" i="8"/>
  <c r="GC26" i="8"/>
  <c r="EU26" i="8"/>
  <c r="IG26" i="8"/>
  <c r="FQ26" i="8"/>
  <c r="GH26" i="8"/>
  <c r="HP26" i="8"/>
  <c r="EZ26" i="8"/>
  <c r="GY26" i="8"/>
  <c r="IF26" i="8"/>
  <c r="GG26" i="8"/>
  <c r="EY26" i="8"/>
  <c r="HO26" i="8"/>
  <c r="FP26" i="8"/>
  <c r="GX26" i="8"/>
  <c r="HX26" i="8"/>
  <c r="EQ26" i="8"/>
  <c r="HG26" i="8"/>
  <c r="FY26" i="8"/>
  <c r="FH26" i="8"/>
  <c r="GP26" i="8"/>
  <c r="B15" i="12"/>
  <c r="B15" i="11"/>
  <c r="B15" i="10"/>
  <c r="B15" i="8"/>
  <c r="B15" i="9"/>
  <c r="B15" i="6"/>
  <c r="EO25" i="12"/>
  <c r="GN25" i="12"/>
  <c r="FW25" i="12"/>
  <c r="HV25" i="12"/>
  <c r="Z31" i="12"/>
  <c r="FF25" i="12"/>
  <c r="HE25" i="12"/>
  <c r="Z32" i="12"/>
  <c r="IE25" i="12"/>
  <c r="FO25" i="12"/>
  <c r="HN25" i="12"/>
  <c r="EX25" i="12"/>
  <c r="AI32" i="12"/>
  <c r="GW25" i="12"/>
  <c r="AI31" i="12"/>
  <c r="GF25" i="12"/>
  <c r="HJ25" i="12"/>
  <c r="ET25" i="12"/>
  <c r="AE31" i="12"/>
  <c r="GS25" i="12"/>
  <c r="AE32" i="12"/>
  <c r="GB25" i="12"/>
  <c r="IA25" i="12"/>
  <c r="FK25" i="12"/>
  <c r="AA32" i="12"/>
  <c r="GO25" i="12"/>
  <c r="AA31" i="12"/>
  <c r="FX25" i="12"/>
  <c r="HW25" i="12"/>
  <c r="FG25" i="12"/>
  <c r="HF25" i="12"/>
  <c r="EP25" i="12"/>
  <c r="HY25" i="12"/>
  <c r="ER25" i="12"/>
  <c r="FI25" i="12"/>
  <c r="FZ25" i="12"/>
  <c r="GQ25" i="12"/>
  <c r="HH25" i="12"/>
  <c r="AC32" i="12"/>
  <c r="AC31" i="12"/>
  <c r="HW25" i="9"/>
  <c r="FG25" i="9"/>
  <c r="HF25" i="9"/>
  <c r="EP25" i="9"/>
  <c r="GO25" i="9"/>
  <c r="AA31" i="9"/>
  <c r="AA32" i="9"/>
  <c r="FX25" i="9"/>
  <c r="S32" i="9"/>
  <c r="S31" i="9"/>
  <c r="IB25" i="9"/>
  <c r="FL25" i="9"/>
  <c r="HK25" i="9"/>
  <c r="EU25" i="9"/>
  <c r="GT25" i="9"/>
  <c r="AF32" i="9"/>
  <c r="AF31" i="9"/>
  <c r="GC25" i="9"/>
  <c r="HT25" i="9"/>
  <c r="FD25" i="9"/>
  <c r="HC25" i="9"/>
  <c r="EM25" i="9"/>
  <c r="X31" i="9"/>
  <c r="GL25" i="9"/>
  <c r="X32" i="9"/>
  <c r="FU25" i="9"/>
  <c r="FM25" i="9"/>
  <c r="IC25" i="9"/>
  <c r="GU25" i="9"/>
  <c r="EV25" i="9"/>
  <c r="HL25" i="9"/>
  <c r="GD25" i="9"/>
  <c r="AG31" i="9"/>
  <c r="AG32" i="9"/>
  <c r="FZ25" i="9"/>
  <c r="ER25" i="9"/>
  <c r="HH25" i="9"/>
  <c r="FI25" i="9"/>
  <c r="HY25" i="9"/>
  <c r="GQ25" i="9"/>
  <c r="AC31" i="9"/>
  <c r="GA30" i="11"/>
  <c r="HZ30" i="11"/>
  <c r="FJ30" i="11"/>
  <c r="HI30" i="11"/>
  <c r="ES30" i="11"/>
  <c r="GR30" i="11"/>
  <c r="GE30" i="11"/>
  <c r="ID30" i="11"/>
  <c r="FN30" i="11"/>
  <c r="HM30" i="11"/>
  <c r="EW30" i="11"/>
  <c r="GV30" i="11"/>
  <c r="IH30" i="11"/>
  <c r="FR30" i="11"/>
  <c r="HQ30" i="11"/>
  <c r="FA30" i="11"/>
  <c r="GZ30" i="11"/>
  <c r="GI30" i="11"/>
  <c r="GU30" i="11"/>
  <c r="HL30" i="11"/>
  <c r="EV30" i="11"/>
  <c r="FM30" i="11"/>
  <c r="GD30" i="11"/>
  <c r="IC30" i="11"/>
  <c r="ID30" i="6"/>
  <c r="HM30" i="6"/>
  <c r="GV30" i="6"/>
  <c r="GE30" i="6"/>
  <c r="FN30" i="6"/>
  <c r="EW30" i="6"/>
  <c r="IF30" i="6"/>
  <c r="HO30" i="6"/>
  <c r="GX30" i="6"/>
  <c r="GG30" i="6"/>
  <c r="FP30" i="6"/>
  <c r="EY30" i="6"/>
  <c r="IC30" i="6"/>
  <c r="HL30" i="6"/>
  <c r="GU30" i="6"/>
  <c r="GD30" i="6"/>
  <c r="FM30" i="6"/>
  <c r="EV30" i="6"/>
  <c r="IE30" i="6"/>
  <c r="HN30" i="6"/>
  <c r="GW30" i="6"/>
  <c r="GF30" i="6"/>
  <c r="FO30" i="6"/>
  <c r="EX30" i="6"/>
  <c r="FW29" i="10"/>
  <c r="HV29" i="10"/>
  <c r="FF29" i="10"/>
  <c r="HE29" i="10"/>
  <c r="EO29" i="10"/>
  <c r="GN29" i="10"/>
  <c r="IH29" i="10"/>
  <c r="FR29" i="10"/>
  <c r="HQ29" i="10"/>
  <c r="FA29" i="10"/>
  <c r="GZ29" i="10"/>
  <c r="GI29" i="10"/>
  <c r="GE29" i="10"/>
  <c r="ID29" i="10"/>
  <c r="FN29" i="10"/>
  <c r="HM29" i="10"/>
  <c r="EW29" i="10"/>
  <c r="GV29" i="10"/>
  <c r="HU29" i="10"/>
  <c r="EN29" i="10"/>
  <c r="HD29" i="10"/>
  <c r="FE29" i="10"/>
  <c r="FV29" i="10"/>
  <c r="GM29" i="10"/>
  <c r="FQ29" i="10"/>
  <c r="HP29" i="10"/>
  <c r="GH29" i="10"/>
  <c r="EZ29" i="10"/>
  <c r="IG29" i="10"/>
  <c r="GY29" i="10"/>
  <c r="HN28" i="11"/>
  <c r="EX28" i="11"/>
  <c r="GW28" i="11"/>
  <c r="GF28" i="11"/>
  <c r="IE28" i="11"/>
  <c r="FO28" i="11"/>
  <c r="HI28" i="11"/>
  <c r="ES28" i="11"/>
  <c r="GR28" i="11"/>
  <c r="GA28" i="11"/>
  <c r="HZ28" i="11"/>
  <c r="FJ28" i="11"/>
  <c r="GM28" i="11"/>
  <c r="FV28" i="11"/>
  <c r="HU28" i="11"/>
  <c r="FE28" i="11"/>
  <c r="HD28" i="11"/>
  <c r="EN28" i="11"/>
  <c r="HT28" i="11"/>
  <c r="GL28" i="11"/>
  <c r="EM28" i="11"/>
  <c r="HC28" i="11"/>
  <c r="FD28" i="11"/>
  <c r="FU28" i="11"/>
  <c r="HW28" i="6"/>
  <c r="HF28" i="6"/>
  <c r="GO28" i="6"/>
  <c r="FX28" i="6"/>
  <c r="FG28" i="6"/>
  <c r="EP28" i="6"/>
  <c r="HS28" i="6"/>
  <c r="HB28" i="6"/>
  <c r="GK28" i="6"/>
  <c r="FT28" i="6"/>
  <c r="FC28" i="6"/>
  <c r="EL28" i="6"/>
  <c r="IC28" i="6"/>
  <c r="HL28" i="6"/>
  <c r="GU28" i="6"/>
  <c r="GD28" i="6"/>
  <c r="FM28" i="6"/>
  <c r="EV28" i="6"/>
  <c r="HZ28" i="6"/>
  <c r="HI28" i="6"/>
  <c r="GR28" i="6"/>
  <c r="GA28" i="6"/>
  <c r="FJ28" i="6"/>
  <c r="ES28" i="6"/>
  <c r="GB27" i="9"/>
  <c r="HJ27" i="9"/>
  <c r="IA27" i="9"/>
  <c r="FK27" i="9"/>
  <c r="GS27" i="9"/>
  <c r="ET27" i="9"/>
  <c r="II27" i="9"/>
  <c r="FS27" i="9"/>
  <c r="HR27" i="9"/>
  <c r="FB27" i="9"/>
  <c r="HA27" i="9"/>
  <c r="GJ27" i="9"/>
  <c r="GZ27" i="9"/>
  <c r="GI27" i="9"/>
  <c r="IH27" i="9"/>
  <c r="FR27" i="9"/>
  <c r="HQ27" i="9"/>
  <c r="FA27" i="9"/>
  <c r="HV27" i="9"/>
  <c r="FF27" i="9"/>
  <c r="HE27" i="9"/>
  <c r="EO27" i="9"/>
  <c r="GN27" i="9"/>
  <c r="FW27" i="9"/>
  <c r="HP27" i="9"/>
  <c r="EZ27" i="9"/>
  <c r="GY27" i="9"/>
  <c r="GH27" i="9"/>
  <c r="IG27" i="9"/>
  <c r="FQ27" i="9"/>
  <c r="HP26" i="11"/>
  <c r="EZ26" i="11"/>
  <c r="GY26" i="11"/>
  <c r="GH26" i="11"/>
  <c r="IG26" i="11"/>
  <c r="FQ26" i="11"/>
  <c r="AC32" i="11"/>
  <c r="HY26" i="11"/>
  <c r="FI26" i="11"/>
  <c r="HH26" i="11"/>
  <c r="ER26" i="11"/>
  <c r="GQ26" i="11"/>
  <c r="FZ26" i="11"/>
  <c r="IB26" i="11"/>
  <c r="EU26" i="11"/>
  <c r="GC26" i="11"/>
  <c r="HK26" i="11"/>
  <c r="FL26" i="11"/>
  <c r="GT26" i="11"/>
  <c r="IF26" i="11"/>
  <c r="FP26" i="11"/>
  <c r="GX26" i="11"/>
  <c r="EY26" i="11"/>
  <c r="GG26" i="11"/>
  <c r="HO26" i="11"/>
  <c r="HQ26" i="6"/>
  <c r="GZ26" i="6"/>
  <c r="GI26" i="6"/>
  <c r="FR26" i="6"/>
  <c r="FA26" i="6"/>
  <c r="EJ26" i="6"/>
  <c r="IC26" i="6"/>
  <c r="HL26" i="6"/>
  <c r="GU26" i="6"/>
  <c r="FM26" i="6"/>
  <c r="GD26" i="6"/>
  <c r="EV26" i="6"/>
  <c r="HZ26" i="6"/>
  <c r="HI26" i="6"/>
  <c r="GR26" i="6"/>
  <c r="GA26" i="6"/>
  <c r="FJ26" i="6"/>
  <c r="ES26" i="6"/>
  <c r="HV26" i="6"/>
  <c r="HE26" i="6"/>
  <c r="GN26" i="6"/>
  <c r="FW26" i="6"/>
  <c r="FF26" i="6"/>
  <c r="EO26" i="6"/>
  <c r="GR25" i="11"/>
  <c r="HZ25" i="11"/>
  <c r="AD32" i="11"/>
  <c r="GA25" i="11"/>
  <c r="AD31" i="11"/>
  <c r="FJ25" i="11"/>
  <c r="HI25" i="11"/>
  <c r="ES25" i="11"/>
  <c r="EX25" i="11"/>
  <c r="GW25" i="11"/>
  <c r="GF25" i="11"/>
  <c r="IE25" i="11"/>
  <c r="FO25" i="11"/>
  <c r="HN25" i="11"/>
  <c r="AI31" i="11"/>
  <c r="FK25" i="11"/>
  <c r="GB25" i="11"/>
  <c r="IA25" i="11"/>
  <c r="GS25" i="11"/>
  <c r="HJ25" i="11"/>
  <c r="ET25" i="11"/>
  <c r="AE31" i="11"/>
  <c r="AE32" i="11"/>
  <c r="HA25" i="11"/>
  <c r="GJ25" i="11"/>
  <c r="II25" i="11"/>
  <c r="FS25" i="11"/>
  <c r="HR25" i="11"/>
  <c r="FB25" i="11"/>
  <c r="AM32" i="11"/>
  <c r="HV25" i="6"/>
  <c r="HE25" i="6"/>
  <c r="GN25" i="6"/>
  <c r="FW25" i="6"/>
  <c r="FF25" i="6"/>
  <c r="EO25" i="6"/>
  <c r="Z31" i="6"/>
  <c r="Z32" i="6"/>
  <c r="S32" i="6"/>
  <c r="S31" i="6"/>
  <c r="HT25" i="6"/>
  <c r="HC25" i="6"/>
  <c r="GL25" i="6"/>
  <c r="FU25" i="6"/>
  <c r="FD25" i="6"/>
  <c r="EM25" i="6"/>
  <c r="X31" i="6"/>
  <c r="X32" i="6"/>
  <c r="HR25" i="6"/>
  <c r="HA25" i="6"/>
  <c r="GJ25" i="6"/>
  <c r="FS25" i="6"/>
  <c r="FB25" i="6"/>
  <c r="EK25" i="6"/>
  <c r="V31" i="6"/>
  <c r="V32" i="6"/>
  <c r="R31" i="6"/>
  <c r="R32" i="6"/>
  <c r="IA25" i="6"/>
  <c r="HJ25" i="6"/>
  <c r="GS25" i="6"/>
  <c r="GB25" i="6"/>
  <c r="FK25" i="6"/>
  <c r="ET25" i="6"/>
  <c r="AE31" i="6"/>
  <c r="AE32" i="6"/>
  <c r="GH30" i="9"/>
  <c r="IG30" i="9"/>
  <c r="FQ30" i="9"/>
  <c r="HP30" i="9"/>
  <c r="EZ30" i="9"/>
  <c r="GY30" i="9"/>
  <c r="HN30" i="9"/>
  <c r="EX30" i="9"/>
  <c r="GW30" i="9"/>
  <c r="IE30" i="9"/>
  <c r="GF30" i="9"/>
  <c r="FO30" i="9"/>
  <c r="HL30" i="9"/>
  <c r="EV30" i="9"/>
  <c r="GU30" i="9"/>
  <c r="GD30" i="9"/>
  <c r="IC30" i="9"/>
  <c r="FM30" i="9"/>
  <c r="HX30" i="9"/>
  <c r="GP30" i="9"/>
  <c r="FH30" i="9"/>
  <c r="FY30" i="9"/>
  <c r="HG30" i="9"/>
  <c r="EQ30" i="9"/>
  <c r="FU30" i="9"/>
  <c r="GL30" i="9"/>
  <c r="EM30" i="9"/>
  <c r="HT30" i="9"/>
  <c r="FD30" i="9"/>
  <c r="HC30" i="9"/>
  <c r="HB29" i="12"/>
  <c r="GK29" i="12"/>
  <c r="IJ29" i="12"/>
  <c r="FT29" i="12"/>
  <c r="HS29" i="12"/>
  <c r="FC29" i="12"/>
  <c r="GS29" i="12"/>
  <c r="ET29" i="12"/>
  <c r="IA29" i="12"/>
  <c r="GB29" i="12"/>
  <c r="HJ29" i="12"/>
  <c r="FK29" i="12"/>
  <c r="IG29" i="12"/>
  <c r="FQ29" i="12"/>
  <c r="HP29" i="12"/>
  <c r="EZ29" i="12"/>
  <c r="GY29" i="12"/>
  <c r="GH29" i="12"/>
  <c r="HO29" i="8"/>
  <c r="EY29" i="8"/>
  <c r="GX29" i="8"/>
  <c r="GG29" i="8"/>
  <c r="IF29" i="8"/>
  <c r="FP29" i="8"/>
  <c r="EN29" i="8"/>
  <c r="FV29" i="8"/>
  <c r="FE29" i="8"/>
  <c r="HD29" i="8"/>
  <c r="GM29" i="8"/>
  <c r="HU29" i="8"/>
  <c r="GO29" i="8"/>
  <c r="FX29" i="8"/>
  <c r="HF29" i="8"/>
  <c r="EP29" i="8"/>
  <c r="FG29" i="8"/>
  <c r="HW29" i="8"/>
  <c r="HJ28" i="10"/>
  <c r="ET28" i="10"/>
  <c r="GS28" i="10"/>
  <c r="GB28" i="10"/>
  <c r="IA28" i="10"/>
  <c r="FK28" i="10"/>
  <c r="FV28" i="10"/>
  <c r="HU28" i="10"/>
  <c r="FE28" i="10"/>
  <c r="HD28" i="10"/>
  <c r="EN28" i="10"/>
  <c r="GM28" i="10"/>
  <c r="HZ28" i="10"/>
  <c r="GA28" i="10"/>
  <c r="GR28" i="10"/>
  <c r="ES28" i="10"/>
  <c r="HI28" i="10"/>
  <c r="FJ28" i="10"/>
  <c r="HV28" i="10"/>
  <c r="EO28" i="10"/>
  <c r="HE28" i="10"/>
  <c r="FF28" i="10"/>
  <c r="FW28" i="10"/>
  <c r="GN28" i="10"/>
  <c r="IJ27" i="12"/>
  <c r="FT27" i="12"/>
  <c r="HS27" i="12"/>
  <c r="FC27" i="12"/>
  <c r="HB27" i="12"/>
  <c r="GK27" i="12"/>
  <c r="GW27" i="12"/>
  <c r="FO27" i="12"/>
  <c r="EX27" i="12"/>
  <c r="GF27" i="12"/>
  <c r="IE27" i="12"/>
  <c r="HN27" i="12"/>
  <c r="IE27" i="8"/>
  <c r="EX27" i="8"/>
  <c r="GF27" i="8"/>
  <c r="GW27" i="8"/>
  <c r="HN27" i="8"/>
  <c r="FO27" i="8"/>
  <c r="HT27" i="8"/>
  <c r="FD27" i="8"/>
  <c r="HC27" i="8"/>
  <c r="EM27" i="8"/>
  <c r="GL27" i="8"/>
  <c r="FU27" i="8"/>
  <c r="II27" i="8"/>
  <c r="HR27" i="8"/>
  <c r="HA27" i="8"/>
  <c r="FS27" i="8"/>
  <c r="FB27" i="8"/>
  <c r="GJ27" i="8"/>
  <c r="IF26" i="10"/>
  <c r="FP26" i="10"/>
  <c r="HO26" i="10"/>
  <c r="EY26" i="10"/>
  <c r="GX26" i="10"/>
  <c r="GG26" i="10"/>
  <c r="GT26" i="10"/>
  <c r="GC26" i="10"/>
  <c r="IB26" i="10"/>
  <c r="FL26" i="10"/>
  <c r="HK26" i="10"/>
  <c r="EU26" i="10"/>
  <c r="FX26" i="10"/>
  <c r="HW26" i="10"/>
  <c r="FG26" i="10"/>
  <c r="HF26" i="10"/>
  <c r="EP26" i="10"/>
  <c r="GO26" i="10"/>
  <c r="AK31" i="10"/>
  <c r="IG26" i="10"/>
  <c r="FQ26" i="10"/>
  <c r="HP26" i="10"/>
  <c r="EZ26" i="10"/>
  <c r="GY26" i="10"/>
  <c r="GH26" i="10"/>
  <c r="T32" i="10"/>
  <c r="T31" i="10"/>
  <c r="HJ25" i="10"/>
  <c r="ET25" i="10"/>
  <c r="AE32" i="10"/>
  <c r="GS25" i="10"/>
  <c r="AE31" i="10"/>
  <c r="GB25" i="10"/>
  <c r="IA25" i="10"/>
  <c r="FK25" i="10"/>
  <c r="Y32" i="10"/>
  <c r="FV25" i="10"/>
  <c r="HU25" i="10"/>
  <c r="FE25" i="10"/>
  <c r="HD25" i="10"/>
  <c r="EN25" i="10"/>
  <c r="GM25" i="10"/>
  <c r="Y31" i="10"/>
  <c r="EW25" i="10"/>
  <c r="FN25" i="10"/>
  <c r="GE25" i="10"/>
  <c r="GV25" i="10"/>
  <c r="HM25" i="10"/>
  <c r="ID25" i="10"/>
  <c r="AH32" i="10"/>
  <c r="AH31" i="10"/>
  <c r="U31" i="10"/>
  <c r="FO30" i="10"/>
  <c r="HN30" i="10"/>
  <c r="EX30" i="10"/>
  <c r="GW30" i="10"/>
  <c r="IE30" i="10"/>
  <c r="GF30" i="10"/>
  <c r="FX30" i="10"/>
  <c r="HW30" i="10"/>
  <c r="FG30" i="10"/>
  <c r="HF30" i="10"/>
  <c r="EP30" i="10"/>
  <c r="GO30" i="10"/>
  <c r="Z31" i="10"/>
  <c r="GN30" i="10"/>
  <c r="FW30" i="10"/>
  <c r="HV30" i="10"/>
  <c r="FF30" i="10"/>
  <c r="HE30" i="10"/>
  <c r="EO30" i="10"/>
  <c r="FU30" i="10"/>
  <c r="GL30" i="10"/>
  <c r="HC30" i="10"/>
  <c r="HT30" i="10"/>
  <c r="EM30" i="10"/>
  <c r="FD30" i="10"/>
  <c r="HF29" i="11"/>
  <c r="EP29" i="11"/>
  <c r="GO29" i="11"/>
  <c r="FX29" i="11"/>
  <c r="HW29" i="11"/>
  <c r="FG29" i="11"/>
  <c r="HC29" i="11"/>
  <c r="EM29" i="11"/>
  <c r="GL29" i="11"/>
  <c r="FU29" i="11"/>
  <c r="HT29" i="11"/>
  <c r="FD29" i="11"/>
  <c r="FV29" i="11"/>
  <c r="HU29" i="11"/>
  <c r="FE29" i="11"/>
  <c r="HD29" i="11"/>
  <c r="EN29" i="11"/>
  <c r="GM29" i="11"/>
  <c r="HY29" i="11"/>
  <c r="FI29" i="11"/>
  <c r="HH29" i="11"/>
  <c r="ER29" i="11"/>
  <c r="GQ29" i="11"/>
  <c r="FZ29" i="11"/>
  <c r="HS29" i="6"/>
  <c r="HB29" i="6"/>
  <c r="GK29" i="6"/>
  <c r="FT29" i="6"/>
  <c r="FC29" i="6"/>
  <c r="EL29" i="6"/>
  <c r="IE29" i="6"/>
  <c r="HN29" i="6"/>
  <c r="GW29" i="6"/>
  <c r="GF29" i="6"/>
  <c r="FO29" i="6"/>
  <c r="EX29" i="6"/>
  <c r="IF29" i="6"/>
  <c r="HO29" i="6"/>
  <c r="GX29" i="6"/>
  <c r="GG29" i="6"/>
  <c r="FP29" i="6"/>
  <c r="EY29" i="6"/>
  <c r="IA29" i="6"/>
  <c r="HJ29" i="6"/>
  <c r="GS29" i="6"/>
  <c r="GB29" i="6"/>
  <c r="FK29" i="6"/>
  <c r="ET29" i="6"/>
  <c r="FV28" i="9"/>
  <c r="HU28" i="9"/>
  <c r="FE28" i="9"/>
  <c r="HD28" i="9"/>
  <c r="EN28" i="9"/>
  <c r="GM28" i="9"/>
  <c r="FU28" i="9"/>
  <c r="HT28" i="9"/>
  <c r="FD28" i="9"/>
  <c r="HC28" i="9"/>
  <c r="EM28" i="9"/>
  <c r="GL28" i="9"/>
  <c r="GB27" i="11"/>
  <c r="IA27" i="11"/>
  <c r="FK27" i="11"/>
  <c r="HJ27" i="11"/>
  <c r="ET27" i="11"/>
  <c r="GS27" i="11"/>
  <c r="FY27" i="11"/>
  <c r="HX27" i="11"/>
  <c r="FH27" i="11"/>
  <c r="HG27" i="11"/>
  <c r="EQ27" i="11"/>
  <c r="GP27" i="11"/>
  <c r="AF32" i="11"/>
  <c r="HK27" i="11"/>
  <c r="EU27" i="11"/>
  <c r="GT27" i="11"/>
  <c r="GC27" i="11"/>
  <c r="IB27" i="11"/>
  <c r="FL27" i="11"/>
  <c r="HV27" i="11"/>
  <c r="FW27" i="11"/>
  <c r="GN27" i="11"/>
  <c r="EO27" i="11"/>
  <c r="HE27" i="11"/>
  <c r="FF27" i="11"/>
  <c r="HY27" i="6"/>
  <c r="HH27" i="6"/>
  <c r="GQ27" i="6"/>
  <c r="FZ27" i="6"/>
  <c r="FI27" i="6"/>
  <c r="ER27" i="6"/>
  <c r="HU27" i="6"/>
  <c r="HD27" i="6"/>
  <c r="GM27" i="6"/>
  <c r="FV27" i="6"/>
  <c r="FE27" i="6"/>
  <c r="EN27" i="6"/>
  <c r="HQ27" i="6"/>
  <c r="GZ27" i="6"/>
  <c r="GI27" i="6"/>
  <c r="FR27" i="6"/>
  <c r="FA27" i="6"/>
  <c r="EJ27" i="6"/>
  <c r="HX27" i="6"/>
  <c r="HG27" i="6"/>
  <c r="GP27" i="6"/>
  <c r="FY27" i="6"/>
  <c r="FH27" i="6"/>
  <c r="EQ27" i="6"/>
  <c r="FY26" i="9"/>
  <c r="HX26" i="9"/>
  <c r="FH26" i="9"/>
  <c r="HG26" i="9"/>
  <c r="EQ26" i="9"/>
  <c r="GP26" i="9"/>
  <c r="FX26" i="9"/>
  <c r="HW26" i="9"/>
  <c r="FG26" i="9"/>
  <c r="HF26" i="9"/>
  <c r="EP26" i="9"/>
  <c r="GO26" i="9"/>
  <c r="GB26" i="9"/>
  <c r="IA26" i="9"/>
  <c r="FK26" i="9"/>
  <c r="HJ26" i="9"/>
  <c r="ET26" i="9"/>
  <c r="GS26" i="9"/>
  <c r="HD26" i="9"/>
  <c r="EN26" i="9"/>
  <c r="GM26" i="9"/>
  <c r="FV26" i="9"/>
  <c r="HU26" i="9"/>
  <c r="FE26" i="9"/>
  <c r="GA26" i="9"/>
  <c r="HI26" i="9"/>
  <c r="ES26" i="9"/>
  <c r="GR26" i="9"/>
  <c r="FJ26" i="9"/>
  <c r="HZ26" i="9"/>
  <c r="GA25" i="8"/>
  <c r="AD32" i="8"/>
  <c r="HZ25" i="8"/>
  <c r="FJ25" i="8"/>
  <c r="HI25" i="8"/>
  <c r="ES25" i="8"/>
  <c r="GR25" i="8"/>
  <c r="AD31" i="8"/>
  <c r="Z31" i="8"/>
  <c r="FW25" i="8"/>
  <c r="HV25" i="8"/>
  <c r="FF25" i="8"/>
  <c r="Z32" i="8"/>
  <c r="GN25" i="8"/>
  <c r="EO25" i="8"/>
  <c r="HE25" i="8"/>
  <c r="AH31" i="8"/>
  <c r="GE25" i="8"/>
  <c r="ID25" i="8"/>
  <c r="FN25" i="8"/>
  <c r="HM25" i="8"/>
  <c r="EW25" i="8"/>
  <c r="AH32" i="8"/>
  <c r="GV25" i="8"/>
  <c r="ET25" i="8"/>
  <c r="GS25" i="8"/>
  <c r="FK25" i="8"/>
  <c r="AE31" i="8"/>
  <c r="GB25" i="8"/>
  <c r="IA25" i="8"/>
  <c r="HJ25" i="8"/>
  <c r="AE32" i="8"/>
  <c r="S32" i="8"/>
  <c r="S31" i="8"/>
  <c r="IA30" i="12"/>
  <c r="FK30" i="12"/>
  <c r="HJ30" i="12"/>
  <c r="ET30" i="12"/>
  <c r="GS30" i="12"/>
  <c r="GB30" i="12"/>
  <c r="HZ30" i="12"/>
  <c r="FJ30" i="12"/>
  <c r="HI30" i="12"/>
  <c r="ES30" i="12"/>
  <c r="GR30" i="12"/>
  <c r="GA30" i="12"/>
  <c r="FO30" i="8"/>
  <c r="EX30" i="8"/>
  <c r="HN30" i="8"/>
  <c r="GW30" i="8"/>
  <c r="IE30" i="8"/>
  <c r="GF30" i="8"/>
  <c r="IF30" i="8"/>
  <c r="GG30" i="8"/>
  <c r="EY30" i="8"/>
  <c r="GX30" i="8"/>
  <c r="HO30" i="8"/>
  <c r="FP30" i="8"/>
  <c r="IG30" i="8"/>
  <c r="HP30" i="8"/>
  <c r="GH30" i="8"/>
  <c r="GY30" i="8"/>
  <c r="EZ30" i="8"/>
  <c r="FQ30" i="8"/>
  <c r="HC29" i="9"/>
  <c r="EM29" i="9"/>
  <c r="GL29" i="9"/>
  <c r="FU29" i="9"/>
  <c r="HT29" i="9"/>
  <c r="FD29" i="9"/>
  <c r="FY29" i="9"/>
  <c r="HX29" i="9"/>
  <c r="FH29" i="9"/>
  <c r="HG29" i="9"/>
  <c r="EQ29" i="9"/>
  <c r="GP29" i="9"/>
  <c r="IC29" i="9"/>
  <c r="GD29" i="9"/>
  <c r="EV29" i="9"/>
  <c r="HL29" i="9"/>
  <c r="FM29" i="9"/>
  <c r="GU29" i="9"/>
  <c r="IJ28" i="12"/>
  <c r="FT28" i="12"/>
  <c r="HS28" i="12"/>
  <c r="FC28" i="12"/>
  <c r="HB28" i="12"/>
  <c r="GK28" i="12"/>
  <c r="HY28" i="12"/>
  <c r="FI28" i="12"/>
  <c r="HH28" i="12"/>
  <c r="ER28" i="12"/>
  <c r="GQ28" i="12"/>
  <c r="FZ28" i="12"/>
  <c r="HC28" i="12"/>
  <c r="GL28" i="12"/>
  <c r="IK28" i="12"/>
  <c r="FU28" i="12"/>
  <c r="HT28" i="12"/>
  <c r="FD28" i="12"/>
  <c r="GY28" i="12"/>
  <c r="GH28" i="12"/>
  <c r="IG28" i="12"/>
  <c r="FQ28" i="12"/>
  <c r="HP28" i="12"/>
  <c r="EZ28" i="12"/>
  <c r="FP28" i="8"/>
  <c r="EY28" i="8"/>
  <c r="GG28" i="8"/>
  <c r="IF28" i="8"/>
  <c r="HO28" i="8"/>
  <c r="GX28" i="8"/>
  <c r="GJ28" i="8"/>
  <c r="II28" i="8"/>
  <c r="FB28" i="8"/>
  <c r="HA28" i="8"/>
  <c r="HR28" i="8"/>
  <c r="FS28" i="8"/>
  <c r="GM28" i="8"/>
  <c r="HU28" i="8"/>
  <c r="HD28" i="8"/>
  <c r="FE28" i="8"/>
  <c r="EN28" i="8"/>
  <c r="FV28" i="8"/>
  <c r="FV27" i="10"/>
  <c r="HU27" i="10"/>
  <c r="FE27" i="10"/>
  <c r="HD27" i="10"/>
  <c r="EN27" i="10"/>
  <c r="GM27" i="10"/>
  <c r="HW27" i="10"/>
  <c r="FG27" i="10"/>
  <c r="HF27" i="10"/>
  <c r="EP27" i="10"/>
  <c r="GO27" i="10"/>
  <c r="FX27" i="10"/>
  <c r="HZ27" i="10"/>
  <c r="FJ27" i="10"/>
  <c r="HI27" i="10"/>
  <c r="ES27" i="10"/>
  <c r="GR27" i="10"/>
  <c r="GA27" i="10"/>
  <c r="IG27" i="10"/>
  <c r="FQ27" i="10"/>
  <c r="HP27" i="10"/>
  <c r="EZ27" i="10"/>
  <c r="GY27" i="10"/>
  <c r="GH27" i="10"/>
  <c r="IF26" i="12"/>
  <c r="FP26" i="12"/>
  <c r="HO26" i="12"/>
  <c r="EY26" i="12"/>
  <c r="GX26" i="12"/>
  <c r="GG26" i="12"/>
  <c r="GR26" i="12"/>
  <c r="GA26" i="12"/>
  <c r="HZ26" i="12"/>
  <c r="FJ26" i="12"/>
  <c r="HI26" i="12"/>
  <c r="ES26" i="12"/>
  <c r="GW26" i="12"/>
  <c r="HN26" i="12"/>
  <c r="GF26" i="12"/>
  <c r="EX26" i="12"/>
  <c r="IE26" i="12"/>
  <c r="FO26" i="12"/>
  <c r="GF26" i="8"/>
  <c r="IE26" i="8"/>
  <c r="FO26" i="8"/>
  <c r="HN26" i="8"/>
  <c r="EX26" i="8"/>
  <c r="GW26" i="8"/>
  <c r="GB26" i="8"/>
  <c r="IA26" i="8"/>
  <c r="FK26" i="8"/>
  <c r="HJ26" i="8"/>
  <c r="ET26" i="8"/>
  <c r="GS26" i="8"/>
  <c r="HW26" i="8"/>
  <c r="FG26" i="8"/>
  <c r="HF26" i="8"/>
  <c r="EP26" i="8"/>
  <c r="GO26" i="8"/>
  <c r="FX26" i="8"/>
  <c r="HL26" i="8"/>
  <c r="EV26" i="8"/>
  <c r="FM26" i="8"/>
  <c r="GU26" i="8"/>
  <c r="IC26" i="8"/>
  <c r="GD26" i="8"/>
  <c r="B20" i="12"/>
  <c r="B20" i="11"/>
  <c r="B20" i="10"/>
  <c r="B20" i="8"/>
  <c r="B20" i="9"/>
  <c r="B20" i="6"/>
  <c r="B8" i="12"/>
  <c r="B8" i="11"/>
  <c r="B8" i="10"/>
  <c r="B8" i="9"/>
  <c r="B8" i="8"/>
  <c r="B8" i="6"/>
  <c r="B6" i="12"/>
  <c r="B6" i="11"/>
  <c r="B6" i="10"/>
  <c r="B6" i="9"/>
  <c r="B6" i="8"/>
  <c r="B6" i="6"/>
  <c r="B11" i="12"/>
  <c r="B11" i="11"/>
  <c r="B11" i="10"/>
  <c r="B11" i="9"/>
  <c r="B11" i="8"/>
  <c r="B11" i="6"/>
  <c r="B17" i="12"/>
  <c r="B17" i="11"/>
  <c r="B17" i="10"/>
  <c r="B17" i="9"/>
  <c r="B17" i="8"/>
  <c r="B17" i="6"/>
  <c r="IG25" i="12"/>
  <c r="EZ25" i="12"/>
  <c r="FQ25" i="12"/>
  <c r="GH25" i="12"/>
  <c r="GY25" i="12"/>
  <c r="HP25" i="12"/>
  <c r="AK32" i="12"/>
  <c r="AK31" i="12"/>
  <c r="AL31" i="12"/>
  <c r="GI25" i="12"/>
  <c r="FR25" i="12"/>
  <c r="AL32" i="12"/>
  <c r="HQ25" i="12"/>
  <c r="FA25" i="12"/>
  <c r="GZ25" i="12"/>
  <c r="IH25" i="12"/>
  <c r="IC25" i="12"/>
  <c r="EV25" i="12"/>
  <c r="FM25" i="12"/>
  <c r="GD25" i="12"/>
  <c r="GU25" i="12"/>
  <c r="GU31" i="12" s="1"/>
  <c r="HL25" i="12"/>
  <c r="AG31" i="12"/>
  <c r="AG32" i="12"/>
  <c r="HZ25" i="9"/>
  <c r="FJ25" i="9"/>
  <c r="HI25" i="9"/>
  <c r="ES25" i="9"/>
  <c r="AD32" i="9"/>
  <c r="GR25" i="9"/>
  <c r="AD31" i="9"/>
  <c r="GA25" i="9"/>
  <c r="HN25" i="9"/>
  <c r="EX25" i="9"/>
  <c r="GW25" i="9"/>
  <c r="AI31" i="9"/>
  <c r="AI32" i="9"/>
  <c r="GF25" i="9"/>
  <c r="IE25" i="9"/>
  <c r="FO25" i="9"/>
  <c r="IA25" i="9"/>
  <c r="FK25" i="9"/>
  <c r="HJ25" i="9"/>
  <c r="ET25" i="9"/>
  <c r="AE32" i="9"/>
  <c r="GS25" i="9"/>
  <c r="AE31" i="9"/>
  <c r="GB25" i="9"/>
  <c r="AM31" i="9"/>
  <c r="GJ25" i="9"/>
  <c r="II25" i="9"/>
  <c r="FS25" i="9"/>
  <c r="HR25" i="9"/>
  <c r="FB25" i="9"/>
  <c r="AM32" i="9"/>
  <c r="HA25" i="9"/>
  <c r="T32" i="9"/>
  <c r="T31" i="9"/>
  <c r="IH25" i="9"/>
  <c r="FR25" i="9"/>
  <c r="GZ25" i="9"/>
  <c r="GI25" i="9"/>
  <c r="HQ25" i="9"/>
  <c r="FA25" i="9"/>
  <c r="AL32" i="9"/>
  <c r="HH30" i="11"/>
  <c r="ER30" i="11"/>
  <c r="GQ30" i="11"/>
  <c r="FZ30" i="11"/>
  <c r="HY30" i="11"/>
  <c r="FI30" i="11"/>
  <c r="GM30" i="11"/>
  <c r="FV30" i="11"/>
  <c r="FE30" i="11"/>
  <c r="EN30" i="11"/>
  <c r="HU30" i="11"/>
  <c r="HD30" i="11"/>
  <c r="FB30" i="11"/>
  <c r="FS30" i="11"/>
  <c r="HR30" i="11"/>
  <c r="GJ30" i="11"/>
  <c r="II30" i="11"/>
  <c r="HA30" i="11"/>
  <c r="GF30" i="11"/>
  <c r="IE30" i="11"/>
  <c r="FO30" i="11"/>
  <c r="HN30" i="11"/>
  <c r="EX30" i="11"/>
  <c r="GW30" i="11"/>
  <c r="HZ30" i="6"/>
  <c r="HI30" i="6"/>
  <c r="GR30" i="6"/>
  <c r="GA30" i="6"/>
  <c r="FJ30" i="6"/>
  <c r="ES30" i="6"/>
  <c r="IB30" i="6"/>
  <c r="HK30" i="6"/>
  <c r="GT30" i="6"/>
  <c r="GC30" i="6"/>
  <c r="FL30" i="6"/>
  <c r="EU30" i="6"/>
  <c r="HX30" i="6"/>
  <c r="HG30" i="6"/>
  <c r="GP30" i="6"/>
  <c r="FY30" i="6"/>
  <c r="FH30" i="6"/>
  <c r="EQ30" i="6"/>
  <c r="HY30" i="6"/>
  <c r="HH30" i="6"/>
  <c r="GQ30" i="6"/>
  <c r="FZ30" i="6"/>
  <c r="FI30" i="6"/>
  <c r="ER30" i="6"/>
  <c r="FY29" i="10"/>
  <c r="HX29" i="10"/>
  <c r="FH29" i="10"/>
  <c r="HG29" i="10"/>
  <c r="EQ29" i="10"/>
  <c r="GP29" i="10"/>
  <c r="HY29" i="10"/>
  <c r="FI29" i="10"/>
  <c r="FZ29" i="10"/>
  <c r="GQ29" i="10"/>
  <c r="ER29" i="10"/>
  <c r="HH29" i="10"/>
  <c r="GG29" i="10"/>
  <c r="IF29" i="10"/>
  <c r="FP29" i="10"/>
  <c r="HO29" i="10"/>
  <c r="EY29" i="10"/>
  <c r="GX29" i="10"/>
  <c r="HM28" i="11"/>
  <c r="EW28" i="11"/>
  <c r="GV28" i="11"/>
  <c r="GE28" i="11"/>
  <c r="ID28" i="11"/>
  <c r="FN28" i="11"/>
  <c r="FZ28" i="11"/>
  <c r="HY28" i="11"/>
  <c r="FI28" i="11"/>
  <c r="HH28" i="11"/>
  <c r="ER28" i="11"/>
  <c r="GQ28" i="11"/>
  <c r="GP28" i="11"/>
  <c r="FY28" i="11"/>
  <c r="HG28" i="11"/>
  <c r="HX28" i="11"/>
  <c r="FH28" i="11"/>
  <c r="EQ28" i="11"/>
  <c r="HR28" i="11"/>
  <c r="FB28" i="11"/>
  <c r="HA28" i="11"/>
  <c r="GJ28" i="11"/>
  <c r="II28" i="11"/>
  <c r="FS28" i="11"/>
  <c r="HV28" i="6"/>
  <c r="HE28" i="6"/>
  <c r="GN28" i="6"/>
  <c r="FW28" i="6"/>
  <c r="FF28" i="6"/>
  <c r="EO28" i="6"/>
  <c r="HR28" i="6"/>
  <c r="HA28" i="6"/>
  <c r="GJ28" i="6"/>
  <c r="FS28" i="6"/>
  <c r="FB28" i="6"/>
  <c r="EK28" i="6"/>
  <c r="IF28" i="6"/>
  <c r="HO28" i="6"/>
  <c r="GX28" i="6"/>
  <c r="GG28" i="6"/>
  <c r="FP28" i="6"/>
  <c r="EY28" i="6"/>
  <c r="HY28" i="6"/>
  <c r="HH28" i="6"/>
  <c r="GQ28" i="6"/>
  <c r="FZ28" i="6"/>
  <c r="FI28" i="6"/>
  <c r="ER28" i="6"/>
  <c r="GP27" i="9"/>
  <c r="FY27" i="9"/>
  <c r="HX27" i="9"/>
  <c r="FH27" i="9"/>
  <c r="HG27" i="9"/>
  <c r="EQ27" i="9"/>
  <c r="GO27" i="9"/>
  <c r="FX27" i="9"/>
  <c r="HW27" i="9"/>
  <c r="FG27" i="9"/>
  <c r="HF27" i="9"/>
  <c r="EP27" i="9"/>
  <c r="HN27" i="9"/>
  <c r="EX27" i="9"/>
  <c r="GW27" i="9"/>
  <c r="GF27" i="9"/>
  <c r="IE27" i="9"/>
  <c r="FO27" i="9"/>
  <c r="GE27" i="9"/>
  <c r="ID27" i="9"/>
  <c r="FN27" i="9"/>
  <c r="HM27" i="9"/>
  <c r="EW27" i="9"/>
  <c r="GV27" i="9"/>
  <c r="GA26" i="11"/>
  <c r="HZ26" i="11"/>
  <c r="FJ26" i="11"/>
  <c r="HI26" i="11"/>
  <c r="ES26" i="11"/>
  <c r="GR26" i="11"/>
  <c r="IA26" i="11"/>
  <c r="FK26" i="11"/>
  <c r="GS26" i="11"/>
  <c r="ET26" i="11"/>
  <c r="GB26" i="11"/>
  <c r="HJ26" i="11"/>
  <c r="HW26" i="11"/>
  <c r="EP26" i="11"/>
  <c r="FX26" i="11"/>
  <c r="FG26" i="11"/>
  <c r="HF26" i="11"/>
  <c r="GO26" i="11"/>
  <c r="IH26" i="11"/>
  <c r="FR26" i="11"/>
  <c r="HQ26" i="11"/>
  <c r="FA26" i="11"/>
  <c r="GZ26" i="11"/>
  <c r="GI26" i="11"/>
  <c r="HT26" i="6"/>
  <c r="HC26" i="6"/>
  <c r="GL26" i="6"/>
  <c r="FU26" i="6"/>
  <c r="FD26" i="6"/>
  <c r="EM26" i="6"/>
  <c r="IF26" i="6"/>
  <c r="HO26" i="6"/>
  <c r="GX26" i="6"/>
  <c r="GG26" i="6"/>
  <c r="FP26" i="6"/>
  <c r="EY26" i="6"/>
  <c r="HY26" i="6"/>
  <c r="HH26" i="6"/>
  <c r="GQ26" i="6"/>
  <c r="FZ26" i="6"/>
  <c r="FI26" i="6"/>
  <c r="ER26" i="6"/>
  <c r="HU26" i="6"/>
  <c r="HD26" i="6"/>
  <c r="GM26" i="6"/>
  <c r="FV26" i="6"/>
  <c r="FE26" i="6"/>
  <c r="EN26" i="6"/>
  <c r="EO25" i="11"/>
  <c r="HE25" i="11"/>
  <c r="Z32" i="11"/>
  <c r="HV25" i="11"/>
  <c r="Z31" i="11"/>
  <c r="FW25" i="11"/>
  <c r="FF25" i="11"/>
  <c r="GN25" i="11"/>
  <c r="FU25" i="11"/>
  <c r="HT25" i="11"/>
  <c r="HC25" i="11"/>
  <c r="FD25" i="11"/>
  <c r="GL25" i="11"/>
  <c r="EM25" i="11"/>
  <c r="X31" i="11"/>
  <c r="X32" i="11"/>
  <c r="FQ25" i="11"/>
  <c r="GY25" i="11"/>
  <c r="GH25" i="11"/>
  <c r="HP25" i="11"/>
  <c r="IG25" i="11"/>
  <c r="EZ25" i="11"/>
  <c r="AK31" i="11"/>
  <c r="AK32" i="11"/>
  <c r="GP25" i="11"/>
  <c r="EQ25" i="11"/>
  <c r="AB32" i="11"/>
  <c r="FY25" i="11"/>
  <c r="HX25" i="11"/>
  <c r="HG25" i="11"/>
  <c r="FH25" i="11"/>
  <c r="AB31" i="11"/>
  <c r="IB25" i="6"/>
  <c r="HK25" i="6"/>
  <c r="GT25" i="6"/>
  <c r="GC25" i="6"/>
  <c r="FL25" i="6"/>
  <c r="EU25" i="6"/>
  <c r="AF31" i="6"/>
  <c r="AF32" i="6"/>
  <c r="P32" i="6"/>
  <c r="P31" i="6"/>
  <c r="HX25" i="6"/>
  <c r="HG25" i="6"/>
  <c r="GP25" i="6"/>
  <c r="FY25" i="6"/>
  <c r="FH25" i="6"/>
  <c r="EQ25" i="6"/>
  <c r="AB32" i="6"/>
  <c r="AB31" i="6"/>
  <c r="HZ25" i="6"/>
  <c r="HI25" i="6"/>
  <c r="GR25" i="6"/>
  <c r="GA25" i="6"/>
  <c r="FJ25" i="6"/>
  <c r="ES25" i="6"/>
  <c r="AD32" i="6"/>
  <c r="AD31" i="6"/>
  <c r="HU25" i="6"/>
  <c r="HD25" i="6"/>
  <c r="GM25" i="6"/>
  <c r="FV25" i="6"/>
  <c r="FE25" i="6"/>
  <c r="EN25" i="6"/>
  <c r="Y32" i="6"/>
  <c r="Y31" i="6"/>
  <c r="IH30" i="9"/>
  <c r="FR30" i="9"/>
  <c r="HQ30" i="9"/>
  <c r="FA30" i="9"/>
  <c r="GZ30" i="9"/>
  <c r="GI30" i="9"/>
  <c r="GS30" i="9"/>
  <c r="IA30" i="9"/>
  <c r="GB30" i="9"/>
  <c r="FK30" i="9"/>
  <c r="HJ30" i="9"/>
  <c r="ET30" i="9"/>
  <c r="IB30" i="9"/>
  <c r="GT30" i="9"/>
  <c r="FL30" i="9"/>
  <c r="GC30" i="9"/>
  <c r="EU30" i="9"/>
  <c r="HK30" i="9"/>
  <c r="HR30" i="9"/>
  <c r="FB30" i="9"/>
  <c r="GJ30" i="9"/>
  <c r="II30" i="9"/>
  <c r="FS30" i="9"/>
  <c r="HA30" i="9"/>
  <c r="HZ29" i="12"/>
  <c r="FJ29" i="12"/>
  <c r="HI29" i="12"/>
  <c r="ES29" i="12"/>
  <c r="GR29" i="12"/>
  <c r="GA29" i="12"/>
  <c r="GN29" i="12"/>
  <c r="FW29" i="12"/>
  <c r="HV29" i="12"/>
  <c r="FF29" i="12"/>
  <c r="HE29" i="12"/>
  <c r="EO29" i="12"/>
  <c r="FX29" i="12"/>
  <c r="EP29" i="12"/>
  <c r="HW29" i="12"/>
  <c r="FG29" i="12"/>
  <c r="GO29" i="12"/>
  <c r="HF29" i="12"/>
  <c r="GP29" i="12"/>
  <c r="FY29" i="12"/>
  <c r="HX29" i="12"/>
  <c r="FH29" i="12"/>
  <c r="HG29" i="12"/>
  <c r="EQ29" i="12"/>
  <c r="HQ29" i="12"/>
  <c r="FA29" i="12"/>
  <c r="GZ29" i="12"/>
  <c r="GI29" i="12"/>
  <c r="IH29" i="12"/>
  <c r="FR29" i="12"/>
  <c r="FO29" i="8"/>
  <c r="HN29" i="8"/>
  <c r="GF29" i="8"/>
  <c r="EX29" i="8"/>
  <c r="GW29" i="8"/>
  <c r="IE29" i="8"/>
  <c r="HY29" i="8"/>
  <c r="FI29" i="8"/>
  <c r="HH29" i="8"/>
  <c r="ER29" i="8"/>
  <c r="GQ29" i="8"/>
  <c r="FZ29" i="8"/>
  <c r="ID29" i="8"/>
  <c r="FN29" i="8"/>
  <c r="HM29" i="8"/>
  <c r="EW29" i="8"/>
  <c r="GE29" i="8"/>
  <c r="GV29" i="8"/>
  <c r="IA29" i="8"/>
  <c r="FK29" i="8"/>
  <c r="HJ29" i="8"/>
  <c r="ET29" i="8"/>
  <c r="GS29" i="8"/>
  <c r="GB29" i="8"/>
  <c r="HH28" i="10"/>
  <c r="ER28" i="10"/>
  <c r="GQ28" i="10"/>
  <c r="FZ28" i="10"/>
  <c r="HY28" i="10"/>
  <c r="FI28" i="10"/>
  <c r="IF28" i="10"/>
  <c r="FP28" i="10"/>
  <c r="HO28" i="10"/>
  <c r="EY28" i="10"/>
  <c r="GX28" i="10"/>
  <c r="GG28" i="10"/>
  <c r="GV28" i="10"/>
  <c r="EW28" i="10"/>
  <c r="HM28" i="10"/>
  <c r="FN28" i="10"/>
  <c r="ID28" i="10"/>
  <c r="GE28" i="10"/>
  <c r="IG28" i="10"/>
  <c r="FQ28" i="10"/>
  <c r="HP28" i="10"/>
  <c r="EZ28" i="10"/>
  <c r="GY28" i="10"/>
  <c r="GH28" i="10"/>
  <c r="GS27" i="12"/>
  <c r="IA27" i="12"/>
  <c r="HJ27" i="12"/>
  <c r="GB27" i="12"/>
  <c r="ET27" i="12"/>
  <c r="FK27" i="12"/>
  <c r="HY27" i="12"/>
  <c r="FI27" i="12"/>
  <c r="HH27" i="12"/>
  <c r="ER27" i="12"/>
  <c r="GQ27" i="12"/>
  <c r="FZ27" i="12"/>
  <c r="ID27" i="12"/>
  <c r="FN27" i="12"/>
  <c r="HM27" i="12"/>
  <c r="EW27" i="12"/>
  <c r="GV27" i="12"/>
  <c r="GE27" i="12"/>
  <c r="GR27" i="12"/>
  <c r="GA27" i="12"/>
  <c r="HZ27" i="12"/>
  <c r="FJ27" i="12"/>
  <c r="HI27" i="12"/>
  <c r="ES27" i="12"/>
  <c r="IH27" i="12"/>
  <c r="FR27" i="12"/>
  <c r="HQ27" i="12"/>
  <c r="FA27" i="12"/>
  <c r="GZ27" i="12"/>
  <c r="GI27" i="12"/>
  <c r="IA27" i="8"/>
  <c r="FK27" i="8"/>
  <c r="GS27" i="8"/>
  <c r="ET27" i="8"/>
  <c r="HJ27" i="8"/>
  <c r="GB27" i="8"/>
  <c r="GA27" i="8"/>
  <c r="HZ27" i="8"/>
  <c r="FJ27" i="8"/>
  <c r="GR27" i="8"/>
  <c r="HI27" i="8"/>
  <c r="ES27" i="8"/>
  <c r="GN27" i="8"/>
  <c r="FW27" i="8"/>
  <c r="HE27" i="8"/>
  <c r="EO27" i="8"/>
  <c r="HV27" i="8"/>
  <c r="FF27" i="8"/>
  <c r="HQ27" i="8"/>
  <c r="FA27" i="8"/>
  <c r="GZ27" i="8"/>
  <c r="GI27" i="8"/>
  <c r="IH27" i="8"/>
  <c r="FR27" i="8"/>
  <c r="GV26" i="10"/>
  <c r="GE26" i="10"/>
  <c r="ID26" i="10"/>
  <c r="FN26" i="10"/>
  <c r="HM26" i="10"/>
  <c r="EW26" i="10"/>
  <c r="FZ26" i="10"/>
  <c r="HY26" i="10"/>
  <c r="FI26" i="10"/>
  <c r="HH26" i="10"/>
  <c r="ER26" i="10"/>
  <c r="GQ26" i="10"/>
  <c r="GA26" i="10"/>
  <c r="HZ26" i="10"/>
  <c r="FJ26" i="10"/>
  <c r="HI26" i="10"/>
  <c r="ES26" i="10"/>
  <c r="GR26" i="10"/>
  <c r="HX26" i="10"/>
  <c r="FH26" i="10"/>
  <c r="HG26" i="10"/>
  <c r="EQ26" i="10"/>
  <c r="GP26" i="10"/>
  <c r="FY26" i="10"/>
  <c r="GS26" i="10"/>
  <c r="GB26" i="10"/>
  <c r="IA26" i="10"/>
  <c r="FK26" i="10"/>
  <c r="HJ26" i="10"/>
  <c r="ET26" i="10"/>
  <c r="AI32" i="10"/>
  <c r="GW25" i="10"/>
  <c r="AI31" i="10"/>
  <c r="GF25" i="10"/>
  <c r="IE25" i="10"/>
  <c r="FO25" i="10"/>
  <c r="HN25" i="10"/>
  <c r="EX25" i="10"/>
  <c r="GL25" i="10"/>
  <c r="HT25" i="10"/>
  <c r="FU25" i="10"/>
  <c r="FD25" i="10"/>
  <c r="EM25" i="10"/>
  <c r="HC25" i="10"/>
  <c r="X31" i="10"/>
  <c r="S32" i="10"/>
  <c r="ES25" i="10"/>
  <c r="FJ25" i="10"/>
  <c r="GA25" i="10"/>
  <c r="GR25" i="10"/>
  <c r="HI25" i="10"/>
  <c r="HZ25" i="10"/>
  <c r="AD31" i="10"/>
  <c r="AD32" i="10"/>
  <c r="HQ30" i="10"/>
  <c r="FA30" i="10"/>
  <c r="GZ30" i="10"/>
  <c r="IH30" i="10"/>
  <c r="GI30" i="10"/>
  <c r="FR30" i="10"/>
  <c r="HJ30" i="10"/>
  <c r="ET30" i="10"/>
  <c r="GS30" i="10"/>
  <c r="GB30" i="10"/>
  <c r="IA30" i="10"/>
  <c r="FK30" i="10"/>
  <c r="HZ30" i="10"/>
  <c r="FJ30" i="10"/>
  <c r="HI30" i="10"/>
  <c r="ES30" i="10"/>
  <c r="GR30" i="10"/>
  <c r="GA30" i="10"/>
  <c r="FV30" i="10"/>
  <c r="HU30" i="10"/>
  <c r="FE30" i="10"/>
  <c r="HD30" i="10"/>
  <c r="EN30" i="10"/>
  <c r="GM30" i="10"/>
  <c r="HX30" i="10"/>
  <c r="FH30" i="10"/>
  <c r="FY30" i="10"/>
  <c r="GP30" i="10"/>
  <c r="EQ30" i="10"/>
  <c r="HG30" i="10"/>
  <c r="GG29" i="11"/>
  <c r="IF29" i="11"/>
  <c r="FP29" i="11"/>
  <c r="HO29" i="11"/>
  <c r="EY29" i="11"/>
  <c r="GX29" i="11"/>
  <c r="GH29" i="11"/>
  <c r="IG29" i="11"/>
  <c r="FQ29" i="11"/>
  <c r="HP29" i="11"/>
  <c r="EZ29" i="11"/>
  <c r="GY29" i="11"/>
  <c r="GN29" i="11"/>
  <c r="FW29" i="11"/>
  <c r="HV29" i="11"/>
  <c r="FF29" i="11"/>
  <c r="HE29" i="11"/>
  <c r="EO29" i="11"/>
  <c r="HI29" i="11"/>
  <c r="HZ29" i="11"/>
  <c r="GR29" i="11"/>
  <c r="FJ29" i="11"/>
  <c r="GA29" i="11"/>
  <c r="ES29" i="11"/>
  <c r="HU29" i="6"/>
  <c r="HD29" i="6"/>
  <c r="GM29" i="6"/>
  <c r="FV29" i="6"/>
  <c r="FE29" i="6"/>
  <c r="EN29" i="6"/>
  <c r="HR29" i="6"/>
  <c r="HA29" i="6"/>
  <c r="GJ29" i="6"/>
  <c r="FS29" i="6"/>
  <c r="FB29" i="6"/>
  <c r="EK29" i="6"/>
  <c r="HX29" i="6"/>
  <c r="HG29" i="6"/>
  <c r="GP29" i="6"/>
  <c r="FY29" i="6"/>
  <c r="FH29" i="6"/>
  <c r="EQ29" i="6"/>
  <c r="IB29" i="6"/>
  <c r="HK29" i="6"/>
  <c r="GT29" i="6"/>
  <c r="GC29" i="6"/>
  <c r="FL29" i="6"/>
  <c r="EU29" i="6"/>
  <c r="HO28" i="9"/>
  <c r="EY28" i="9"/>
  <c r="GX28" i="9"/>
  <c r="GG28" i="9"/>
  <c r="IF28" i="9"/>
  <c r="FP28" i="9"/>
  <c r="HK28" i="9"/>
  <c r="EU28" i="9"/>
  <c r="GT28" i="9"/>
  <c r="GC28" i="9"/>
  <c r="IB28" i="9"/>
  <c r="FL28" i="9"/>
  <c r="IE28" i="9"/>
  <c r="FO28" i="9"/>
  <c r="HN28" i="9"/>
  <c r="EX28" i="9"/>
  <c r="GW28" i="9"/>
  <c r="GF28" i="9"/>
  <c r="IH28" i="9"/>
  <c r="GZ28" i="9"/>
  <c r="FR28" i="9"/>
  <c r="GI28" i="9"/>
  <c r="HQ28" i="9"/>
  <c r="FA28" i="9"/>
  <c r="HC27" i="11"/>
  <c r="EM27" i="11"/>
  <c r="GL27" i="11"/>
  <c r="FU27" i="11"/>
  <c r="HT27" i="11"/>
  <c r="FD27" i="11"/>
  <c r="HP27" i="11"/>
  <c r="EZ27" i="11"/>
  <c r="GY27" i="11"/>
  <c r="GH27" i="11"/>
  <c r="IG27" i="11"/>
  <c r="FQ27" i="11"/>
  <c r="AA32" i="11"/>
  <c r="GO27" i="11"/>
  <c r="FX27" i="11"/>
  <c r="HW27" i="11"/>
  <c r="FG27" i="11"/>
  <c r="HF27" i="11"/>
  <c r="EP27" i="11"/>
  <c r="GA27" i="11"/>
  <c r="HZ27" i="11"/>
  <c r="ES27" i="11"/>
  <c r="HI27" i="11"/>
  <c r="GR27" i="11"/>
  <c r="FJ27" i="11"/>
  <c r="IF27" i="6"/>
  <c r="HO27" i="6"/>
  <c r="GX27" i="6"/>
  <c r="GG27" i="6"/>
  <c r="FP27" i="6"/>
  <c r="EY27" i="6"/>
  <c r="IB27" i="6"/>
  <c r="HK27" i="6"/>
  <c r="GT27" i="6"/>
  <c r="GC27" i="6"/>
  <c r="FL27" i="6"/>
  <c r="EU27" i="6"/>
  <c r="HT27" i="6"/>
  <c r="HC27" i="6"/>
  <c r="GL27" i="6"/>
  <c r="FU27" i="6"/>
  <c r="FD27" i="6"/>
  <c r="EM27" i="6"/>
  <c r="IE27" i="6"/>
  <c r="HN27" i="6"/>
  <c r="GW27" i="6"/>
  <c r="GF27" i="6"/>
  <c r="FO27" i="6"/>
  <c r="EX27" i="6"/>
  <c r="AK31" i="9"/>
  <c r="HP26" i="9"/>
  <c r="EZ26" i="9"/>
  <c r="GY26" i="9"/>
  <c r="GH26" i="9"/>
  <c r="IG26" i="9"/>
  <c r="FQ26" i="9"/>
  <c r="FU26" i="9"/>
  <c r="FD26" i="9"/>
  <c r="GL26" i="9"/>
  <c r="HC26" i="9"/>
  <c r="HT26" i="9"/>
  <c r="EM26" i="9"/>
  <c r="AK31" i="8"/>
  <c r="GY25" i="8"/>
  <c r="AK32" i="8"/>
  <c r="GH25" i="8"/>
  <c r="HP25" i="8"/>
  <c r="EZ25" i="8"/>
  <c r="IG25" i="8"/>
  <c r="FQ25" i="8"/>
  <c r="AG32" i="8"/>
  <c r="GD25" i="8"/>
  <c r="IC25" i="8"/>
  <c r="FM25" i="8"/>
  <c r="HL25" i="8"/>
  <c r="EV25" i="8"/>
  <c r="AG31" i="8"/>
  <c r="GU25" i="8"/>
  <c r="AC32" i="8"/>
  <c r="FZ25" i="8"/>
  <c r="HY25" i="8"/>
  <c r="FI25" i="8"/>
  <c r="HH25" i="8"/>
  <c r="ER25" i="8"/>
  <c r="AC31" i="8"/>
  <c r="GQ25" i="8"/>
  <c r="HD25" i="8"/>
  <c r="EN25" i="8"/>
  <c r="Y31" i="8"/>
  <c r="GM25" i="8"/>
  <c r="HU25" i="8"/>
  <c r="FE25" i="8"/>
  <c r="Y32" i="8"/>
  <c r="FV25" i="8"/>
  <c r="T31" i="8"/>
  <c r="T32" i="8"/>
  <c r="HQ25" i="8"/>
  <c r="FA25" i="8"/>
  <c r="GZ25" i="8"/>
  <c r="GI25" i="8"/>
  <c r="IH25" i="8"/>
  <c r="FR25" i="8"/>
  <c r="AL31" i="8"/>
  <c r="AL32" i="8"/>
  <c r="GV30" i="12"/>
  <c r="GE30" i="12"/>
  <c r="ID30" i="12"/>
  <c r="FN30" i="12"/>
  <c r="HM30" i="12"/>
  <c r="EW30" i="12"/>
  <c r="HF30" i="12"/>
  <c r="EP30" i="12"/>
  <c r="GO30" i="12"/>
  <c r="FX30" i="12"/>
  <c r="HW30" i="12"/>
  <c r="FG30" i="12"/>
  <c r="HC30" i="12"/>
  <c r="GL30" i="12"/>
  <c r="IK30" i="12"/>
  <c r="FU30" i="12"/>
  <c r="HT30" i="12"/>
  <c r="FD30" i="12"/>
  <c r="GN30" i="12"/>
  <c r="FW30" i="12"/>
  <c r="HV30" i="12"/>
  <c r="FF30" i="12"/>
  <c r="HE30" i="12"/>
  <c r="EO30" i="12"/>
  <c r="GI30" i="12"/>
  <c r="IH30" i="12"/>
  <c r="FR30" i="12"/>
  <c r="HQ30" i="12"/>
  <c r="FA30" i="12"/>
  <c r="GZ30" i="12"/>
  <c r="FW30" i="8"/>
  <c r="HV30" i="8"/>
  <c r="FF30" i="8"/>
  <c r="GN30" i="8"/>
  <c r="HE30" i="8"/>
  <c r="EO30" i="8"/>
  <c r="HH30" i="8"/>
  <c r="GQ30" i="8"/>
  <c r="FI30" i="8"/>
  <c r="HY30" i="8"/>
  <c r="ER30" i="8"/>
  <c r="FZ30" i="8"/>
  <c r="HX30" i="8"/>
  <c r="GP30" i="8"/>
  <c r="HG30" i="8"/>
  <c r="EQ30" i="8"/>
  <c r="FH30" i="8"/>
  <c r="FY30" i="8"/>
  <c r="GL30" i="8"/>
  <c r="HC30" i="8"/>
  <c r="FU30" i="8"/>
  <c r="FD30" i="8"/>
  <c r="EM30" i="8"/>
  <c r="HT30" i="8"/>
  <c r="HQ30" i="8"/>
  <c r="FA30" i="8"/>
  <c r="GZ30" i="8"/>
  <c r="GI30" i="8"/>
  <c r="IH30" i="8"/>
  <c r="FR30" i="8"/>
  <c r="GF29" i="9"/>
  <c r="IE29" i="9"/>
  <c r="FO29" i="9"/>
  <c r="HN29" i="9"/>
  <c r="EX29" i="9"/>
  <c r="GW29" i="9"/>
  <c r="GB29" i="9"/>
  <c r="IA29" i="9"/>
  <c r="FK29" i="9"/>
  <c r="HJ29" i="9"/>
  <c r="ET29" i="9"/>
  <c r="GS29" i="9"/>
  <c r="HR29" i="9"/>
  <c r="FB29" i="9"/>
  <c r="HA29" i="9"/>
  <c r="GJ29" i="9"/>
  <c r="II29" i="9"/>
  <c r="FS29" i="9"/>
  <c r="GH29" i="9"/>
  <c r="EZ29" i="9"/>
  <c r="FQ29" i="9"/>
  <c r="HP29" i="9"/>
  <c r="GY29" i="9"/>
  <c r="IG29" i="9"/>
  <c r="GX29" i="9"/>
  <c r="IF29" i="9"/>
  <c r="FP29" i="9"/>
  <c r="HO29" i="9"/>
  <c r="EY29" i="9"/>
  <c r="GG29" i="9"/>
  <c r="GJ28" i="12"/>
  <c r="HA28" i="12"/>
  <c r="FB28" i="12"/>
  <c r="II28" i="12"/>
  <c r="HR28" i="12"/>
  <c r="FS28" i="12"/>
  <c r="GX28" i="12"/>
  <c r="GG28" i="12"/>
  <c r="IF28" i="12"/>
  <c r="FP28" i="12"/>
  <c r="HO28" i="12"/>
  <c r="EY28" i="12"/>
  <c r="IB28" i="12"/>
  <c r="FL28" i="12"/>
  <c r="HK28" i="12"/>
  <c r="EU28" i="12"/>
  <c r="GT28" i="12"/>
  <c r="GC28" i="12"/>
  <c r="HX28" i="12"/>
  <c r="FH28" i="12"/>
  <c r="HG28" i="12"/>
  <c r="EQ28" i="12"/>
  <c r="GP28" i="12"/>
  <c r="FY28" i="12"/>
  <c r="HQ28" i="12"/>
  <c r="FA28" i="12"/>
  <c r="GZ28" i="12"/>
  <c r="GI28" i="12"/>
  <c r="IH28" i="12"/>
  <c r="FR28" i="12"/>
  <c r="IH28" i="8"/>
  <c r="FR28" i="8"/>
  <c r="HQ28" i="8"/>
  <c r="FA28" i="8"/>
  <c r="GI28" i="8"/>
  <c r="GZ28" i="8"/>
  <c r="GC28" i="8"/>
  <c r="IB28" i="8"/>
  <c r="FL28" i="8"/>
  <c r="HK28" i="8"/>
  <c r="EU28" i="8"/>
  <c r="GT28" i="8"/>
  <c r="FK28" i="8"/>
  <c r="GS28" i="8"/>
  <c r="HJ28" i="8"/>
  <c r="IA28" i="8"/>
  <c r="GB28" i="8"/>
  <c r="ET28" i="8"/>
  <c r="HY28" i="8"/>
  <c r="GQ28" i="8"/>
  <c r="FI28" i="8"/>
  <c r="HH28" i="8"/>
  <c r="ER28" i="8"/>
  <c r="FZ28" i="8"/>
  <c r="HG28" i="8"/>
  <c r="EQ28" i="8"/>
  <c r="GP28" i="8"/>
  <c r="FY28" i="8"/>
  <c r="HX28" i="8"/>
  <c r="FH28" i="8"/>
  <c r="U32" i="10"/>
  <c r="GT27" i="10"/>
  <c r="GC27" i="10"/>
  <c r="IB27" i="10"/>
  <c r="FL27" i="10"/>
  <c r="HK27" i="10"/>
  <c r="EU27" i="10"/>
  <c r="IE27" i="10"/>
  <c r="FO27" i="10"/>
  <c r="HN27" i="10"/>
  <c r="EX27" i="10"/>
  <c r="GW27" i="10"/>
  <c r="GF27" i="10"/>
  <c r="GV27" i="10"/>
  <c r="GE27" i="10"/>
  <c r="ID27" i="10"/>
  <c r="FN27" i="10"/>
  <c r="HM27" i="10"/>
  <c r="EW27" i="10"/>
  <c r="HJ26" i="12"/>
  <c r="ET26" i="12"/>
  <c r="GS26" i="12"/>
  <c r="GB26" i="12"/>
  <c r="IA26" i="12"/>
  <c r="FK26" i="12"/>
  <c r="HC26" i="12"/>
  <c r="GL26" i="12"/>
  <c r="IK26" i="12"/>
  <c r="FU26" i="12"/>
  <c r="HT26" i="12"/>
  <c r="FD26" i="12"/>
  <c r="HV26" i="12"/>
  <c r="FF26" i="12"/>
  <c r="HE26" i="12"/>
  <c r="EO26" i="12"/>
  <c r="GN26" i="12"/>
  <c r="FW26" i="12"/>
  <c r="GZ26" i="12"/>
  <c r="GI26" i="12"/>
  <c r="IH26" i="12"/>
  <c r="FR26" i="12"/>
  <c r="HQ26" i="12"/>
  <c r="FA26" i="12"/>
  <c r="HE26" i="8"/>
  <c r="EO26" i="8"/>
  <c r="GN26" i="8"/>
  <c r="HV26" i="8"/>
  <c r="FF26" i="8"/>
  <c r="FW26" i="8"/>
  <c r="GZ26" i="8"/>
  <c r="GI26" i="8"/>
  <c r="HQ26" i="8"/>
  <c r="FA26" i="8"/>
  <c r="IH26" i="8"/>
  <c r="FR26" i="8"/>
  <c r="GE26" i="8"/>
  <c r="ID26" i="8"/>
  <c r="FN26" i="8"/>
  <c r="HM26" i="8"/>
  <c r="EW26" i="8"/>
  <c r="GV26" i="8"/>
  <c r="HR26" i="8"/>
  <c r="FB26" i="8"/>
  <c r="HA26" i="8"/>
  <c r="GJ26" i="8"/>
  <c r="II26" i="8"/>
  <c r="FS26" i="8"/>
  <c r="AA35" i="6"/>
  <c r="AE35" i="6"/>
  <c r="AI35" i="6"/>
  <c r="AD35" i="6"/>
  <c r="X35" i="6"/>
  <c r="AB35" i="6"/>
  <c r="AJ35" i="6"/>
  <c r="U35" i="6"/>
  <c r="Y35" i="6"/>
  <c r="AG35" i="6"/>
  <c r="Z35" i="6"/>
  <c r="AH35" i="6"/>
  <c r="X38" i="2"/>
  <c r="Y39" i="2"/>
  <c r="L39" i="2"/>
  <c r="AE38" i="2"/>
  <c r="Q39" i="2"/>
  <c r="W38" i="2"/>
  <c r="V38" i="2"/>
  <c r="AL38" i="2"/>
  <c r="L38" i="2"/>
  <c r="I39" i="2"/>
  <c r="AE39" i="2"/>
  <c r="AG39" i="2"/>
  <c r="Z38" i="2"/>
  <c r="AH38" i="2"/>
  <c r="K39" i="2"/>
  <c r="M38" i="2"/>
  <c r="B34" i="6"/>
  <c r="AI38" i="2"/>
  <c r="S38" i="2"/>
  <c r="T38" i="2"/>
  <c r="AJ38" i="2"/>
  <c r="O38" i="2"/>
  <c r="R38" i="2"/>
  <c r="P38" i="2"/>
  <c r="AB39" i="2"/>
  <c r="U38" i="2"/>
  <c r="N35" i="6"/>
  <c r="R35" i="6" s="1"/>
  <c r="O35" i="6"/>
  <c r="S35" i="6" s="1"/>
  <c r="L35" i="6"/>
  <c r="P35" i="6" s="1"/>
  <c r="U39" i="2"/>
  <c r="Y38" i="2"/>
  <c r="AB38" i="2"/>
  <c r="AC38" i="2"/>
  <c r="O39" i="2"/>
  <c r="N38" i="2"/>
  <c r="AD38" i="2"/>
  <c r="AI39" i="2"/>
  <c r="M39" i="2"/>
  <c r="AC39" i="2"/>
  <c r="AF38" i="2"/>
  <c r="AK38" i="2"/>
  <c r="AA38" i="2"/>
  <c r="I38" i="2"/>
  <c r="N39" i="2"/>
  <c r="AD39" i="2"/>
  <c r="R39" i="2"/>
  <c r="AH39" i="2"/>
  <c r="T39" i="2"/>
  <c r="AJ39" i="2"/>
  <c r="V39" i="2"/>
  <c r="AL39" i="2"/>
  <c r="X39" i="2"/>
  <c r="Z39" i="2"/>
  <c r="H39" i="2"/>
  <c r="H38" i="2"/>
  <c r="H25" i="2"/>
  <c r="H24" i="2"/>
  <c r="B136" i="5"/>
  <c r="GN31" i="15" l="1"/>
  <c r="HA31" i="16"/>
  <c r="FK32" i="16"/>
  <c r="FP32" i="15"/>
  <c r="FL32" i="15"/>
  <c r="FD32" i="15"/>
  <c r="HW32" i="11"/>
  <c r="FJ32" i="10"/>
  <c r="FF32" i="10"/>
  <c r="HI31" i="16"/>
  <c r="GI32" i="16"/>
  <c r="GT31" i="11"/>
  <c r="GW32" i="16"/>
  <c r="HQ31" i="15"/>
  <c r="EW32" i="16"/>
  <c r="GV31" i="16"/>
  <c r="GR32" i="16"/>
  <c r="GI31" i="15"/>
  <c r="HM31" i="16"/>
  <c r="GE31" i="16"/>
  <c r="EY32" i="15"/>
  <c r="FU31" i="15"/>
  <c r="EX31" i="16"/>
  <c r="FY31" i="15"/>
  <c r="ES32" i="16"/>
  <c r="IH32" i="15"/>
  <c r="FA31" i="15"/>
  <c r="FJ32" i="16"/>
  <c r="HZ32" i="16"/>
  <c r="HZ31" i="16"/>
  <c r="GJ31" i="15"/>
  <c r="GJ32" i="15"/>
  <c r="GY32" i="16"/>
  <c r="GY31" i="16"/>
  <c r="GV32" i="16"/>
  <c r="EU31" i="15"/>
  <c r="II31" i="16"/>
  <c r="II32" i="16"/>
  <c r="AK10" i="15"/>
  <c r="AB10" i="15"/>
  <c r="AJ10" i="15"/>
  <c r="Y10" i="15"/>
  <c r="AG10" i="15"/>
  <c r="AC10" i="15"/>
  <c r="AA10" i="15"/>
  <c r="Z10" i="15"/>
  <c r="AI10" i="15"/>
  <c r="AH10" i="15"/>
  <c r="AF10" i="15"/>
  <c r="AM10" i="15"/>
  <c r="X10" i="15"/>
  <c r="AE10" i="15"/>
  <c r="AL10" i="15"/>
  <c r="AD10" i="15"/>
  <c r="EO32" i="15"/>
  <c r="EO31" i="15"/>
  <c r="GM32" i="15"/>
  <c r="GM31" i="15"/>
  <c r="EV32" i="15"/>
  <c r="EV31" i="15"/>
  <c r="GD31" i="15"/>
  <c r="GD32" i="15"/>
  <c r="GE32" i="16"/>
  <c r="AM15" i="16"/>
  <c r="AG15" i="16"/>
  <c r="AF15" i="16"/>
  <c r="AI15" i="16"/>
  <c r="AE15" i="16"/>
  <c r="AC15" i="16"/>
  <c r="AB15" i="16"/>
  <c r="AA15" i="16"/>
  <c r="AO15" i="16"/>
  <c r="AN15" i="16"/>
  <c r="AL15" i="16"/>
  <c r="AH15" i="16"/>
  <c r="AD15" i="16"/>
  <c r="Z15" i="16"/>
  <c r="AK15" i="16"/>
  <c r="AJ15" i="16"/>
  <c r="AL19" i="16"/>
  <c r="AE19" i="16"/>
  <c r="AO19" i="16"/>
  <c r="AJ19" i="16"/>
  <c r="AA19" i="16"/>
  <c r="AG19" i="16"/>
  <c r="AN19" i="16"/>
  <c r="AF19" i="16"/>
  <c r="AM19" i="16"/>
  <c r="AK19" i="16"/>
  <c r="AC19" i="16"/>
  <c r="AB19" i="16"/>
  <c r="AI19" i="16"/>
  <c r="AD19" i="16"/>
  <c r="Z19" i="16"/>
  <c r="AH19" i="16"/>
  <c r="GV31" i="15"/>
  <c r="FH32" i="15"/>
  <c r="HE31" i="16"/>
  <c r="EP32" i="16"/>
  <c r="EP31" i="16"/>
  <c r="FQ32" i="16"/>
  <c r="FQ31" i="16"/>
  <c r="AK20" i="15"/>
  <c r="AI20" i="15"/>
  <c r="AA20" i="15"/>
  <c r="AH20" i="15"/>
  <c r="Z20" i="15"/>
  <c r="AM20" i="15"/>
  <c r="AE20" i="15"/>
  <c r="AD20" i="15"/>
  <c r="AL20" i="15"/>
  <c r="X20" i="15"/>
  <c r="AC20" i="15"/>
  <c r="AG20" i="15"/>
  <c r="Y20" i="15"/>
  <c r="AB20" i="15"/>
  <c r="AF20" i="15"/>
  <c r="AJ20" i="15"/>
  <c r="GG31" i="15"/>
  <c r="HX31" i="15"/>
  <c r="HG31" i="15"/>
  <c r="IB31" i="15"/>
  <c r="GA32" i="15"/>
  <c r="ES32" i="15"/>
  <c r="FX31" i="15"/>
  <c r="FX32" i="15"/>
  <c r="GY32" i="15"/>
  <c r="GY31" i="15"/>
  <c r="GW31" i="16"/>
  <c r="EU31" i="16"/>
  <c r="EU32" i="16"/>
  <c r="GC32" i="16"/>
  <c r="GC31" i="16"/>
  <c r="GG32" i="16"/>
  <c r="GG31" i="16"/>
  <c r="EY31" i="16"/>
  <c r="EY32" i="16"/>
  <c r="EQ31" i="15"/>
  <c r="HG32" i="15"/>
  <c r="EX32" i="16"/>
  <c r="HE32" i="16"/>
  <c r="AO35" i="16"/>
  <c r="AD35" i="16"/>
  <c r="AL35" i="16"/>
  <c r="Q35" i="16"/>
  <c r="U35" i="16" s="1"/>
  <c r="AI35" i="16"/>
  <c r="AE35" i="16"/>
  <c r="Z35" i="16"/>
  <c r="AM35" i="16"/>
  <c r="AH35" i="16"/>
  <c r="R35" i="16"/>
  <c r="V35" i="16" s="1"/>
  <c r="AA35" i="16"/>
  <c r="S35" i="16"/>
  <c r="W35" i="16" s="1"/>
  <c r="AN35" i="16"/>
  <c r="AK35" i="16"/>
  <c r="AF35" i="16"/>
  <c r="AC35" i="16"/>
  <c r="T35" i="16"/>
  <c r="X35" i="16" s="1"/>
  <c r="AG35" i="16"/>
  <c r="AB35" i="16"/>
  <c r="AJ35" i="16"/>
  <c r="AM10" i="16"/>
  <c r="AF10" i="16"/>
  <c r="AC10" i="16"/>
  <c r="AH10" i="16"/>
  <c r="AB10" i="16"/>
  <c r="AO10" i="16"/>
  <c r="AJ10" i="16"/>
  <c r="AE10" i="16"/>
  <c r="AG10" i="16"/>
  <c r="AD10" i="16"/>
  <c r="AN10" i="16"/>
  <c r="Z10" i="16"/>
  <c r="AI10" i="16"/>
  <c r="AA10" i="16"/>
  <c r="AK10" i="16"/>
  <c r="AL10" i="16"/>
  <c r="AK14" i="16"/>
  <c r="AJ14" i="16"/>
  <c r="AD14" i="16"/>
  <c r="AC14" i="16"/>
  <c r="AB14" i="16"/>
  <c r="AA14" i="16"/>
  <c r="AG14" i="16"/>
  <c r="AI14" i="16"/>
  <c r="AN14" i="16"/>
  <c r="AH14" i="16"/>
  <c r="AM14" i="16"/>
  <c r="Z14" i="16"/>
  <c r="AF14" i="16"/>
  <c r="AL14" i="16"/>
  <c r="AE14" i="16"/>
  <c r="AO14" i="16"/>
  <c r="AM9" i="16"/>
  <c r="AG9" i="16"/>
  <c r="AO9" i="16"/>
  <c r="AF9" i="16"/>
  <c r="AN9" i="16"/>
  <c r="AC9" i="16"/>
  <c r="AK9" i="16"/>
  <c r="AJ9" i="16"/>
  <c r="Z9" i="16"/>
  <c r="AA9" i="16"/>
  <c r="AB9" i="16"/>
  <c r="AH9" i="16"/>
  <c r="AI9" i="16"/>
  <c r="AD9" i="16"/>
  <c r="AE9" i="16"/>
  <c r="AL9" i="16"/>
  <c r="IK31" i="16"/>
  <c r="IK32" i="16"/>
  <c r="AE11" i="16"/>
  <c r="AO11" i="16"/>
  <c r="AN11" i="16"/>
  <c r="AL11" i="16"/>
  <c r="AH11" i="16"/>
  <c r="Z11" i="16"/>
  <c r="AK11" i="16"/>
  <c r="AJ11" i="16"/>
  <c r="AD11" i="16"/>
  <c r="AM11" i="16"/>
  <c r="AG11" i="16"/>
  <c r="AF11" i="16"/>
  <c r="AI11" i="16"/>
  <c r="AC11" i="16"/>
  <c r="AB11" i="16"/>
  <c r="AA11" i="16"/>
  <c r="AJ8" i="16"/>
  <c r="AN8" i="16"/>
  <c r="AB8" i="16"/>
  <c r="AM8" i="16"/>
  <c r="AF8" i="16"/>
  <c r="AO8" i="16"/>
  <c r="AK8" i="16"/>
  <c r="AG8" i="16"/>
  <c r="Z8" i="16"/>
  <c r="AC8" i="16"/>
  <c r="AH8" i="16"/>
  <c r="AE8" i="16"/>
  <c r="AL8" i="16"/>
  <c r="AI8" i="16"/>
  <c r="AA8" i="16"/>
  <c r="AD8" i="16"/>
  <c r="HI32" i="16"/>
  <c r="GR31" i="16"/>
  <c r="GZ31" i="15"/>
  <c r="EU32" i="15"/>
  <c r="FD31" i="15"/>
  <c r="GQ31" i="15"/>
  <c r="GQ32" i="15"/>
  <c r="ER32" i="15"/>
  <c r="ER31" i="15"/>
  <c r="HS31" i="16"/>
  <c r="HS32" i="16"/>
  <c r="GK31" i="16"/>
  <c r="GK32" i="16"/>
  <c r="GZ31" i="16"/>
  <c r="GZ32" i="16"/>
  <c r="FM32" i="16"/>
  <c r="FM31" i="16"/>
  <c r="GU32" i="16"/>
  <c r="GU31" i="16"/>
  <c r="FI31" i="16"/>
  <c r="FI32" i="16"/>
  <c r="GA32" i="16"/>
  <c r="HM32" i="15"/>
  <c r="HM31" i="15"/>
  <c r="IE31" i="15"/>
  <c r="IE32" i="15"/>
  <c r="GF31" i="15"/>
  <c r="GF32" i="15"/>
  <c r="GB31" i="16"/>
  <c r="GB32" i="16"/>
  <c r="HG32" i="16"/>
  <c r="HG31" i="16"/>
  <c r="HX31" i="16"/>
  <c r="HX32" i="16"/>
  <c r="HU32" i="15"/>
  <c r="HU31" i="15"/>
  <c r="AK15" i="15"/>
  <c r="AL15" i="15"/>
  <c r="AD15" i="15"/>
  <c r="AH15" i="15"/>
  <c r="Z15" i="15"/>
  <c r="AI15" i="15"/>
  <c r="AE15" i="15"/>
  <c r="AA15" i="15"/>
  <c r="AM15" i="15"/>
  <c r="AB15" i="15"/>
  <c r="AC15" i="15"/>
  <c r="AJ15" i="15"/>
  <c r="AF15" i="15"/>
  <c r="AG15" i="15"/>
  <c r="X15" i="15"/>
  <c r="Y15" i="15"/>
  <c r="FS32" i="15"/>
  <c r="FS31" i="15"/>
  <c r="FW31" i="16"/>
  <c r="FW32" i="16"/>
  <c r="FX31" i="16"/>
  <c r="FS31" i="16"/>
  <c r="HO32" i="15"/>
  <c r="HK31" i="15"/>
  <c r="HF31" i="15"/>
  <c r="HF32" i="15"/>
  <c r="EZ31" i="15"/>
  <c r="EZ32" i="15"/>
  <c r="FO32" i="16"/>
  <c r="FO31" i="16"/>
  <c r="GJ31" i="16"/>
  <c r="GJ32" i="16"/>
  <c r="IF31" i="16"/>
  <c r="IF32" i="16"/>
  <c r="AM7" i="16"/>
  <c r="AF7" i="16"/>
  <c r="AJ7" i="16"/>
  <c r="AO7" i="16"/>
  <c r="AK7" i="16"/>
  <c r="AG7" i="16"/>
  <c r="AC7" i="16"/>
  <c r="Z7" i="16"/>
  <c r="AI7" i="16"/>
  <c r="AN7" i="16"/>
  <c r="AH7" i="16"/>
  <c r="AA7" i="16"/>
  <c r="AB7" i="16"/>
  <c r="AD7" i="16"/>
  <c r="AL7" i="16"/>
  <c r="AE7" i="16"/>
  <c r="AK9" i="15"/>
  <c r="AI9" i="15"/>
  <c r="AA9" i="15"/>
  <c r="AH9" i="15"/>
  <c r="Z9" i="15"/>
  <c r="AL9" i="15"/>
  <c r="AM9" i="15"/>
  <c r="AE9" i="15"/>
  <c r="AD9" i="15"/>
  <c r="AB9" i="15"/>
  <c r="AG9" i="15"/>
  <c r="AJ9" i="15"/>
  <c r="Y9" i="15"/>
  <c r="AF9" i="15"/>
  <c r="AC9" i="15"/>
  <c r="X9" i="15"/>
  <c r="GS31" i="15"/>
  <c r="GS32" i="15"/>
  <c r="GL31" i="16"/>
  <c r="GL32" i="16"/>
  <c r="GG32" i="15"/>
  <c r="GN32" i="16"/>
  <c r="AE8" i="15"/>
  <c r="AD8" i="15"/>
  <c r="AJ8" i="15"/>
  <c r="AM8" i="15"/>
  <c r="AL8" i="15"/>
  <c r="AK8" i="15"/>
  <c r="AG8" i="15"/>
  <c r="X8" i="15"/>
  <c r="Z8" i="15"/>
  <c r="AI8" i="15"/>
  <c r="AC8" i="15"/>
  <c r="AF8" i="15"/>
  <c r="AA8" i="15"/>
  <c r="AB8" i="15"/>
  <c r="AH8" i="15"/>
  <c r="Y8" i="15"/>
  <c r="FU32" i="15"/>
  <c r="HY31" i="15"/>
  <c r="HY32" i="15"/>
  <c r="IH31" i="16"/>
  <c r="IH32" i="16"/>
  <c r="HH32" i="16"/>
  <c r="HH31" i="16"/>
  <c r="GS32" i="16"/>
  <c r="FN31" i="15"/>
  <c r="FN32" i="15"/>
  <c r="GW31" i="15"/>
  <c r="GW32" i="15"/>
  <c r="GS31" i="16"/>
  <c r="FY32" i="16"/>
  <c r="FY31" i="16"/>
  <c r="HV32" i="12"/>
  <c r="HF32" i="11"/>
  <c r="GO32" i="11"/>
  <c r="EQ31" i="10"/>
  <c r="FY32" i="11"/>
  <c r="HQ31" i="9"/>
  <c r="FQ31" i="12"/>
  <c r="HH31" i="12"/>
  <c r="HK31" i="11"/>
  <c r="FZ31" i="9"/>
  <c r="GQ32" i="9"/>
  <c r="GX31" i="15"/>
  <c r="EY31" i="15"/>
  <c r="HE32" i="15"/>
  <c r="HE31" i="15"/>
  <c r="FW31" i="15"/>
  <c r="FW32" i="15"/>
  <c r="GZ32" i="15"/>
  <c r="IH31" i="15"/>
  <c r="FE31" i="15"/>
  <c r="FE32" i="15"/>
  <c r="HL31" i="15"/>
  <c r="HL32" i="15"/>
  <c r="GT32" i="15"/>
  <c r="FN32" i="16"/>
  <c r="FN31" i="16"/>
  <c r="FJ31" i="16"/>
  <c r="ES31" i="16"/>
  <c r="GT31" i="15"/>
  <c r="IE31" i="16"/>
  <c r="AE34" i="16"/>
  <c r="AL34" i="16"/>
  <c r="AO34" i="16"/>
  <c r="AF34" i="16"/>
  <c r="T34" i="16"/>
  <c r="X34" i="16" s="1"/>
  <c r="AM34" i="16"/>
  <c r="R34" i="16"/>
  <c r="V34" i="16" s="1"/>
  <c r="AD34" i="16"/>
  <c r="S34" i="16"/>
  <c r="W34" i="16" s="1"/>
  <c r="AK34" i="16"/>
  <c r="AB34" i="16"/>
  <c r="B36" i="16"/>
  <c r="AN34" i="16"/>
  <c r="B37" i="16"/>
  <c r="AH34" i="16"/>
  <c r="Q34" i="16"/>
  <c r="U34" i="16" s="1"/>
  <c r="AI34" i="16"/>
  <c r="Z34" i="16"/>
  <c r="AJ34" i="16"/>
  <c r="AG34" i="16"/>
  <c r="AC34" i="16"/>
  <c r="AA34" i="16"/>
  <c r="AL21" i="16"/>
  <c r="AN21" i="16"/>
  <c r="AF21" i="16"/>
  <c r="AA21" i="16"/>
  <c r="AE21" i="16"/>
  <c r="AI21" i="16"/>
  <c r="AB21" i="16"/>
  <c r="AM21" i="16"/>
  <c r="AJ21" i="16"/>
  <c r="AK21" i="16"/>
  <c r="AD21" i="16"/>
  <c r="AC21" i="16"/>
  <c r="AO21" i="16"/>
  <c r="AH21" i="16"/>
  <c r="Z21" i="16"/>
  <c r="AG21" i="16"/>
  <c r="FB31" i="15"/>
  <c r="FB32" i="15"/>
  <c r="HA32" i="15"/>
  <c r="HA31" i="15"/>
  <c r="FF31" i="16"/>
  <c r="FF32" i="16"/>
  <c r="GO31" i="16"/>
  <c r="GO32" i="16"/>
  <c r="HF32" i="16"/>
  <c r="HF31" i="16"/>
  <c r="GH32" i="16"/>
  <c r="GH31" i="16"/>
  <c r="EZ31" i="16"/>
  <c r="EZ32" i="16"/>
  <c r="AL17" i="16"/>
  <c r="AJ17" i="16"/>
  <c r="AC17" i="16"/>
  <c r="AO17" i="16"/>
  <c r="AI17" i="16"/>
  <c r="AB17" i="16"/>
  <c r="AN17" i="16"/>
  <c r="AG17" i="16"/>
  <c r="AE17" i="16"/>
  <c r="AM17" i="16"/>
  <c r="AK17" i="16"/>
  <c r="AA17" i="16"/>
  <c r="AF17" i="16"/>
  <c r="AD17" i="16"/>
  <c r="Z17" i="16"/>
  <c r="AH17" i="16"/>
  <c r="FX32" i="16"/>
  <c r="GP31" i="15"/>
  <c r="GC31" i="15"/>
  <c r="GR31" i="15"/>
  <c r="HZ31" i="15"/>
  <c r="HZ32" i="15"/>
  <c r="FG32" i="15"/>
  <c r="FG31" i="15"/>
  <c r="GH32" i="15"/>
  <c r="GH31" i="15"/>
  <c r="FQ31" i="15"/>
  <c r="FQ32" i="15"/>
  <c r="HN32" i="16"/>
  <c r="HN31" i="16"/>
  <c r="HA32" i="16"/>
  <c r="FB32" i="16"/>
  <c r="FB31" i="16"/>
  <c r="HK32" i="16"/>
  <c r="HK31" i="16"/>
  <c r="HO32" i="16"/>
  <c r="HO31" i="16"/>
  <c r="GP32" i="15"/>
  <c r="AJ35" i="15"/>
  <c r="AG35" i="15"/>
  <c r="AC35" i="15"/>
  <c r="Y35" i="15"/>
  <c r="AK35" i="15"/>
  <c r="P35" i="15"/>
  <c r="T35" i="15" s="1"/>
  <c r="AH35" i="15"/>
  <c r="AE35" i="15"/>
  <c r="X35" i="15"/>
  <c r="AL35" i="15"/>
  <c r="AI35" i="15"/>
  <c r="AB35" i="15"/>
  <c r="AD35" i="15"/>
  <c r="O35" i="15"/>
  <c r="S35" i="15" s="1"/>
  <c r="Q35" i="15"/>
  <c r="U35" i="15" s="1"/>
  <c r="Z35" i="15"/>
  <c r="R35" i="15"/>
  <c r="V35" i="15" s="1"/>
  <c r="AM35" i="15"/>
  <c r="AF35" i="15"/>
  <c r="AA35" i="15"/>
  <c r="AK13" i="15"/>
  <c r="AM13" i="15"/>
  <c r="AE13" i="15"/>
  <c r="AD13" i="15"/>
  <c r="AL13" i="15"/>
  <c r="AH13" i="15"/>
  <c r="AI13" i="15"/>
  <c r="AA13" i="15"/>
  <c r="Z13" i="15"/>
  <c r="AB13" i="15"/>
  <c r="Y13" i="15"/>
  <c r="AJ13" i="15"/>
  <c r="AG13" i="15"/>
  <c r="AF13" i="15"/>
  <c r="AC13" i="15"/>
  <c r="X13" i="15"/>
  <c r="AM12" i="15"/>
  <c r="AL12" i="15"/>
  <c r="AE12" i="15"/>
  <c r="AD12" i="15"/>
  <c r="AH12" i="15"/>
  <c r="AJ12" i="15"/>
  <c r="AK12" i="15"/>
  <c r="Z12" i="15"/>
  <c r="AI12" i="15"/>
  <c r="X12" i="15"/>
  <c r="Y12" i="15"/>
  <c r="AB12" i="15"/>
  <c r="AC12" i="15"/>
  <c r="AA12" i="15"/>
  <c r="AF12" i="15"/>
  <c r="AG12" i="15"/>
  <c r="AL18" i="16"/>
  <c r="AO18" i="16"/>
  <c r="AJ18" i="16"/>
  <c r="AE18" i="16"/>
  <c r="AA18" i="16"/>
  <c r="AM18" i="16"/>
  <c r="AN18" i="16"/>
  <c r="AF18" i="16"/>
  <c r="AK18" i="16"/>
  <c r="AB18" i="16"/>
  <c r="AC18" i="16"/>
  <c r="AH18" i="16"/>
  <c r="AI18" i="16"/>
  <c r="Z18" i="16"/>
  <c r="AG18" i="16"/>
  <c r="AD18" i="16"/>
  <c r="ES31" i="15"/>
  <c r="ET31" i="15"/>
  <c r="ET32" i="15"/>
  <c r="FK31" i="15"/>
  <c r="FK32" i="15"/>
  <c r="FU31" i="16"/>
  <c r="FU32" i="16"/>
  <c r="FD32" i="16"/>
  <c r="FD31" i="16"/>
  <c r="HI31" i="15"/>
  <c r="IE32" i="16"/>
  <c r="AL6" i="15"/>
  <c r="AI6" i="15"/>
  <c r="AE6" i="15"/>
  <c r="AA6" i="15"/>
  <c r="AM6" i="15"/>
  <c r="AB6" i="15"/>
  <c r="AK6" i="15"/>
  <c r="AD6" i="15"/>
  <c r="AJ6" i="15"/>
  <c r="AC6" i="15"/>
  <c r="AF6" i="15"/>
  <c r="AH6" i="15"/>
  <c r="Y6" i="15"/>
  <c r="X6" i="15"/>
  <c r="AG6" i="15"/>
  <c r="Z6" i="15"/>
  <c r="FR32" i="15"/>
  <c r="FA32" i="15"/>
  <c r="IB32" i="15"/>
  <c r="HC32" i="15"/>
  <c r="HC31" i="15"/>
  <c r="FI32" i="15"/>
  <c r="FI31" i="15"/>
  <c r="GN32" i="15"/>
  <c r="IJ32" i="16"/>
  <c r="IJ31" i="16"/>
  <c r="FT32" i="16"/>
  <c r="FT31" i="16"/>
  <c r="FA32" i="16"/>
  <c r="FA31" i="16"/>
  <c r="HL31" i="16"/>
  <c r="HL32" i="16"/>
  <c r="ER31" i="16"/>
  <c r="ER32" i="16"/>
  <c r="HY32" i="16"/>
  <c r="HY31" i="16"/>
  <c r="AJ16" i="15"/>
  <c r="Y16" i="15"/>
  <c r="AG16" i="15"/>
  <c r="AC16" i="15"/>
  <c r="AK16" i="15"/>
  <c r="AD16" i="15"/>
  <c r="AI16" i="15"/>
  <c r="AL16" i="15"/>
  <c r="AA16" i="15"/>
  <c r="X16" i="15"/>
  <c r="Z16" i="15"/>
  <c r="AE16" i="15"/>
  <c r="AB16" i="15"/>
  <c r="AH16" i="15"/>
  <c r="AM16" i="15"/>
  <c r="AF16" i="15"/>
  <c r="EW31" i="15"/>
  <c r="EW32" i="15"/>
  <c r="GP32" i="16"/>
  <c r="GP31" i="16"/>
  <c r="EN32" i="15"/>
  <c r="EN31" i="15"/>
  <c r="IC31" i="15"/>
  <c r="IC32" i="15"/>
  <c r="AB19" i="15"/>
  <c r="X19" i="15"/>
  <c r="AE19" i="15"/>
  <c r="AD19" i="15"/>
  <c r="AC19" i="15"/>
  <c r="AM19" i="15"/>
  <c r="AL19" i="15"/>
  <c r="AK19" i="15"/>
  <c r="AF19" i="15"/>
  <c r="AJ19" i="15"/>
  <c r="Z19" i="15"/>
  <c r="AI19" i="15"/>
  <c r="AG19" i="15"/>
  <c r="AA19" i="15"/>
  <c r="Y19" i="15"/>
  <c r="AH19" i="15"/>
  <c r="EQ32" i="15"/>
  <c r="GN31" i="16"/>
  <c r="IG31" i="16"/>
  <c r="IG32" i="16"/>
  <c r="AL20" i="16"/>
  <c r="AI20" i="16"/>
  <c r="AG20" i="16"/>
  <c r="AN20" i="16"/>
  <c r="AC20" i="16"/>
  <c r="AB20" i="16"/>
  <c r="AM20" i="16"/>
  <c r="AO20" i="16"/>
  <c r="AA20" i="16"/>
  <c r="AE20" i="16"/>
  <c r="AF20" i="16"/>
  <c r="AJ20" i="16"/>
  <c r="AK20" i="16"/>
  <c r="Z20" i="16"/>
  <c r="AH20" i="16"/>
  <c r="AD20" i="16"/>
  <c r="HW31" i="15"/>
  <c r="HW32" i="15"/>
  <c r="IB32" i="16"/>
  <c r="IB31" i="16"/>
  <c r="EO31" i="16"/>
  <c r="AF5" i="16"/>
  <c r="AO5" i="16"/>
  <c r="AK5" i="16"/>
  <c r="AG5" i="16"/>
  <c r="AC5" i="16"/>
  <c r="AN5" i="16"/>
  <c r="Z5" i="16"/>
  <c r="AE5" i="16"/>
  <c r="AB5" i="16"/>
  <c r="B23" i="16"/>
  <c r="AH5" i="16"/>
  <c r="AM5" i="16"/>
  <c r="B22" i="16"/>
  <c r="AD5" i="16"/>
  <c r="AJ5" i="16"/>
  <c r="AL5" i="16"/>
  <c r="AA5" i="16"/>
  <c r="AI5" i="16"/>
  <c r="AJ14" i="15"/>
  <c r="AG14" i="15"/>
  <c r="Y14" i="15"/>
  <c r="AK14" i="15"/>
  <c r="AC14" i="15"/>
  <c r="AD14" i="15"/>
  <c r="AE14" i="15"/>
  <c r="X14" i="15"/>
  <c r="AL14" i="15"/>
  <c r="AM14" i="15"/>
  <c r="AF14" i="15"/>
  <c r="Z14" i="15"/>
  <c r="AA14" i="15"/>
  <c r="AH14" i="15"/>
  <c r="AI14" i="15"/>
  <c r="AB14" i="15"/>
  <c r="HI32" i="15"/>
  <c r="HJ32" i="15"/>
  <c r="HJ31" i="15"/>
  <c r="HT32" i="16"/>
  <c r="HT31" i="16"/>
  <c r="AK11" i="15"/>
  <c r="AM11" i="15"/>
  <c r="AE11" i="15"/>
  <c r="AD11" i="15"/>
  <c r="Z11" i="15"/>
  <c r="AL11" i="15"/>
  <c r="AH11" i="15"/>
  <c r="AI11" i="15"/>
  <c r="AA11" i="15"/>
  <c r="AB11" i="15"/>
  <c r="AJ11" i="15"/>
  <c r="AC11" i="15"/>
  <c r="AG11" i="15"/>
  <c r="X11" i="15"/>
  <c r="AF11" i="15"/>
  <c r="Y11" i="15"/>
  <c r="GL32" i="15"/>
  <c r="GL31" i="15"/>
  <c r="FZ32" i="15"/>
  <c r="FZ31" i="15"/>
  <c r="HB32" i="16"/>
  <c r="HB31" i="16"/>
  <c r="HQ32" i="16"/>
  <c r="HQ31" i="16"/>
  <c r="IC31" i="16"/>
  <c r="IC32" i="16"/>
  <c r="IA31" i="16"/>
  <c r="ID32" i="15"/>
  <c r="ID31" i="15"/>
  <c r="HN32" i="15"/>
  <c r="HN31" i="15"/>
  <c r="ET32" i="16"/>
  <c r="ET31" i="16"/>
  <c r="EP31" i="11"/>
  <c r="FO32" i="8"/>
  <c r="EU32" i="11"/>
  <c r="FG31" i="11"/>
  <c r="HG31" i="10"/>
  <c r="HM32" i="10"/>
  <c r="HI31" i="12"/>
  <c r="EZ31" i="10"/>
  <c r="EN32" i="9"/>
  <c r="GC32" i="11"/>
  <c r="HO31" i="15"/>
  <c r="IF32" i="15"/>
  <c r="IF31" i="15"/>
  <c r="HV31" i="15"/>
  <c r="FF31" i="15"/>
  <c r="FF32" i="15"/>
  <c r="FR31" i="15"/>
  <c r="HD32" i="15"/>
  <c r="HD31" i="15"/>
  <c r="FV32" i="15"/>
  <c r="FV31" i="15"/>
  <c r="FM32" i="15"/>
  <c r="FM31" i="15"/>
  <c r="GU32" i="15"/>
  <c r="GU31" i="15"/>
  <c r="FL31" i="15"/>
  <c r="HM32" i="16"/>
  <c r="ID32" i="16"/>
  <c r="ID31" i="16"/>
  <c r="GA31" i="16"/>
  <c r="GC32" i="15"/>
  <c r="EW31" i="16"/>
  <c r="AA34" i="15"/>
  <c r="AI34" i="15"/>
  <c r="X34" i="15"/>
  <c r="AF34" i="15"/>
  <c r="R34" i="15"/>
  <c r="V34" i="15" s="1"/>
  <c r="V37" i="15" s="1"/>
  <c r="AC34" i="15"/>
  <c r="O34" i="15"/>
  <c r="S34" i="15" s="1"/>
  <c r="AH34" i="15"/>
  <c r="Y34" i="15"/>
  <c r="P34" i="15"/>
  <c r="T34" i="15" s="1"/>
  <c r="B37" i="15"/>
  <c r="AE34" i="15"/>
  <c r="AB34" i="15"/>
  <c r="Q34" i="15"/>
  <c r="U34" i="15" s="1"/>
  <c r="AD34" i="15"/>
  <c r="AM34" i="15"/>
  <c r="B36" i="15"/>
  <c r="Z34" i="15"/>
  <c r="AJ34" i="15"/>
  <c r="AK34" i="15"/>
  <c r="AG34" i="15"/>
  <c r="AL34" i="15"/>
  <c r="AF21" i="15"/>
  <c r="AH21" i="15"/>
  <c r="AE21" i="15"/>
  <c r="AA21" i="15"/>
  <c r="AB21" i="15"/>
  <c r="AD21" i="15"/>
  <c r="AK21" i="15"/>
  <c r="AG21" i="15"/>
  <c r="X21" i="15"/>
  <c r="Z21" i="15"/>
  <c r="AC21" i="15"/>
  <c r="Y21" i="15"/>
  <c r="AJ21" i="15"/>
  <c r="AL21" i="15"/>
  <c r="AM21" i="15"/>
  <c r="AI21" i="15"/>
  <c r="FY32" i="15"/>
  <c r="HR32" i="15"/>
  <c r="HR31" i="15"/>
  <c r="II31" i="15"/>
  <c r="II32" i="15"/>
  <c r="EO32" i="16"/>
  <c r="HV32" i="16"/>
  <c r="HV31" i="16"/>
  <c r="FG31" i="16"/>
  <c r="FG32" i="16"/>
  <c r="HW32" i="16"/>
  <c r="HP32" i="16"/>
  <c r="HP31" i="16"/>
  <c r="AI17" i="15"/>
  <c r="AH17" i="15"/>
  <c r="AC17" i="15"/>
  <c r="Y17" i="15"/>
  <c r="AA17" i="15"/>
  <c r="Z17" i="15"/>
  <c r="AB17" i="15"/>
  <c r="AD17" i="15"/>
  <c r="AF17" i="15"/>
  <c r="AM17" i="15"/>
  <c r="AK17" i="15"/>
  <c r="AE17" i="15"/>
  <c r="AJ17" i="15"/>
  <c r="AL17" i="15"/>
  <c r="AG17" i="15"/>
  <c r="X17" i="15"/>
  <c r="HW31" i="16"/>
  <c r="FP31" i="15"/>
  <c r="GX32" i="15"/>
  <c r="FH31" i="15"/>
  <c r="FJ32" i="15"/>
  <c r="FJ31" i="15"/>
  <c r="GO31" i="15"/>
  <c r="GO32" i="15"/>
  <c r="EP32" i="15"/>
  <c r="EP31" i="15"/>
  <c r="HP32" i="15"/>
  <c r="HP31" i="15"/>
  <c r="IG32" i="15"/>
  <c r="IG31" i="15"/>
  <c r="EM31" i="15"/>
  <c r="GF32" i="16"/>
  <c r="GF31" i="16"/>
  <c r="HR32" i="16"/>
  <c r="HR31" i="16"/>
  <c r="FS32" i="16"/>
  <c r="FL31" i="16"/>
  <c r="FL32" i="16"/>
  <c r="GT31" i="16"/>
  <c r="GT32" i="16"/>
  <c r="GX31" i="16"/>
  <c r="GX32" i="16"/>
  <c r="FP32" i="16"/>
  <c r="FP31" i="16"/>
  <c r="HX32" i="15"/>
  <c r="IA32" i="16"/>
  <c r="B23" i="15"/>
  <c r="AK5" i="15"/>
  <c r="AC5" i="15"/>
  <c r="AH5" i="15"/>
  <c r="AL5" i="15"/>
  <c r="Z5" i="15"/>
  <c r="AG5" i="15"/>
  <c r="Y5" i="15"/>
  <c r="AD5" i="15"/>
  <c r="AM5" i="15"/>
  <c r="AB5" i="15"/>
  <c r="AE5" i="15"/>
  <c r="B22" i="15"/>
  <c r="AJ5" i="15"/>
  <c r="AA5" i="15"/>
  <c r="AI5" i="15"/>
  <c r="X5" i="15"/>
  <c r="AF5" i="15"/>
  <c r="AJ7" i="15"/>
  <c r="AK7" i="15"/>
  <c r="AC7" i="15"/>
  <c r="AH7" i="15"/>
  <c r="Z7" i="15"/>
  <c r="AD7" i="15"/>
  <c r="AG7" i="15"/>
  <c r="Y7" i="15"/>
  <c r="AL7" i="15"/>
  <c r="AM7" i="15"/>
  <c r="AF7" i="15"/>
  <c r="AE7" i="15"/>
  <c r="X7" i="15"/>
  <c r="AA7" i="15"/>
  <c r="AI7" i="15"/>
  <c r="AB7" i="15"/>
  <c r="Z13" i="16"/>
  <c r="AM13" i="16"/>
  <c r="AG13" i="16"/>
  <c r="AF13" i="16"/>
  <c r="AI13" i="16"/>
  <c r="AO13" i="16"/>
  <c r="AN13" i="16"/>
  <c r="AL13" i="16"/>
  <c r="AH13" i="16"/>
  <c r="AE13" i="16"/>
  <c r="AJ13" i="16"/>
  <c r="AB13" i="16"/>
  <c r="AK13" i="16"/>
  <c r="AD13" i="16"/>
  <c r="AC13" i="16"/>
  <c r="AA13" i="16"/>
  <c r="AE12" i="16"/>
  <c r="Z12" i="16"/>
  <c r="AG12" i="16"/>
  <c r="AF12" i="16"/>
  <c r="AI12" i="16"/>
  <c r="AC12" i="16"/>
  <c r="AB12" i="16"/>
  <c r="AA12" i="16"/>
  <c r="AO12" i="16"/>
  <c r="AN12" i="16"/>
  <c r="AL12" i="16"/>
  <c r="AH12" i="16"/>
  <c r="AK12" i="16"/>
  <c r="AM12" i="16"/>
  <c r="AJ12" i="16"/>
  <c r="AD12" i="16"/>
  <c r="AK18" i="15"/>
  <c r="AH18" i="15"/>
  <c r="Z18" i="15"/>
  <c r="AL18" i="15"/>
  <c r="AD18" i="15"/>
  <c r="AA18" i="15"/>
  <c r="AE18" i="15"/>
  <c r="AM18" i="15"/>
  <c r="AI18" i="15"/>
  <c r="X18" i="15"/>
  <c r="Y18" i="15"/>
  <c r="AC18" i="15"/>
  <c r="AJ18" i="15"/>
  <c r="AB18" i="15"/>
  <c r="AF18" i="15"/>
  <c r="AG18" i="15"/>
  <c r="GA31" i="15"/>
  <c r="GR32" i="15"/>
  <c r="GB31" i="15"/>
  <c r="GB32" i="15"/>
  <c r="IA31" i="15"/>
  <c r="IA32" i="15"/>
  <c r="HC31" i="16"/>
  <c r="HC32" i="16"/>
  <c r="AM6" i="16"/>
  <c r="AG6" i="16"/>
  <c r="AO6" i="16"/>
  <c r="AF6" i="16"/>
  <c r="AN6" i="16"/>
  <c r="AC6" i="16"/>
  <c r="AK6" i="16"/>
  <c r="AB6" i="16"/>
  <c r="AJ6" i="16"/>
  <c r="Z6" i="16"/>
  <c r="AE6" i="16"/>
  <c r="AH6" i="16"/>
  <c r="AL6" i="16"/>
  <c r="AA6" i="16"/>
  <c r="AI6" i="16"/>
  <c r="AD6" i="16"/>
  <c r="GI32" i="15"/>
  <c r="HQ32" i="15"/>
  <c r="HK32" i="15"/>
  <c r="EM32" i="15"/>
  <c r="HT31" i="15"/>
  <c r="HT32" i="15"/>
  <c r="HH32" i="15"/>
  <c r="HH31" i="15"/>
  <c r="HV32" i="15"/>
  <c r="FC32" i="16"/>
  <c r="FC31" i="16"/>
  <c r="GI31" i="16"/>
  <c r="FR32" i="16"/>
  <c r="FR31" i="16"/>
  <c r="GD32" i="16"/>
  <c r="GD31" i="16"/>
  <c r="EV31" i="16"/>
  <c r="EV32" i="16"/>
  <c r="FZ31" i="16"/>
  <c r="FZ32" i="16"/>
  <c r="GQ32" i="16"/>
  <c r="GQ31" i="16"/>
  <c r="FK31" i="16"/>
  <c r="AE16" i="16"/>
  <c r="AM16" i="16"/>
  <c r="AC16" i="16"/>
  <c r="AB16" i="16"/>
  <c r="AA16" i="16"/>
  <c r="AK16" i="16"/>
  <c r="AJ16" i="16"/>
  <c r="AH16" i="16"/>
  <c r="AD16" i="16"/>
  <c r="AF16" i="16"/>
  <c r="AL16" i="16"/>
  <c r="AO16" i="16"/>
  <c r="Z16" i="16"/>
  <c r="AG16" i="16"/>
  <c r="AN16" i="16"/>
  <c r="AI16" i="16"/>
  <c r="GV32" i="15"/>
  <c r="GE32" i="15"/>
  <c r="GE31" i="15"/>
  <c r="FO32" i="15"/>
  <c r="FO31" i="15"/>
  <c r="EX31" i="15"/>
  <c r="EX32" i="15"/>
  <c r="HJ32" i="16"/>
  <c r="HJ31" i="16"/>
  <c r="EQ31" i="16"/>
  <c r="EQ32" i="16"/>
  <c r="FH31" i="16"/>
  <c r="FH32" i="16"/>
  <c r="M35" i="6"/>
  <c r="Q35" i="6" s="1"/>
  <c r="AC35" i="6"/>
  <c r="FZ35" i="6" s="1"/>
  <c r="AF35" i="6"/>
  <c r="IB35" i="6" s="1"/>
  <c r="V35" i="6"/>
  <c r="GJ35" i="6" s="1"/>
  <c r="ID35" i="6"/>
  <c r="HM35" i="6"/>
  <c r="GV35" i="6"/>
  <c r="GE35" i="6"/>
  <c r="FN35" i="6"/>
  <c r="EW35" i="6"/>
  <c r="HX35" i="6"/>
  <c r="HG35" i="6"/>
  <c r="GP35" i="6"/>
  <c r="FY35" i="6"/>
  <c r="FH35" i="6"/>
  <c r="EQ35" i="6"/>
  <c r="IH32" i="8"/>
  <c r="IH31" i="8"/>
  <c r="GA32" i="10"/>
  <c r="GA31" i="10"/>
  <c r="HV35" i="6"/>
  <c r="HE35" i="6"/>
  <c r="GN35" i="6"/>
  <c r="FW35" i="6"/>
  <c r="FF35" i="6"/>
  <c r="EO35" i="6"/>
  <c r="HQ35" i="6"/>
  <c r="GZ35" i="6"/>
  <c r="GI35" i="6"/>
  <c r="FR35" i="6"/>
  <c r="FA35" i="6"/>
  <c r="EJ35" i="6"/>
  <c r="HT35" i="6"/>
  <c r="HC35" i="6"/>
  <c r="GL35" i="6"/>
  <c r="FU35" i="6"/>
  <c r="FD35" i="6"/>
  <c r="EM35" i="6"/>
  <c r="IA35" i="6"/>
  <c r="HJ35" i="6"/>
  <c r="GS35" i="6"/>
  <c r="GB35" i="6"/>
  <c r="FK35" i="6"/>
  <c r="ET35" i="6"/>
  <c r="GI31" i="8"/>
  <c r="GI32" i="8"/>
  <c r="FE31" i="8"/>
  <c r="FE32" i="8"/>
  <c r="EN32" i="8"/>
  <c r="EN31" i="8"/>
  <c r="ER31" i="8"/>
  <c r="ER32" i="8"/>
  <c r="FZ32" i="8"/>
  <c r="FZ31" i="8"/>
  <c r="EV31" i="8"/>
  <c r="EV32" i="8"/>
  <c r="GD32" i="8"/>
  <c r="GD31" i="8"/>
  <c r="EZ31" i="8"/>
  <c r="EZ32" i="8"/>
  <c r="GY31" i="8"/>
  <c r="GY32" i="8"/>
  <c r="EZ32" i="9"/>
  <c r="HZ31" i="10"/>
  <c r="FJ31" i="10"/>
  <c r="HC31" i="10"/>
  <c r="HC32" i="10"/>
  <c r="HT31" i="10"/>
  <c r="HT32" i="10"/>
  <c r="FO32" i="10"/>
  <c r="FO31" i="10"/>
  <c r="GW32" i="10"/>
  <c r="GW31" i="10"/>
  <c r="FY31" i="10"/>
  <c r="FH32" i="10"/>
  <c r="FN32" i="10"/>
  <c r="FV32" i="6"/>
  <c r="FV31" i="6"/>
  <c r="GA32" i="6"/>
  <c r="GA31" i="6"/>
  <c r="FY32" i="6"/>
  <c r="FY31" i="6"/>
  <c r="EU31" i="6"/>
  <c r="EU32" i="6"/>
  <c r="HK32" i="6"/>
  <c r="HK31" i="6"/>
  <c r="HG31" i="11"/>
  <c r="EZ31" i="11"/>
  <c r="EZ32" i="11"/>
  <c r="GY31" i="11"/>
  <c r="GY32" i="11"/>
  <c r="EM31" i="11"/>
  <c r="EM32" i="11"/>
  <c r="HT32" i="11"/>
  <c r="HT31" i="11"/>
  <c r="FW32" i="11"/>
  <c r="FW31" i="11"/>
  <c r="HE32" i="11"/>
  <c r="HE31" i="11"/>
  <c r="M30" i="11"/>
  <c r="Q30" i="11" s="1"/>
  <c r="L30" i="11"/>
  <c r="P30" i="11" s="1"/>
  <c r="O30" i="11"/>
  <c r="S30" i="11" s="1"/>
  <c r="N30" i="11"/>
  <c r="R30" i="11" s="1"/>
  <c r="GZ32" i="9"/>
  <c r="GZ31" i="9"/>
  <c r="HR31" i="9"/>
  <c r="HR32" i="9"/>
  <c r="IA32" i="9"/>
  <c r="IA31" i="9"/>
  <c r="HN32" i="9"/>
  <c r="HN31" i="9"/>
  <c r="HZ32" i="9"/>
  <c r="HZ31" i="9"/>
  <c r="IC32" i="12"/>
  <c r="IC31" i="12"/>
  <c r="HQ32" i="12"/>
  <c r="HQ31" i="12"/>
  <c r="GY32" i="12"/>
  <c r="GY31" i="12"/>
  <c r="IG32" i="12"/>
  <c r="IG31" i="12"/>
  <c r="AB17" i="10"/>
  <c r="AJ17" i="10"/>
  <c r="X17" i="10"/>
  <c r="Q17" i="10"/>
  <c r="U17" i="10" s="1"/>
  <c r="R17" i="10"/>
  <c r="V17" i="10" s="1"/>
  <c r="AI17" i="10"/>
  <c r="AH17" i="10"/>
  <c r="AG17" i="10"/>
  <c r="AF17" i="10"/>
  <c r="AE17" i="10"/>
  <c r="AD17" i="10"/>
  <c r="AC17" i="10"/>
  <c r="P17" i="10"/>
  <c r="T17" i="10" s="1"/>
  <c r="AA17" i="10"/>
  <c r="Z17" i="10"/>
  <c r="Y17" i="10"/>
  <c r="AM17" i="10"/>
  <c r="AL17" i="10"/>
  <c r="AK17" i="10"/>
  <c r="O17" i="10"/>
  <c r="S17" i="10" s="1"/>
  <c r="AF11" i="8"/>
  <c r="P11" i="8"/>
  <c r="T11" i="8" s="1"/>
  <c r="Q11" i="8"/>
  <c r="U11" i="8" s="1"/>
  <c r="O11" i="8"/>
  <c r="S11" i="8" s="1"/>
  <c r="R11" i="8"/>
  <c r="V11" i="8" s="1"/>
  <c r="Z11" i="8"/>
  <c r="AA11" i="8"/>
  <c r="AB11" i="8"/>
  <c r="AI11" i="8"/>
  <c r="AG11" i="8"/>
  <c r="AD11" i="8"/>
  <c r="AE11" i="8"/>
  <c r="AL11" i="8"/>
  <c r="AJ11" i="8"/>
  <c r="AH11" i="8"/>
  <c r="Y11" i="8"/>
  <c r="X11" i="8"/>
  <c r="AM11" i="8"/>
  <c r="AK11" i="8"/>
  <c r="AC11" i="8"/>
  <c r="AN11" i="12"/>
  <c r="AO11" i="12"/>
  <c r="AC11" i="12"/>
  <c r="AL11" i="12"/>
  <c r="AI11" i="12"/>
  <c r="AJ11" i="12"/>
  <c r="AG11" i="12"/>
  <c r="Z11" i="12"/>
  <c r="AM11" i="12"/>
  <c r="AD11" i="12"/>
  <c r="AA11" i="12"/>
  <c r="AB11" i="12"/>
  <c r="AK11" i="12"/>
  <c r="AH11" i="12"/>
  <c r="AE11" i="12"/>
  <c r="AF11" i="12"/>
  <c r="AK6" i="10"/>
  <c r="AL6" i="10"/>
  <c r="AH6" i="10"/>
  <c r="AD6" i="10"/>
  <c r="Z6" i="10"/>
  <c r="O6" i="10"/>
  <c r="S6" i="10" s="1"/>
  <c r="P6" i="10"/>
  <c r="T6" i="10" s="1"/>
  <c r="R6" i="10"/>
  <c r="V6" i="10" s="1"/>
  <c r="AM6" i="10"/>
  <c r="Q6" i="10"/>
  <c r="U6" i="10" s="1"/>
  <c r="AB6" i="10"/>
  <c r="Y6" i="10"/>
  <c r="AA6" i="10"/>
  <c r="AF6" i="10"/>
  <c r="AC6" i="10"/>
  <c r="AE6" i="10"/>
  <c r="AJ6" i="10"/>
  <c r="AG6" i="10"/>
  <c r="AI6" i="10"/>
  <c r="X6" i="10"/>
  <c r="AJ8" i="8"/>
  <c r="O8" i="8"/>
  <c r="S8" i="8" s="1"/>
  <c r="Q8" i="8"/>
  <c r="U8" i="8" s="1"/>
  <c r="R8" i="8"/>
  <c r="V8" i="8" s="1"/>
  <c r="P8" i="8"/>
  <c r="T8" i="8" s="1"/>
  <c r="AK8" i="8"/>
  <c r="AL8" i="8"/>
  <c r="AA8" i="8"/>
  <c r="AF8" i="8"/>
  <c r="Y8" i="8"/>
  <c r="Z8" i="8"/>
  <c r="AE8" i="8"/>
  <c r="AC8" i="8"/>
  <c r="AD8" i="8"/>
  <c r="AI8" i="8"/>
  <c r="X8" i="8"/>
  <c r="AG8" i="8"/>
  <c r="AH8" i="8"/>
  <c r="AM8" i="8"/>
  <c r="AB8" i="8"/>
  <c r="AO8" i="12"/>
  <c r="AL8" i="12"/>
  <c r="AH8" i="12"/>
  <c r="AD8" i="12"/>
  <c r="Z8" i="12"/>
  <c r="AN8" i="12"/>
  <c r="AJ8" i="12"/>
  <c r="AM8" i="12"/>
  <c r="AC8" i="12"/>
  <c r="AA8" i="12"/>
  <c r="AG8" i="12"/>
  <c r="AE8" i="12"/>
  <c r="AK8" i="12"/>
  <c r="AF8" i="12"/>
  <c r="AB8" i="12"/>
  <c r="AI8" i="12"/>
  <c r="AJ20" i="10"/>
  <c r="AD20" i="10"/>
  <c r="Z20" i="10"/>
  <c r="AI20" i="10"/>
  <c r="O20" i="10"/>
  <c r="S20" i="10" s="1"/>
  <c r="Q20" i="10"/>
  <c r="U20" i="10" s="1"/>
  <c r="R20" i="10"/>
  <c r="V20" i="10" s="1"/>
  <c r="AB20" i="10"/>
  <c r="Y20" i="10"/>
  <c r="AA20" i="10"/>
  <c r="AL20" i="10"/>
  <c r="AF20" i="10"/>
  <c r="AC20" i="10"/>
  <c r="P20" i="10"/>
  <c r="T20" i="10" s="1"/>
  <c r="AE20" i="10"/>
  <c r="AH20" i="10"/>
  <c r="AK20" i="10"/>
  <c r="AG20" i="10"/>
  <c r="X20" i="10"/>
  <c r="AM20" i="10"/>
  <c r="HZ32" i="12"/>
  <c r="HP31" i="10"/>
  <c r="GQ31" i="12"/>
  <c r="GB32" i="8"/>
  <c r="GB31" i="8"/>
  <c r="ET31" i="8"/>
  <c r="ET32" i="8"/>
  <c r="HM32" i="8"/>
  <c r="HM31" i="8"/>
  <c r="HI32" i="8"/>
  <c r="HI31" i="8"/>
  <c r="GA31" i="8"/>
  <c r="GA32" i="8"/>
  <c r="L29" i="11"/>
  <c r="P29" i="11" s="1"/>
  <c r="O29" i="11"/>
  <c r="S29" i="11" s="1"/>
  <c r="N29" i="11"/>
  <c r="R29" i="11" s="1"/>
  <c r="M29" i="11"/>
  <c r="Q29" i="11" s="1"/>
  <c r="ID31" i="10"/>
  <c r="FN31" i="10"/>
  <c r="EN32" i="10"/>
  <c r="EN31" i="10"/>
  <c r="FV32" i="10"/>
  <c r="FV31" i="10"/>
  <c r="GB32" i="10"/>
  <c r="GB31" i="10"/>
  <c r="ET32" i="10"/>
  <c r="ET31" i="10"/>
  <c r="GH31" i="10"/>
  <c r="GX31" i="10"/>
  <c r="GH32" i="9"/>
  <c r="FK32" i="6"/>
  <c r="FK31" i="6"/>
  <c r="IA32" i="6"/>
  <c r="IA31" i="6"/>
  <c r="GJ32" i="6"/>
  <c r="GJ31" i="6"/>
  <c r="GL32" i="6"/>
  <c r="GL31" i="6"/>
  <c r="FF32" i="6"/>
  <c r="FF31" i="6"/>
  <c r="HV32" i="6"/>
  <c r="HV31" i="6"/>
  <c r="FS32" i="11"/>
  <c r="GS32" i="11"/>
  <c r="GS31" i="11"/>
  <c r="GF32" i="11"/>
  <c r="GF31" i="11"/>
  <c r="HI32" i="11"/>
  <c r="HI31" i="11"/>
  <c r="GQ32" i="11"/>
  <c r="HY32" i="11"/>
  <c r="FR31" i="10"/>
  <c r="HH32" i="9"/>
  <c r="HH31" i="9"/>
  <c r="GU31" i="9"/>
  <c r="HC31" i="9"/>
  <c r="HC32" i="9"/>
  <c r="HK31" i="9"/>
  <c r="HK32" i="9"/>
  <c r="GO32" i="9"/>
  <c r="GO31" i="9"/>
  <c r="HW32" i="9"/>
  <c r="HW31" i="9"/>
  <c r="GQ32" i="12"/>
  <c r="HY31" i="12"/>
  <c r="HY32" i="12"/>
  <c r="HW31" i="12"/>
  <c r="HW32" i="12"/>
  <c r="HJ32" i="12"/>
  <c r="HJ31" i="12"/>
  <c r="IE31" i="12"/>
  <c r="IE32" i="12"/>
  <c r="EO32" i="12"/>
  <c r="EO31" i="12"/>
  <c r="AL15" i="10"/>
  <c r="Z15" i="10"/>
  <c r="AJ15" i="10"/>
  <c r="AH15" i="10"/>
  <c r="AB15" i="10"/>
  <c r="Q15" i="10"/>
  <c r="U15" i="10" s="1"/>
  <c r="O15" i="10"/>
  <c r="S15" i="10" s="1"/>
  <c r="R15" i="10"/>
  <c r="V15" i="10" s="1"/>
  <c r="AM15" i="10"/>
  <c r="AK15" i="10"/>
  <c r="X15" i="10"/>
  <c r="AD15" i="10"/>
  <c r="AI15" i="10"/>
  <c r="AG15" i="10"/>
  <c r="AF15" i="10"/>
  <c r="AE15" i="10"/>
  <c r="AC15" i="10"/>
  <c r="AA15" i="10"/>
  <c r="Y15" i="10"/>
  <c r="P15" i="10"/>
  <c r="T15" i="10" s="1"/>
  <c r="GJ32" i="8"/>
  <c r="HA32" i="8"/>
  <c r="HA31" i="8"/>
  <c r="FX32" i="8"/>
  <c r="FX31" i="8"/>
  <c r="FO31" i="8"/>
  <c r="FE32" i="11"/>
  <c r="EN31" i="11"/>
  <c r="GW31" i="11"/>
  <c r="HX32" i="11"/>
  <c r="FQ32" i="10"/>
  <c r="FQ31" i="10"/>
  <c r="FP32" i="10"/>
  <c r="FP31" i="10"/>
  <c r="HV31" i="10"/>
  <c r="FF31" i="10"/>
  <c r="EP32" i="10"/>
  <c r="EP31" i="10"/>
  <c r="FX32" i="10"/>
  <c r="FX31" i="10"/>
  <c r="FM32" i="10"/>
  <c r="FM31" i="10"/>
  <c r="GU31" i="10"/>
  <c r="GU32" i="10"/>
  <c r="GU32" i="12"/>
  <c r="FG32" i="6"/>
  <c r="FG31" i="6"/>
  <c r="HW32" i="6"/>
  <c r="HW31" i="6"/>
  <c r="FA32" i="6"/>
  <c r="FA31" i="6"/>
  <c r="HQ32" i="6"/>
  <c r="HQ31" i="6"/>
  <c r="GX32" i="6"/>
  <c r="GX31" i="6"/>
  <c r="GQ32" i="6"/>
  <c r="GQ31" i="6"/>
  <c r="GG31" i="11"/>
  <c r="GG32" i="11"/>
  <c r="FP31" i="11"/>
  <c r="IB32" i="11"/>
  <c r="FV31" i="11"/>
  <c r="FV32" i="11"/>
  <c r="GM32" i="9"/>
  <c r="GM31" i="9"/>
  <c r="FF32" i="9"/>
  <c r="FF31" i="9"/>
  <c r="GN31" i="9"/>
  <c r="GN32" i="9"/>
  <c r="EY32" i="9"/>
  <c r="EY31" i="9"/>
  <c r="GG32" i="9"/>
  <c r="GG31" i="9"/>
  <c r="II32" i="12"/>
  <c r="II31" i="12"/>
  <c r="FB32" i="12"/>
  <c r="GC32" i="12"/>
  <c r="GC31" i="12"/>
  <c r="EU32" i="12"/>
  <c r="EU31" i="12"/>
  <c r="GR32" i="12"/>
  <c r="GR31" i="12"/>
  <c r="AM5" i="9"/>
  <c r="Y5" i="9"/>
  <c r="AK5" i="9"/>
  <c r="AG5" i="9"/>
  <c r="AC5" i="9"/>
  <c r="O5" i="9"/>
  <c r="S5" i="9" s="1"/>
  <c r="Q5" i="9"/>
  <c r="U5" i="9" s="1"/>
  <c r="AL5" i="9"/>
  <c r="AE5" i="9"/>
  <c r="X5" i="9"/>
  <c r="AD5" i="9"/>
  <c r="R5" i="9"/>
  <c r="V5" i="9" s="1"/>
  <c r="B23" i="9"/>
  <c r="AF5" i="9"/>
  <c r="AH5" i="9"/>
  <c r="AA5" i="9"/>
  <c r="B22" i="9"/>
  <c r="AJ5" i="9"/>
  <c r="Z5" i="9"/>
  <c r="AI5" i="9"/>
  <c r="P5" i="9"/>
  <c r="T5" i="9" s="1"/>
  <c r="AB5" i="9"/>
  <c r="AJ35" i="8"/>
  <c r="O35" i="8"/>
  <c r="S35" i="8" s="1"/>
  <c r="R35" i="8"/>
  <c r="V35" i="8" s="1"/>
  <c r="Q35" i="8"/>
  <c r="U35" i="8" s="1"/>
  <c r="P35" i="8"/>
  <c r="T35" i="8" s="1"/>
  <c r="AC35" i="8"/>
  <c r="AK35" i="8"/>
  <c r="Z35" i="8"/>
  <c r="AM35" i="8"/>
  <c r="AF35" i="8"/>
  <c r="AG35" i="8"/>
  <c r="AD35" i="8"/>
  <c r="AA35" i="8"/>
  <c r="Y35" i="8"/>
  <c r="AH35" i="8"/>
  <c r="AE35" i="8"/>
  <c r="X35" i="8"/>
  <c r="AL35" i="8"/>
  <c r="AI35" i="8"/>
  <c r="AB35" i="8"/>
  <c r="AC35" i="12"/>
  <c r="AK35" i="12"/>
  <c r="AN35" i="12"/>
  <c r="AM35" i="12"/>
  <c r="AL35" i="12"/>
  <c r="AG35" i="12"/>
  <c r="AJ35" i="12"/>
  <c r="AI35" i="12"/>
  <c r="AH35" i="12"/>
  <c r="AF35" i="12"/>
  <c r="AE35" i="12"/>
  <c r="AD35" i="12"/>
  <c r="AO35" i="12"/>
  <c r="AB35" i="12"/>
  <c r="AA35" i="12"/>
  <c r="Z35" i="12"/>
  <c r="AK7" i="9"/>
  <c r="AH7" i="9"/>
  <c r="Z7" i="9"/>
  <c r="AM7" i="9"/>
  <c r="AE7" i="9"/>
  <c r="AL7" i="9"/>
  <c r="AD7" i="9"/>
  <c r="AI7" i="9"/>
  <c r="AA7" i="9"/>
  <c r="Q7" i="9"/>
  <c r="U7" i="9" s="1"/>
  <c r="R7" i="9"/>
  <c r="V7" i="9" s="1"/>
  <c r="AJ7" i="9"/>
  <c r="Y7" i="9"/>
  <c r="O7" i="9"/>
  <c r="S7" i="9" s="1"/>
  <c r="AB7" i="9"/>
  <c r="AG7" i="9"/>
  <c r="P7" i="9"/>
  <c r="T7" i="9" s="1"/>
  <c r="AF7" i="9"/>
  <c r="X7" i="9"/>
  <c r="AC7" i="9"/>
  <c r="W13" i="6"/>
  <c r="AC13" i="6"/>
  <c r="AI13" i="6"/>
  <c r="AA13" i="6"/>
  <c r="AB13" i="6"/>
  <c r="N13" i="6"/>
  <c r="R13" i="6" s="1"/>
  <c r="L13" i="6"/>
  <c r="P13" i="6" s="1"/>
  <c r="AG13" i="6"/>
  <c r="Z13" i="6"/>
  <c r="AH13" i="6"/>
  <c r="U13" i="6"/>
  <c r="X13" i="6"/>
  <c r="AE13" i="6"/>
  <c r="V13" i="6"/>
  <c r="O13" i="6"/>
  <c r="S13" i="6" s="1"/>
  <c r="M13" i="6"/>
  <c r="Q13" i="6" s="1"/>
  <c r="Y13" i="6"/>
  <c r="AD13" i="6"/>
  <c r="AJ13" i="6"/>
  <c r="AF13" i="6"/>
  <c r="AM13" i="11"/>
  <c r="AF13" i="11"/>
  <c r="AB13" i="11"/>
  <c r="AA13" i="11"/>
  <c r="AJ13" i="11"/>
  <c r="X13" i="11"/>
  <c r="Y13" i="11"/>
  <c r="Z13" i="11"/>
  <c r="AC13" i="11"/>
  <c r="AD13" i="11"/>
  <c r="AE13" i="11"/>
  <c r="AG13" i="11"/>
  <c r="AH13" i="11"/>
  <c r="AI13" i="11"/>
  <c r="AK13" i="11"/>
  <c r="AL13" i="11"/>
  <c r="AB10" i="9"/>
  <c r="AJ10" i="9"/>
  <c r="R10" i="9"/>
  <c r="V10" i="9" s="1"/>
  <c r="AE10" i="9"/>
  <c r="AD10" i="9"/>
  <c r="AC10" i="9"/>
  <c r="AM10" i="9"/>
  <c r="AL10" i="9"/>
  <c r="AK10" i="9"/>
  <c r="O10" i="9"/>
  <c r="S10" i="9" s="1"/>
  <c r="X10" i="9"/>
  <c r="AI10" i="9"/>
  <c r="AH10" i="9"/>
  <c r="AG10" i="9"/>
  <c r="AF10" i="9"/>
  <c r="P10" i="9"/>
  <c r="T10" i="9" s="1"/>
  <c r="Y10" i="9"/>
  <c r="Q10" i="9"/>
  <c r="U10" i="9" s="1"/>
  <c r="AA10" i="9"/>
  <c r="Z10" i="9"/>
  <c r="AC12" i="6"/>
  <c r="AI12" i="6"/>
  <c r="AB12" i="6"/>
  <c r="W12" i="6"/>
  <c r="N12" i="6"/>
  <c r="R12" i="6" s="1"/>
  <c r="AG12" i="6"/>
  <c r="AJ12" i="6"/>
  <c r="Z12" i="6"/>
  <c r="AH12" i="6"/>
  <c r="U12" i="6"/>
  <c r="X12" i="6"/>
  <c r="V12" i="6"/>
  <c r="AE12" i="6"/>
  <c r="M12" i="6"/>
  <c r="Q12" i="6" s="1"/>
  <c r="L12" i="6"/>
  <c r="P12" i="6" s="1"/>
  <c r="Y12" i="6"/>
  <c r="AD12" i="6"/>
  <c r="AF12" i="6"/>
  <c r="AA12" i="6"/>
  <c r="O12" i="6"/>
  <c r="S12" i="6" s="1"/>
  <c r="AG12" i="11"/>
  <c r="Y12" i="11"/>
  <c r="AC12" i="11"/>
  <c r="AJ12" i="11"/>
  <c r="AA12" i="11"/>
  <c r="Z12" i="11"/>
  <c r="AF12" i="11"/>
  <c r="AM12" i="11"/>
  <c r="AL12" i="11"/>
  <c r="AK12" i="11"/>
  <c r="AB12" i="11"/>
  <c r="AI12" i="11"/>
  <c r="AH12" i="11"/>
  <c r="X12" i="11"/>
  <c r="AE12" i="11"/>
  <c r="AD12" i="11"/>
  <c r="HO32" i="8"/>
  <c r="HO31" i="8"/>
  <c r="HC32" i="8"/>
  <c r="HC31" i="8"/>
  <c r="HX32" i="8"/>
  <c r="HX31" i="8"/>
  <c r="HG32" i="8"/>
  <c r="HG31" i="8"/>
  <c r="HK32" i="8"/>
  <c r="HK31" i="8"/>
  <c r="EY32" i="11"/>
  <c r="IH31" i="10"/>
  <c r="FR32" i="10"/>
  <c r="HG32" i="10"/>
  <c r="FL32" i="10"/>
  <c r="FL31" i="10"/>
  <c r="EU31" i="10"/>
  <c r="EU32" i="10"/>
  <c r="ER32" i="10"/>
  <c r="ER31" i="10"/>
  <c r="FZ32" i="10"/>
  <c r="FZ31" i="10"/>
  <c r="GJ31" i="10"/>
  <c r="GJ32" i="10"/>
  <c r="FB32" i="10"/>
  <c r="FB31" i="10"/>
  <c r="EX32" i="6"/>
  <c r="EX31" i="6"/>
  <c r="HN32" i="6"/>
  <c r="HN31" i="6"/>
  <c r="EW32" i="6"/>
  <c r="EW31" i="6"/>
  <c r="HM32" i="6"/>
  <c r="HM31" i="6"/>
  <c r="EV32" i="6"/>
  <c r="EV31" i="6"/>
  <c r="HL31" i="6"/>
  <c r="HL32" i="6"/>
  <c r="EL32" i="6"/>
  <c r="EL31" i="6"/>
  <c r="HB32" i="6"/>
  <c r="HB31" i="6"/>
  <c r="EV31" i="11"/>
  <c r="EV32" i="11"/>
  <c r="IC31" i="11"/>
  <c r="IC32" i="11"/>
  <c r="FX32" i="11"/>
  <c r="FX31" i="11"/>
  <c r="FI32" i="11"/>
  <c r="GZ32" i="11"/>
  <c r="GZ31" i="11"/>
  <c r="HL32" i="11"/>
  <c r="N26" i="11"/>
  <c r="R26" i="11" s="1"/>
  <c r="M26" i="11"/>
  <c r="Q26" i="11" s="1"/>
  <c r="L26" i="11"/>
  <c r="P26" i="11" s="1"/>
  <c r="O26" i="11"/>
  <c r="S26" i="11" s="1"/>
  <c r="HP31" i="9"/>
  <c r="FQ32" i="9"/>
  <c r="HM32" i="9"/>
  <c r="HM31" i="9"/>
  <c r="HX31" i="9"/>
  <c r="HX32" i="9"/>
  <c r="FD32" i="12"/>
  <c r="FD31" i="12"/>
  <c r="ID31" i="12"/>
  <c r="FN31" i="12"/>
  <c r="IF31" i="12"/>
  <c r="IF32" i="12"/>
  <c r="GK31" i="12"/>
  <c r="GK32" i="12"/>
  <c r="IJ31" i="12"/>
  <c r="IJ32" i="12"/>
  <c r="HX32" i="12"/>
  <c r="HX31" i="12"/>
  <c r="AB14" i="9"/>
  <c r="AI14" i="9"/>
  <c r="AH14" i="9"/>
  <c r="AG14" i="9"/>
  <c r="AF14" i="9"/>
  <c r="R14" i="9"/>
  <c r="V14" i="9" s="1"/>
  <c r="AA14" i="9"/>
  <c r="Z14" i="9"/>
  <c r="Y14" i="9"/>
  <c r="AM14" i="9"/>
  <c r="AL14" i="9"/>
  <c r="AK14" i="9"/>
  <c r="O14" i="9"/>
  <c r="S14" i="9" s="1"/>
  <c r="P14" i="9"/>
  <c r="T14" i="9" s="1"/>
  <c r="Q14" i="9"/>
  <c r="U14" i="9" s="1"/>
  <c r="AE14" i="9"/>
  <c r="AJ14" i="9"/>
  <c r="AD14" i="9"/>
  <c r="X14" i="9"/>
  <c r="AC14" i="9"/>
  <c r="AM14" i="12"/>
  <c r="AD14" i="12"/>
  <c r="Z14" i="12"/>
  <c r="AC14" i="12"/>
  <c r="AI14" i="12"/>
  <c r="AL14" i="12"/>
  <c r="AB14" i="12"/>
  <c r="AH14" i="12"/>
  <c r="AG14" i="12"/>
  <c r="AF14" i="12"/>
  <c r="AK14" i="12"/>
  <c r="AA14" i="12"/>
  <c r="AJ14" i="12"/>
  <c r="AN14" i="12"/>
  <c r="AO14" i="12"/>
  <c r="AE14" i="12"/>
  <c r="B37" i="10"/>
  <c r="AH34" i="10"/>
  <c r="Z34" i="10"/>
  <c r="O34" i="10"/>
  <c r="S34" i="10" s="1"/>
  <c r="AF34" i="10"/>
  <c r="X34" i="10"/>
  <c r="AL34" i="10"/>
  <c r="AD34" i="10"/>
  <c r="AB34" i="10"/>
  <c r="Q34" i="10"/>
  <c r="U34" i="10" s="1"/>
  <c r="AJ34" i="10"/>
  <c r="AA34" i="10"/>
  <c r="AC34" i="10"/>
  <c r="AE34" i="10"/>
  <c r="AG34" i="10"/>
  <c r="AI34" i="10"/>
  <c r="P34" i="10"/>
  <c r="T34" i="10" s="1"/>
  <c r="AK34" i="10"/>
  <c r="R34" i="10"/>
  <c r="V34" i="10" s="1"/>
  <c r="AM34" i="10"/>
  <c r="Y34" i="10"/>
  <c r="B36" i="10"/>
  <c r="AK18" i="8"/>
  <c r="Z18" i="8"/>
  <c r="P18" i="8"/>
  <c r="T18" i="8" s="1"/>
  <c r="O18" i="8"/>
  <c r="S18" i="8" s="1"/>
  <c r="Q18" i="8"/>
  <c r="U18" i="8" s="1"/>
  <c r="R18" i="8"/>
  <c r="V18" i="8" s="1"/>
  <c r="AM18" i="8"/>
  <c r="AD18" i="8"/>
  <c r="AB18" i="8"/>
  <c r="AG18" i="8"/>
  <c r="AA18" i="8"/>
  <c r="AL18" i="8"/>
  <c r="AF18" i="8"/>
  <c r="AI18" i="8"/>
  <c r="AJ18" i="8"/>
  <c r="Y18" i="8"/>
  <c r="AE18" i="8"/>
  <c r="AH18" i="8"/>
  <c r="X18" i="8"/>
  <c r="AC18" i="8"/>
  <c r="AC16" i="6"/>
  <c r="AI16" i="6"/>
  <c r="V16" i="6"/>
  <c r="W16" i="6"/>
  <c r="AG16" i="6"/>
  <c r="Z16" i="6"/>
  <c r="AF16" i="6"/>
  <c r="AH16" i="6"/>
  <c r="M16" i="6"/>
  <c r="Q16" i="6" s="1"/>
  <c r="U16" i="6"/>
  <c r="X16" i="6"/>
  <c r="AE16" i="6"/>
  <c r="AB16" i="6"/>
  <c r="O16" i="6"/>
  <c r="S16" i="6" s="1"/>
  <c r="L16" i="6"/>
  <c r="P16" i="6" s="1"/>
  <c r="Y16" i="6"/>
  <c r="AD16" i="6"/>
  <c r="AJ16" i="6"/>
  <c r="AA16" i="6"/>
  <c r="N16" i="6"/>
  <c r="R16" i="6" s="1"/>
  <c r="AJ16" i="11"/>
  <c r="AK16" i="11"/>
  <c r="AL16" i="11"/>
  <c r="AI16" i="11"/>
  <c r="AF16" i="11"/>
  <c r="Y16" i="11"/>
  <c r="Z16" i="11"/>
  <c r="AM16" i="11"/>
  <c r="AC16" i="11"/>
  <c r="AD16" i="11"/>
  <c r="AA16" i="11"/>
  <c r="X16" i="11"/>
  <c r="AG16" i="11"/>
  <c r="AH16" i="11"/>
  <c r="AE16" i="11"/>
  <c r="AB16" i="11"/>
  <c r="AG19" i="8"/>
  <c r="O19" i="8"/>
  <c r="S19" i="8" s="1"/>
  <c r="R19" i="8"/>
  <c r="V19" i="8" s="1"/>
  <c r="Q19" i="8"/>
  <c r="U19" i="8" s="1"/>
  <c r="P19" i="8"/>
  <c r="T19" i="8" s="1"/>
  <c r="AF19" i="8"/>
  <c r="AI19" i="8"/>
  <c r="AH19" i="8"/>
  <c r="Y19" i="8"/>
  <c r="AB19" i="8"/>
  <c r="AE19" i="8"/>
  <c r="AD19" i="8"/>
  <c r="AC19" i="8"/>
  <c r="X19" i="8"/>
  <c r="AA19" i="8"/>
  <c r="Z19" i="8"/>
  <c r="AJ19" i="8"/>
  <c r="AM19" i="8"/>
  <c r="AL19" i="8"/>
  <c r="AK19" i="8"/>
  <c r="AF21" i="6"/>
  <c r="AC21" i="6"/>
  <c r="Z21" i="6"/>
  <c r="AA21" i="6"/>
  <c r="O21" i="6"/>
  <c r="S21" i="6" s="1"/>
  <c r="AJ21" i="6"/>
  <c r="AG21" i="6"/>
  <c r="AH21" i="6"/>
  <c r="AI21" i="6"/>
  <c r="M21" i="6"/>
  <c r="Q21" i="6" s="1"/>
  <c r="X21" i="6"/>
  <c r="U21" i="6"/>
  <c r="V21" i="6"/>
  <c r="W21" i="6"/>
  <c r="N21" i="6"/>
  <c r="R21" i="6" s="1"/>
  <c r="L21" i="6"/>
  <c r="P21" i="6" s="1"/>
  <c r="AB21" i="6"/>
  <c r="Y21" i="6"/>
  <c r="AD21" i="6"/>
  <c r="AE21" i="6"/>
  <c r="AM21" i="11"/>
  <c r="AE21" i="11"/>
  <c r="AC21" i="11"/>
  <c r="AK21" i="11"/>
  <c r="Y21" i="11"/>
  <c r="AG21" i="11"/>
  <c r="AH21" i="11"/>
  <c r="AF21" i="11"/>
  <c r="AI21" i="11"/>
  <c r="AD21" i="11"/>
  <c r="AB21" i="11"/>
  <c r="Z21" i="11"/>
  <c r="X21" i="11"/>
  <c r="AL21" i="11"/>
  <c r="AJ21" i="11"/>
  <c r="AA21" i="11"/>
  <c r="AK9" i="9"/>
  <c r="AM9" i="9"/>
  <c r="AE9" i="9"/>
  <c r="AL9" i="9"/>
  <c r="AD9" i="9"/>
  <c r="AI9" i="9"/>
  <c r="AA9" i="9"/>
  <c r="AH9" i="9"/>
  <c r="Z9" i="9"/>
  <c r="P9" i="9"/>
  <c r="T9" i="9" s="1"/>
  <c r="O9" i="9"/>
  <c r="S9" i="9" s="1"/>
  <c r="Q9" i="9"/>
  <c r="U9" i="9" s="1"/>
  <c r="AJ9" i="9"/>
  <c r="AC9" i="9"/>
  <c r="R9" i="9"/>
  <c r="V9" i="9" s="1"/>
  <c r="AB9" i="9"/>
  <c r="AF9" i="9"/>
  <c r="Y9" i="9"/>
  <c r="X9" i="9"/>
  <c r="AG9" i="9"/>
  <c r="HS35" i="6"/>
  <c r="HB35" i="6"/>
  <c r="GK35" i="6"/>
  <c r="FT35" i="6"/>
  <c r="FC35" i="6"/>
  <c r="EL35" i="6"/>
  <c r="IE35" i="6"/>
  <c r="HN35" i="6"/>
  <c r="GW35" i="6"/>
  <c r="GF35" i="6"/>
  <c r="FO35" i="6"/>
  <c r="EX35" i="6"/>
  <c r="HQ31" i="8"/>
  <c r="HQ32" i="8"/>
  <c r="HY31" i="8"/>
  <c r="HY32" i="8"/>
  <c r="IG31" i="8"/>
  <c r="IG32" i="8"/>
  <c r="FU31" i="10"/>
  <c r="FU32" i="10"/>
  <c r="HN32" i="10"/>
  <c r="HN31" i="10"/>
  <c r="IC35" i="6"/>
  <c r="HL35" i="6"/>
  <c r="GU35" i="6"/>
  <c r="GD35" i="6"/>
  <c r="FM35" i="6"/>
  <c r="EV35" i="6"/>
  <c r="IF35" i="6"/>
  <c r="HO35" i="6"/>
  <c r="GX35" i="6"/>
  <c r="GG35" i="6"/>
  <c r="FP35" i="6"/>
  <c r="EY35" i="6"/>
  <c r="HZ35" i="6"/>
  <c r="HI35" i="6"/>
  <c r="GR35" i="6"/>
  <c r="GA35" i="6"/>
  <c r="FJ35" i="6"/>
  <c r="ES35" i="6"/>
  <c r="HW35" i="6"/>
  <c r="HF35" i="6"/>
  <c r="GO35" i="6"/>
  <c r="FX35" i="6"/>
  <c r="FG35" i="6"/>
  <c r="EP35" i="6"/>
  <c r="FF32" i="12"/>
  <c r="GN32" i="12"/>
  <c r="O30" i="12"/>
  <c r="N30" i="12"/>
  <c r="R30" i="12" s="1"/>
  <c r="P30" i="12"/>
  <c r="T30" i="12" s="1"/>
  <c r="Q30" i="12"/>
  <c r="U30" i="12" s="1"/>
  <c r="GZ32" i="8"/>
  <c r="GZ31" i="8"/>
  <c r="HU31" i="8"/>
  <c r="HU32" i="8"/>
  <c r="HD31" i="8"/>
  <c r="HD32" i="8"/>
  <c r="HH31" i="8"/>
  <c r="HH32" i="8"/>
  <c r="HL32" i="8"/>
  <c r="HL31" i="8"/>
  <c r="HP31" i="8"/>
  <c r="HP32" i="8"/>
  <c r="HP32" i="9"/>
  <c r="HZ32" i="10"/>
  <c r="HI32" i="10"/>
  <c r="ES32" i="10"/>
  <c r="EM31" i="10"/>
  <c r="EM32" i="10"/>
  <c r="GL31" i="10"/>
  <c r="GL32" i="10"/>
  <c r="IE31" i="10"/>
  <c r="IE32" i="10"/>
  <c r="GP32" i="10"/>
  <c r="ID32" i="10"/>
  <c r="GV31" i="12"/>
  <c r="GM32" i="6"/>
  <c r="GM31" i="6"/>
  <c r="GR32" i="6"/>
  <c r="GR31" i="6"/>
  <c r="GP32" i="6"/>
  <c r="GP31" i="6"/>
  <c r="FL32" i="6"/>
  <c r="FL31" i="6"/>
  <c r="IB32" i="6"/>
  <c r="IB31" i="6"/>
  <c r="HX31" i="11"/>
  <c r="GP32" i="11"/>
  <c r="GP31" i="11"/>
  <c r="IG32" i="11"/>
  <c r="FQ31" i="11"/>
  <c r="FQ32" i="11"/>
  <c r="GL32" i="11"/>
  <c r="GL31" i="11"/>
  <c r="FU31" i="11"/>
  <c r="EO32" i="11"/>
  <c r="EO31" i="11"/>
  <c r="FA31" i="9"/>
  <c r="FR32" i="9"/>
  <c r="FR31" i="9"/>
  <c r="HA32" i="9"/>
  <c r="HA31" i="9"/>
  <c r="FS31" i="9"/>
  <c r="FS32" i="9"/>
  <c r="GB32" i="9"/>
  <c r="GB31" i="9"/>
  <c r="ET32" i="9"/>
  <c r="ET31" i="9"/>
  <c r="FO32" i="9"/>
  <c r="FO31" i="9"/>
  <c r="GA32" i="9"/>
  <c r="GA31" i="9"/>
  <c r="ES32" i="9"/>
  <c r="ES31" i="9"/>
  <c r="GD32" i="12"/>
  <c r="GD31" i="12"/>
  <c r="IH32" i="12"/>
  <c r="IH31" i="12"/>
  <c r="GH32" i="12"/>
  <c r="GH31" i="12"/>
  <c r="AC17" i="6"/>
  <c r="AI17" i="6"/>
  <c r="AA17" i="6"/>
  <c r="AF17" i="6"/>
  <c r="AG17" i="6"/>
  <c r="Z17" i="6"/>
  <c r="W17" i="6"/>
  <c r="AB17" i="6"/>
  <c r="O17" i="6"/>
  <c r="S17" i="6" s="1"/>
  <c r="M17" i="6"/>
  <c r="Q17" i="6" s="1"/>
  <c r="U17" i="6"/>
  <c r="X17" i="6"/>
  <c r="AE17" i="6"/>
  <c r="AH17" i="6"/>
  <c r="Y17" i="6"/>
  <c r="AD17" i="6"/>
  <c r="AJ17" i="6"/>
  <c r="V17" i="6"/>
  <c r="N17" i="6"/>
  <c r="R17" i="6" s="1"/>
  <c r="L17" i="6"/>
  <c r="P17" i="6" s="1"/>
  <c r="Z17" i="11"/>
  <c r="X17" i="11"/>
  <c r="AL17" i="11"/>
  <c r="AJ17" i="11"/>
  <c r="AH17" i="11"/>
  <c r="AF17" i="11"/>
  <c r="AA17" i="11"/>
  <c r="AC17" i="11"/>
  <c r="AE17" i="11"/>
  <c r="Y17" i="11"/>
  <c r="AD17" i="11"/>
  <c r="AB17" i="11"/>
  <c r="AI17" i="11"/>
  <c r="AK17" i="11"/>
  <c r="AM17" i="11"/>
  <c r="AG17" i="11"/>
  <c r="AK11" i="9"/>
  <c r="AH11" i="9"/>
  <c r="Z11" i="9"/>
  <c r="AM11" i="9"/>
  <c r="AE11" i="9"/>
  <c r="AL11" i="9"/>
  <c r="AD11" i="9"/>
  <c r="AI11" i="9"/>
  <c r="AA11" i="9"/>
  <c r="P11" i="9"/>
  <c r="T11" i="9" s="1"/>
  <c r="Q11" i="9"/>
  <c r="U11" i="9" s="1"/>
  <c r="R11" i="9"/>
  <c r="V11" i="9" s="1"/>
  <c r="AF11" i="9"/>
  <c r="AG11" i="9"/>
  <c r="X11" i="9"/>
  <c r="Y11" i="9"/>
  <c r="AB11" i="9"/>
  <c r="AC11" i="9"/>
  <c r="O11" i="9"/>
  <c r="S11" i="9" s="1"/>
  <c r="AJ11" i="9"/>
  <c r="AG6" i="6"/>
  <c r="V6" i="6"/>
  <c r="AE6" i="6"/>
  <c r="AH6" i="6"/>
  <c r="M6" i="6"/>
  <c r="Q6" i="6" s="1"/>
  <c r="L6" i="6"/>
  <c r="P6" i="6" s="1"/>
  <c r="U6" i="6"/>
  <c r="X6" i="6"/>
  <c r="AF6" i="6"/>
  <c r="AJ6" i="6"/>
  <c r="O6" i="6"/>
  <c r="S6" i="6" s="1"/>
  <c r="Y6" i="6"/>
  <c r="AD6" i="6"/>
  <c r="AB6" i="6"/>
  <c r="AA6" i="6"/>
  <c r="AC6" i="6"/>
  <c r="AI6" i="6"/>
  <c r="Z6" i="6"/>
  <c r="W6" i="6"/>
  <c r="N6" i="6"/>
  <c r="R6" i="6" s="1"/>
  <c r="AK6" i="11"/>
  <c r="AH6" i="11"/>
  <c r="Z6" i="11"/>
  <c r="AM6" i="11"/>
  <c r="AE6" i="11"/>
  <c r="AL6" i="11"/>
  <c r="AD6" i="11"/>
  <c r="AI6" i="11"/>
  <c r="AA6" i="11"/>
  <c r="AF6" i="11"/>
  <c r="Y6" i="11"/>
  <c r="AJ6" i="11"/>
  <c r="AC6" i="11"/>
  <c r="X6" i="11"/>
  <c r="AG6" i="11"/>
  <c r="AB6" i="11"/>
  <c r="AJ8" i="9"/>
  <c r="Y8" i="9"/>
  <c r="X8" i="9"/>
  <c r="AM8" i="9"/>
  <c r="AL8" i="9"/>
  <c r="AF8" i="9"/>
  <c r="AK8" i="9"/>
  <c r="Q8" i="9"/>
  <c r="U8" i="9" s="1"/>
  <c r="AE8" i="9"/>
  <c r="AD8" i="9"/>
  <c r="P8" i="9"/>
  <c r="T8" i="9" s="1"/>
  <c r="AB8" i="9"/>
  <c r="AA8" i="9"/>
  <c r="Z8" i="9"/>
  <c r="AC8" i="9"/>
  <c r="O8" i="9"/>
  <c r="S8" i="9" s="1"/>
  <c r="AI8" i="9"/>
  <c r="AH8" i="9"/>
  <c r="R8" i="9"/>
  <c r="V8" i="9" s="1"/>
  <c r="AG8" i="9"/>
  <c r="AB20" i="6"/>
  <c r="AC20" i="6"/>
  <c r="Z20" i="6"/>
  <c r="AA20" i="6"/>
  <c r="M20" i="6"/>
  <c r="Q20" i="6" s="1"/>
  <c r="AF20" i="6"/>
  <c r="AG20" i="6"/>
  <c r="AH20" i="6"/>
  <c r="AE20" i="6"/>
  <c r="L20" i="6"/>
  <c r="P20" i="6" s="1"/>
  <c r="U20" i="6"/>
  <c r="AJ20" i="6"/>
  <c r="V20" i="6"/>
  <c r="W20" i="6"/>
  <c r="N20" i="6"/>
  <c r="R20" i="6" s="1"/>
  <c r="X20" i="6"/>
  <c r="Y20" i="6"/>
  <c r="AD20" i="6"/>
  <c r="AI20" i="6"/>
  <c r="O20" i="6"/>
  <c r="S20" i="6" s="1"/>
  <c r="AM20" i="11"/>
  <c r="AF20" i="11"/>
  <c r="X20" i="11"/>
  <c r="AL20" i="11"/>
  <c r="AD20" i="11"/>
  <c r="AJ20" i="11"/>
  <c r="AB20" i="11"/>
  <c r="AH20" i="11"/>
  <c r="Z20" i="11"/>
  <c r="AG20" i="11"/>
  <c r="AK20" i="11"/>
  <c r="AA20" i="11"/>
  <c r="Y20" i="11"/>
  <c r="AE20" i="11"/>
  <c r="AC20" i="11"/>
  <c r="AI20" i="11"/>
  <c r="HJ32" i="8"/>
  <c r="ES32" i="12"/>
  <c r="ES31" i="10"/>
  <c r="FQ32" i="12"/>
  <c r="ER31" i="12"/>
  <c r="GV32" i="8"/>
  <c r="GV31" i="8"/>
  <c r="FN32" i="8"/>
  <c r="FN31" i="8"/>
  <c r="HE32" i="8"/>
  <c r="HE31" i="8"/>
  <c r="FF32" i="8"/>
  <c r="FF31" i="8"/>
  <c r="FJ32" i="8"/>
  <c r="FJ31" i="8"/>
  <c r="EQ32" i="11"/>
  <c r="FK32" i="11"/>
  <c r="HV32" i="10"/>
  <c r="HM31" i="10"/>
  <c r="EW31" i="10"/>
  <c r="HD32" i="10"/>
  <c r="HD31" i="10"/>
  <c r="HJ31" i="10"/>
  <c r="HJ32" i="10"/>
  <c r="GC31" i="10"/>
  <c r="GJ31" i="8"/>
  <c r="GB32" i="6"/>
  <c r="GB31" i="6"/>
  <c r="EK32" i="6"/>
  <c r="EK31" i="6"/>
  <c r="HA32" i="6"/>
  <c r="HA31" i="6"/>
  <c r="EM31" i="6"/>
  <c r="EM32" i="6"/>
  <c r="HC32" i="6"/>
  <c r="HC31" i="6"/>
  <c r="FW32" i="6"/>
  <c r="FW31" i="6"/>
  <c r="II32" i="11"/>
  <c r="IA32" i="11"/>
  <c r="IA31" i="11"/>
  <c r="HN31" i="11"/>
  <c r="GW32" i="11"/>
  <c r="FJ32" i="11"/>
  <c r="FJ31" i="11"/>
  <c r="HZ31" i="11"/>
  <c r="HZ32" i="11"/>
  <c r="ER31" i="11"/>
  <c r="M28" i="11"/>
  <c r="Q28" i="11" s="1"/>
  <c r="L28" i="11"/>
  <c r="P28" i="11" s="1"/>
  <c r="O28" i="11"/>
  <c r="S28" i="11" s="1"/>
  <c r="N28" i="11"/>
  <c r="R28" i="11" s="1"/>
  <c r="IH32" i="10"/>
  <c r="GQ31" i="9"/>
  <c r="ER31" i="9"/>
  <c r="ER32" i="9"/>
  <c r="GD32" i="9"/>
  <c r="GD31" i="9"/>
  <c r="IC32" i="9"/>
  <c r="IC31" i="9"/>
  <c r="GL31" i="9"/>
  <c r="GL32" i="9"/>
  <c r="FD31" i="9"/>
  <c r="FD32" i="9"/>
  <c r="FL32" i="9"/>
  <c r="FL31" i="9"/>
  <c r="FX32" i="9"/>
  <c r="FX31" i="9"/>
  <c r="EP31" i="9"/>
  <c r="EP32" i="9"/>
  <c r="FZ32" i="12"/>
  <c r="EP32" i="12"/>
  <c r="EP31" i="12"/>
  <c r="FX31" i="12"/>
  <c r="FX32" i="12"/>
  <c r="FK31" i="12"/>
  <c r="FK32" i="12"/>
  <c r="GS32" i="12"/>
  <c r="GS31" i="12"/>
  <c r="GF32" i="12"/>
  <c r="GF31" i="12"/>
  <c r="EX31" i="12"/>
  <c r="EX32" i="12"/>
  <c r="HV31" i="12"/>
  <c r="AG15" i="6"/>
  <c r="Z15" i="6"/>
  <c r="W15" i="6"/>
  <c r="AB15" i="6"/>
  <c r="N15" i="6"/>
  <c r="R15" i="6" s="1"/>
  <c r="L15" i="6"/>
  <c r="P15" i="6" s="1"/>
  <c r="U15" i="6"/>
  <c r="X15" i="6"/>
  <c r="AE15" i="6"/>
  <c r="AH15" i="6"/>
  <c r="Y15" i="6"/>
  <c r="AD15" i="6"/>
  <c r="AJ15" i="6"/>
  <c r="V15" i="6"/>
  <c r="O15" i="6"/>
  <c r="S15" i="6" s="1"/>
  <c r="AC15" i="6"/>
  <c r="AI15" i="6"/>
  <c r="AA15" i="6"/>
  <c r="AF15" i="6"/>
  <c r="M15" i="6"/>
  <c r="Q15" i="6" s="1"/>
  <c r="AK15" i="11"/>
  <c r="AH15" i="11"/>
  <c r="AD15" i="11"/>
  <c r="Z15" i="11"/>
  <c r="AL15" i="11"/>
  <c r="AA15" i="11"/>
  <c r="AJ15" i="11"/>
  <c r="AC15" i="11"/>
  <c r="AE15" i="11"/>
  <c r="X15" i="11"/>
  <c r="AG15" i="11"/>
  <c r="AI15" i="11"/>
  <c r="AB15" i="11"/>
  <c r="AM15" i="11"/>
  <c r="AF15" i="11"/>
  <c r="Y15" i="11"/>
  <c r="FB31" i="12"/>
  <c r="FI32" i="12"/>
  <c r="FN32" i="12"/>
  <c r="HA31" i="12"/>
  <c r="II32" i="8"/>
  <c r="II31" i="8"/>
  <c r="HF31" i="8"/>
  <c r="HF32" i="8"/>
  <c r="GW32" i="8"/>
  <c r="GW31" i="8"/>
  <c r="FZ32" i="9"/>
  <c r="HD31" i="11"/>
  <c r="M27" i="11"/>
  <c r="Q27" i="11" s="1"/>
  <c r="L27" i="11"/>
  <c r="P27" i="11" s="1"/>
  <c r="O27" i="11"/>
  <c r="S27" i="11" s="1"/>
  <c r="N27" i="11"/>
  <c r="R27" i="11" s="1"/>
  <c r="FS31" i="11"/>
  <c r="EX32" i="11"/>
  <c r="HK32" i="11"/>
  <c r="FY31" i="11"/>
  <c r="IG32" i="10"/>
  <c r="IG31" i="10"/>
  <c r="GX32" i="10"/>
  <c r="HO32" i="10"/>
  <c r="HO31" i="10"/>
  <c r="HE32" i="10"/>
  <c r="HE31" i="10"/>
  <c r="EO32" i="10"/>
  <c r="EO31" i="10"/>
  <c r="HF32" i="10"/>
  <c r="HF31" i="10"/>
  <c r="IC32" i="10"/>
  <c r="IC31" i="10"/>
  <c r="GN32" i="10"/>
  <c r="FX32" i="6"/>
  <c r="FX31" i="6"/>
  <c r="FR32" i="6"/>
  <c r="FR31" i="6"/>
  <c r="EY31" i="6"/>
  <c r="EY32" i="6"/>
  <c r="HO32" i="6"/>
  <c r="HO31" i="6"/>
  <c r="ER32" i="6"/>
  <c r="ER31" i="6"/>
  <c r="HH32" i="6"/>
  <c r="HH31" i="6"/>
  <c r="GX31" i="11"/>
  <c r="IF31" i="11"/>
  <c r="EU31" i="11"/>
  <c r="ET32" i="11"/>
  <c r="GB31" i="11"/>
  <c r="FE32" i="9"/>
  <c r="FE31" i="9"/>
  <c r="HV31" i="9"/>
  <c r="HV32" i="9"/>
  <c r="HO31" i="9"/>
  <c r="HO32" i="9"/>
  <c r="GJ31" i="12"/>
  <c r="GJ32" i="12"/>
  <c r="HR32" i="12"/>
  <c r="HK32" i="12"/>
  <c r="HK31" i="12"/>
  <c r="ES31" i="12"/>
  <c r="HZ31" i="12"/>
  <c r="AK5" i="10"/>
  <c r="R5" i="10"/>
  <c r="V5" i="10" s="1"/>
  <c r="Q5" i="10"/>
  <c r="U5" i="10" s="1"/>
  <c r="P5" i="10"/>
  <c r="T5" i="10" s="1"/>
  <c r="B23" i="10"/>
  <c r="AD5" i="10"/>
  <c r="AF5" i="10"/>
  <c r="AA5" i="10"/>
  <c r="AB5" i="10"/>
  <c r="Y5" i="10"/>
  <c r="B22" i="10"/>
  <c r="AH5" i="10"/>
  <c r="AE5" i="10"/>
  <c r="AC5" i="10"/>
  <c r="X5" i="10"/>
  <c r="AL5" i="10"/>
  <c r="AI5" i="10"/>
  <c r="AG5" i="10"/>
  <c r="AJ5" i="10"/>
  <c r="Z5" i="10"/>
  <c r="O5" i="10"/>
  <c r="S5" i="10" s="1"/>
  <c r="AM5" i="10"/>
  <c r="AJ35" i="9"/>
  <c r="AK35" i="9"/>
  <c r="P35" i="9"/>
  <c r="T35" i="9" s="1"/>
  <c r="AG35" i="9"/>
  <c r="AC35" i="9"/>
  <c r="Y35" i="9"/>
  <c r="AD35" i="9"/>
  <c r="AA35" i="9"/>
  <c r="AF35" i="9"/>
  <c r="Q35" i="9"/>
  <c r="U35" i="9" s="1"/>
  <c r="AL35" i="9"/>
  <c r="AI35" i="9"/>
  <c r="X35" i="9"/>
  <c r="AH35" i="9"/>
  <c r="R35" i="9"/>
  <c r="V35" i="9" s="1"/>
  <c r="AE35" i="9"/>
  <c r="O35" i="9"/>
  <c r="S35" i="9" s="1"/>
  <c r="Z35" i="9"/>
  <c r="AM35" i="9"/>
  <c r="AB35" i="9"/>
  <c r="AJ7" i="10"/>
  <c r="AI7" i="10"/>
  <c r="AC7" i="10"/>
  <c r="X7" i="10"/>
  <c r="R7" i="10"/>
  <c r="V7" i="10" s="1"/>
  <c r="AL7" i="10"/>
  <c r="O7" i="10"/>
  <c r="S7" i="10" s="1"/>
  <c r="Q7" i="10"/>
  <c r="U7" i="10" s="1"/>
  <c r="AM7" i="10"/>
  <c r="AH7" i="10"/>
  <c r="AA7" i="10"/>
  <c r="P7" i="10"/>
  <c r="T7" i="10" s="1"/>
  <c r="Y7" i="10"/>
  <c r="AD7" i="10"/>
  <c r="AF7" i="10"/>
  <c r="AB7" i="10"/>
  <c r="AE7" i="10"/>
  <c r="Z7" i="10"/>
  <c r="AK7" i="10"/>
  <c r="AG7" i="10"/>
  <c r="AK13" i="9"/>
  <c r="AM13" i="9"/>
  <c r="AE13" i="9"/>
  <c r="AL13" i="9"/>
  <c r="AD13" i="9"/>
  <c r="AI13" i="9"/>
  <c r="AA13" i="9"/>
  <c r="AH13" i="9"/>
  <c r="Z13" i="9"/>
  <c r="P13" i="9"/>
  <c r="T13" i="9" s="1"/>
  <c r="AB13" i="9"/>
  <c r="Q13" i="9"/>
  <c r="U13" i="9" s="1"/>
  <c r="O13" i="9"/>
  <c r="S13" i="9" s="1"/>
  <c r="R13" i="9"/>
  <c r="V13" i="9" s="1"/>
  <c r="AJ13" i="9"/>
  <c r="AC13" i="9"/>
  <c r="X13" i="9"/>
  <c r="AG13" i="9"/>
  <c r="Y13" i="9"/>
  <c r="AF13" i="9"/>
  <c r="AE13" i="12"/>
  <c r="Z13" i="12"/>
  <c r="AC13" i="12"/>
  <c r="AB13" i="12"/>
  <c r="AL13" i="12"/>
  <c r="AO13" i="12"/>
  <c r="AN13" i="12"/>
  <c r="AM13" i="12"/>
  <c r="AH13" i="12"/>
  <c r="AK13" i="12"/>
  <c r="AJ13" i="12"/>
  <c r="AI13" i="12"/>
  <c r="AD13" i="12"/>
  <c r="AG13" i="12"/>
  <c r="AF13" i="12"/>
  <c r="AA13" i="12"/>
  <c r="AJ10" i="10"/>
  <c r="AM10" i="10"/>
  <c r="AH10" i="10"/>
  <c r="AC10" i="10"/>
  <c r="AL10" i="10"/>
  <c r="AG10" i="10"/>
  <c r="AA10" i="10"/>
  <c r="AK10" i="10"/>
  <c r="AE10" i="10"/>
  <c r="Z10" i="10"/>
  <c r="AI10" i="10"/>
  <c r="AD10" i="10"/>
  <c r="Y10" i="10"/>
  <c r="R10" i="10"/>
  <c r="V10" i="10" s="1"/>
  <c r="O10" i="10"/>
  <c r="S10" i="10" s="1"/>
  <c r="Q10" i="10"/>
  <c r="U10" i="10" s="1"/>
  <c r="X10" i="10"/>
  <c r="AB10" i="10"/>
  <c r="P10" i="10"/>
  <c r="T10" i="10" s="1"/>
  <c r="AF10" i="10"/>
  <c r="AL12" i="8"/>
  <c r="P12" i="8"/>
  <c r="T12" i="8" s="1"/>
  <c r="R12" i="8"/>
  <c r="V12" i="8" s="1"/>
  <c r="Q12" i="8"/>
  <c r="U12" i="8" s="1"/>
  <c r="O12" i="8"/>
  <c r="S12" i="8" s="1"/>
  <c r="AM12" i="8"/>
  <c r="AF12" i="8"/>
  <c r="AK12" i="8"/>
  <c r="AA12" i="8"/>
  <c r="AJ12" i="8"/>
  <c r="Y12" i="8"/>
  <c r="Z12" i="8"/>
  <c r="AE12" i="8"/>
  <c r="X12" i="8"/>
  <c r="AC12" i="8"/>
  <c r="AD12" i="8"/>
  <c r="AI12" i="8"/>
  <c r="AB12" i="8"/>
  <c r="AG12" i="8"/>
  <c r="AH12" i="8"/>
  <c r="AO12" i="12"/>
  <c r="AH12" i="12"/>
  <c r="AF12" i="12"/>
  <c r="AC12" i="12"/>
  <c r="AL12" i="12"/>
  <c r="Z12" i="12"/>
  <c r="AB12" i="12"/>
  <c r="AM12" i="12"/>
  <c r="AD12" i="12"/>
  <c r="AG12" i="12"/>
  <c r="AA12" i="12"/>
  <c r="AK12" i="12"/>
  <c r="AJ12" i="12"/>
  <c r="AN12" i="12"/>
  <c r="AE12" i="12"/>
  <c r="AI12" i="12"/>
  <c r="O26" i="12"/>
  <c r="S26" i="12" s="1"/>
  <c r="N26" i="12"/>
  <c r="R26" i="12" s="1"/>
  <c r="P26" i="12"/>
  <c r="T26" i="12" s="1"/>
  <c r="Q26" i="12"/>
  <c r="U26" i="12" s="1"/>
  <c r="GV32" i="12"/>
  <c r="GX32" i="8"/>
  <c r="GX31" i="8"/>
  <c r="FP32" i="8"/>
  <c r="FP31" i="8"/>
  <c r="FD31" i="8"/>
  <c r="FD32" i="8"/>
  <c r="FU32" i="8"/>
  <c r="FU31" i="8"/>
  <c r="GP32" i="8"/>
  <c r="GP31" i="8"/>
  <c r="GT32" i="8"/>
  <c r="GT31" i="8"/>
  <c r="FL32" i="8"/>
  <c r="FL31" i="8"/>
  <c r="FA32" i="9"/>
  <c r="HO32" i="11"/>
  <c r="HN32" i="11"/>
  <c r="HQ31" i="10"/>
  <c r="HQ32" i="10"/>
  <c r="FA31" i="10"/>
  <c r="GP31" i="10"/>
  <c r="EQ32" i="10"/>
  <c r="IB32" i="10"/>
  <c r="IB31" i="10"/>
  <c r="HK31" i="10"/>
  <c r="HK32" i="10"/>
  <c r="HH31" i="10"/>
  <c r="HH32" i="10"/>
  <c r="HR31" i="10"/>
  <c r="HR32" i="10"/>
  <c r="GN31" i="12"/>
  <c r="FO32" i="6"/>
  <c r="FO31" i="6"/>
  <c r="IE32" i="6"/>
  <c r="IE31" i="6"/>
  <c r="FN32" i="6"/>
  <c r="FN31" i="6"/>
  <c r="ID32" i="6"/>
  <c r="ID31" i="6"/>
  <c r="FM32" i="6"/>
  <c r="FM31" i="6"/>
  <c r="IC32" i="6"/>
  <c r="IC31" i="6"/>
  <c r="FC32" i="6"/>
  <c r="FC31" i="6"/>
  <c r="HS32" i="6"/>
  <c r="HS31" i="6"/>
  <c r="GU31" i="11"/>
  <c r="GU32" i="11"/>
  <c r="GO31" i="11"/>
  <c r="GQ31" i="11"/>
  <c r="ER32" i="11"/>
  <c r="HQ32" i="11"/>
  <c r="HQ31" i="11"/>
  <c r="GI31" i="11"/>
  <c r="GI32" i="11"/>
  <c r="FN31" i="11"/>
  <c r="FN32" i="11"/>
  <c r="GV31" i="11"/>
  <c r="GV32" i="11"/>
  <c r="GD31" i="11"/>
  <c r="EZ31" i="9"/>
  <c r="GV32" i="9"/>
  <c r="GV31" i="9"/>
  <c r="FN32" i="9"/>
  <c r="FN31" i="9"/>
  <c r="EQ31" i="9"/>
  <c r="EQ32" i="9"/>
  <c r="FY32" i="9"/>
  <c r="FY31" i="9"/>
  <c r="HC31" i="12"/>
  <c r="HC32" i="12"/>
  <c r="IK31" i="12"/>
  <c r="IK32" i="12"/>
  <c r="GE32" i="12"/>
  <c r="GE31" i="12"/>
  <c r="GG32" i="12"/>
  <c r="GG31" i="12"/>
  <c r="EY32" i="12"/>
  <c r="EY31" i="12"/>
  <c r="FC32" i="12"/>
  <c r="FC31" i="12"/>
  <c r="FT31" i="12"/>
  <c r="FT32" i="12"/>
  <c r="FY31" i="12"/>
  <c r="FY32" i="12"/>
  <c r="EQ32" i="12"/>
  <c r="EQ31" i="12"/>
  <c r="AJ14" i="8"/>
  <c r="Q14" i="8"/>
  <c r="U14" i="8" s="1"/>
  <c r="O14" i="8"/>
  <c r="S14" i="8" s="1"/>
  <c r="R14" i="8"/>
  <c r="V14" i="8" s="1"/>
  <c r="P14" i="8"/>
  <c r="T14" i="8" s="1"/>
  <c r="AC14" i="8"/>
  <c r="Z14" i="8"/>
  <c r="AE14" i="8"/>
  <c r="AB14" i="8"/>
  <c r="AG14" i="8"/>
  <c r="AD14" i="8"/>
  <c r="AI14" i="8"/>
  <c r="AF14" i="8"/>
  <c r="AK14" i="8"/>
  <c r="AH14" i="8"/>
  <c r="AM14" i="8"/>
  <c r="Y14" i="8"/>
  <c r="AL14" i="8"/>
  <c r="AA14" i="8"/>
  <c r="X14" i="8"/>
  <c r="AK34" i="8"/>
  <c r="O34" i="8"/>
  <c r="S34" i="8" s="1"/>
  <c r="R34" i="8"/>
  <c r="V34" i="8" s="1"/>
  <c r="Q34" i="8"/>
  <c r="U34" i="8" s="1"/>
  <c r="U36" i="8" s="1"/>
  <c r="AB34" i="8"/>
  <c r="P34" i="8"/>
  <c r="T34" i="8" s="1"/>
  <c r="AF34" i="8"/>
  <c r="X34" i="8"/>
  <c r="AL34" i="8"/>
  <c r="AC34" i="8"/>
  <c r="AA34" i="8"/>
  <c r="Z34" i="8"/>
  <c r="AJ34" i="8"/>
  <c r="AG34" i="8"/>
  <c r="B37" i="8"/>
  <c r="AE34" i="8"/>
  <c r="B36" i="8"/>
  <c r="AI34" i="8"/>
  <c r="AH34" i="8"/>
  <c r="AD34" i="8"/>
  <c r="Y34" i="8"/>
  <c r="AM34" i="8"/>
  <c r="B37" i="12"/>
  <c r="AN34" i="12"/>
  <c r="AO34" i="12"/>
  <c r="AL34" i="12"/>
  <c r="AM34" i="12"/>
  <c r="AC34" i="12"/>
  <c r="Z34" i="12"/>
  <c r="AA34" i="12"/>
  <c r="B36" i="12"/>
  <c r="AB34" i="12"/>
  <c r="AG34" i="12"/>
  <c r="AD34" i="12"/>
  <c r="AE34" i="12"/>
  <c r="AF34" i="12"/>
  <c r="AJ34" i="12"/>
  <c r="AK34" i="12"/>
  <c r="AH34" i="12"/>
  <c r="AI34" i="12"/>
  <c r="AK18" i="10"/>
  <c r="Z18" i="10"/>
  <c r="AL18" i="10"/>
  <c r="AH18" i="10"/>
  <c r="AD18" i="10"/>
  <c r="O18" i="10"/>
  <c r="S18" i="10" s="1"/>
  <c r="P18" i="10"/>
  <c r="T18" i="10" s="1"/>
  <c r="AE18" i="10"/>
  <c r="AJ18" i="10"/>
  <c r="AI18" i="10"/>
  <c r="X18" i="10"/>
  <c r="Y18" i="10"/>
  <c r="R18" i="10"/>
  <c r="V18" i="10" s="1"/>
  <c r="AM18" i="10"/>
  <c r="AB18" i="10"/>
  <c r="AC18" i="10"/>
  <c r="Q18" i="10"/>
  <c r="U18" i="10" s="1"/>
  <c r="AA18" i="10"/>
  <c r="AF18" i="10"/>
  <c r="AG18" i="10"/>
  <c r="AL16" i="8"/>
  <c r="P16" i="8"/>
  <c r="T16" i="8" s="1"/>
  <c r="O16" i="8"/>
  <c r="S16" i="8" s="1"/>
  <c r="R16" i="8"/>
  <c r="V16" i="8" s="1"/>
  <c r="Q16" i="8"/>
  <c r="U16" i="8" s="1"/>
  <c r="AM16" i="8"/>
  <c r="AJ16" i="8"/>
  <c r="AK16" i="8"/>
  <c r="AA16" i="8"/>
  <c r="X16" i="8"/>
  <c r="Y16" i="8"/>
  <c r="Z16" i="8"/>
  <c r="AE16" i="8"/>
  <c r="AB16" i="8"/>
  <c r="AC16" i="8"/>
  <c r="AD16" i="8"/>
  <c r="AI16" i="8"/>
  <c r="AF16" i="8"/>
  <c r="AG16" i="8"/>
  <c r="AH16" i="8"/>
  <c r="AN16" i="12"/>
  <c r="AC16" i="12"/>
  <c r="AL16" i="12"/>
  <c r="AG16" i="12"/>
  <c r="Z16" i="12"/>
  <c r="AA16" i="12"/>
  <c r="AF16" i="12"/>
  <c r="AO16" i="12"/>
  <c r="AH16" i="12"/>
  <c r="AE16" i="12"/>
  <c r="AJ16" i="12"/>
  <c r="AK16" i="12"/>
  <c r="AI16" i="12"/>
  <c r="AD16" i="12"/>
  <c r="AM16" i="12"/>
  <c r="AB16" i="12"/>
  <c r="AB19" i="10"/>
  <c r="X19" i="10"/>
  <c r="R19" i="10"/>
  <c r="V19" i="10" s="1"/>
  <c r="Q19" i="10"/>
  <c r="U19" i="10" s="1"/>
  <c r="AE19" i="10"/>
  <c r="AD19" i="10"/>
  <c r="AC19" i="10"/>
  <c r="AA19" i="10"/>
  <c r="Z19" i="10"/>
  <c r="Y19" i="10"/>
  <c r="AJ19" i="10"/>
  <c r="AM19" i="10"/>
  <c r="AL19" i="10"/>
  <c r="AK19" i="10"/>
  <c r="O19" i="10"/>
  <c r="S19" i="10" s="1"/>
  <c r="AI19" i="10"/>
  <c r="AH19" i="10"/>
  <c r="AG19" i="10"/>
  <c r="AF19" i="10"/>
  <c r="P19" i="10"/>
  <c r="T19" i="10" s="1"/>
  <c r="AI21" i="9"/>
  <c r="AH21" i="9"/>
  <c r="AG21" i="9"/>
  <c r="X21" i="9"/>
  <c r="AA21" i="9"/>
  <c r="Z21" i="9"/>
  <c r="Y21" i="9"/>
  <c r="O21" i="9"/>
  <c r="S21" i="9" s="1"/>
  <c r="Q21" i="9"/>
  <c r="U21" i="9" s="1"/>
  <c r="P21" i="9"/>
  <c r="T21" i="9" s="1"/>
  <c r="AM21" i="9"/>
  <c r="AL21" i="9"/>
  <c r="AK21" i="9"/>
  <c r="AB21" i="9"/>
  <c r="AF21" i="9"/>
  <c r="R21" i="9"/>
  <c r="V21" i="9" s="1"/>
  <c r="AD21" i="9"/>
  <c r="AC21" i="9"/>
  <c r="AJ21" i="9"/>
  <c r="AE21" i="9"/>
  <c r="AB21" i="12"/>
  <c r="AL21" i="12"/>
  <c r="AO21" i="12"/>
  <c r="AI21" i="12"/>
  <c r="AM21" i="12"/>
  <c r="AH21" i="12"/>
  <c r="AK21" i="12"/>
  <c r="AA21" i="12"/>
  <c r="AE21" i="12"/>
  <c r="AD21" i="12"/>
  <c r="AG21" i="12"/>
  <c r="AN21" i="12"/>
  <c r="AJ21" i="12"/>
  <c r="Z21" i="12"/>
  <c r="AC21" i="12"/>
  <c r="AF21" i="12"/>
  <c r="AJ9" i="10"/>
  <c r="AB9" i="10"/>
  <c r="X9" i="10"/>
  <c r="AM9" i="10"/>
  <c r="AL9" i="10"/>
  <c r="AK9" i="10"/>
  <c r="O9" i="10"/>
  <c r="S9" i="10" s="1"/>
  <c r="AI9" i="10"/>
  <c r="AH9" i="10"/>
  <c r="AG9" i="10"/>
  <c r="AF9" i="10"/>
  <c r="R9" i="10"/>
  <c r="V9" i="10" s="1"/>
  <c r="AE9" i="10"/>
  <c r="AD9" i="10"/>
  <c r="AC9" i="10"/>
  <c r="P9" i="10"/>
  <c r="T9" i="10" s="1"/>
  <c r="AA9" i="10"/>
  <c r="Z9" i="10"/>
  <c r="Y9" i="10"/>
  <c r="Q9" i="10"/>
  <c r="U9" i="10" s="1"/>
  <c r="HY35" i="6"/>
  <c r="HH35" i="6"/>
  <c r="GQ35" i="6"/>
  <c r="FI35" i="6"/>
  <c r="ER35" i="6"/>
  <c r="FR32" i="8"/>
  <c r="FR31" i="8"/>
  <c r="FA31" i="8"/>
  <c r="FA32" i="8"/>
  <c r="FV31" i="8"/>
  <c r="FV32" i="8"/>
  <c r="GM31" i="8"/>
  <c r="GM32" i="8"/>
  <c r="GQ32" i="8"/>
  <c r="GQ31" i="8"/>
  <c r="FI31" i="8"/>
  <c r="FI32" i="8"/>
  <c r="GU31" i="8"/>
  <c r="GU32" i="8"/>
  <c r="FM31" i="8"/>
  <c r="FM32" i="8"/>
  <c r="FQ32" i="8"/>
  <c r="FQ31" i="8"/>
  <c r="GH31" i="8"/>
  <c r="GH32" i="8"/>
  <c r="GR31" i="10"/>
  <c r="GR32" i="10"/>
  <c r="FD31" i="10"/>
  <c r="FD32" i="10"/>
  <c r="EX32" i="10"/>
  <c r="EX31" i="10"/>
  <c r="GF32" i="10"/>
  <c r="GF31" i="10"/>
  <c r="EW32" i="10"/>
  <c r="O29" i="12"/>
  <c r="S29" i="12" s="1"/>
  <c r="P29" i="12"/>
  <c r="T29" i="12" s="1"/>
  <c r="N29" i="12"/>
  <c r="R29" i="12" s="1"/>
  <c r="Q29" i="12"/>
  <c r="U29" i="12" s="1"/>
  <c r="EN32" i="6"/>
  <c r="EN31" i="6"/>
  <c r="HD31" i="6"/>
  <c r="HD32" i="6"/>
  <c r="ES32" i="6"/>
  <c r="ES31" i="6"/>
  <c r="HI32" i="6"/>
  <c r="HI31" i="6"/>
  <c r="EQ31" i="6"/>
  <c r="EQ32" i="6"/>
  <c r="HG32" i="6"/>
  <c r="HG31" i="6"/>
  <c r="GC32" i="6"/>
  <c r="GC31" i="6"/>
  <c r="HP31" i="11"/>
  <c r="HP32" i="11"/>
  <c r="FD32" i="11"/>
  <c r="FD31" i="11"/>
  <c r="GN32" i="11"/>
  <c r="GN31" i="11"/>
  <c r="HV32" i="11"/>
  <c r="HV31" i="11"/>
  <c r="IH31" i="9"/>
  <c r="IH32" i="9"/>
  <c r="II32" i="9"/>
  <c r="II31" i="9"/>
  <c r="HJ32" i="9"/>
  <c r="HJ31" i="9"/>
  <c r="IE31" i="9"/>
  <c r="IE32" i="9"/>
  <c r="GW32" i="9"/>
  <c r="GW31" i="9"/>
  <c r="HI32" i="9"/>
  <c r="HI31" i="9"/>
  <c r="FM32" i="12"/>
  <c r="FM31" i="12"/>
  <c r="GZ32" i="12"/>
  <c r="GZ31" i="12"/>
  <c r="FR32" i="12"/>
  <c r="FR31" i="12"/>
  <c r="AK17" i="8"/>
  <c r="AD17" i="8"/>
  <c r="Q17" i="8"/>
  <c r="U17" i="8" s="1"/>
  <c r="O17" i="8"/>
  <c r="S17" i="8" s="1"/>
  <c r="R17" i="8"/>
  <c r="V17" i="8" s="1"/>
  <c r="P17" i="8"/>
  <c r="T17" i="8" s="1"/>
  <c r="AH17" i="8"/>
  <c r="AL17" i="8"/>
  <c r="AM17" i="8"/>
  <c r="AB17" i="8"/>
  <c r="AG17" i="8"/>
  <c r="AA17" i="8"/>
  <c r="AF17" i="8"/>
  <c r="AE17" i="8"/>
  <c r="AJ17" i="8"/>
  <c r="Y17" i="8"/>
  <c r="Z17" i="8"/>
  <c r="AI17" i="8"/>
  <c r="X17" i="8"/>
  <c r="AC17" i="8"/>
  <c r="AE17" i="12"/>
  <c r="AA17" i="12"/>
  <c r="AH17" i="12"/>
  <c r="AK17" i="12"/>
  <c r="AJ17" i="12"/>
  <c r="AI17" i="12"/>
  <c r="AD17" i="12"/>
  <c r="AG17" i="12"/>
  <c r="AF17" i="12"/>
  <c r="Z17" i="12"/>
  <c r="AC17" i="12"/>
  <c r="AB17" i="12"/>
  <c r="AL17" i="12"/>
  <c r="AO17" i="12"/>
  <c r="AN17" i="12"/>
  <c r="AM17" i="12"/>
  <c r="AI11" i="10"/>
  <c r="AH11" i="10"/>
  <c r="AG11" i="10"/>
  <c r="Q11" i="10"/>
  <c r="U11" i="10" s="1"/>
  <c r="AE11" i="10"/>
  <c r="AD11" i="10"/>
  <c r="AC11" i="10"/>
  <c r="R11" i="10"/>
  <c r="V11" i="10" s="1"/>
  <c r="AB11" i="10"/>
  <c r="AA11" i="10"/>
  <c r="Z11" i="10"/>
  <c r="Y11" i="10"/>
  <c r="AJ11" i="10"/>
  <c r="AM11" i="10"/>
  <c r="AL11" i="10"/>
  <c r="AK11" i="10"/>
  <c r="AF11" i="10"/>
  <c r="X11" i="10"/>
  <c r="O11" i="10"/>
  <c r="S11" i="10" s="1"/>
  <c r="P11" i="10"/>
  <c r="T11" i="10" s="1"/>
  <c r="AL6" i="8"/>
  <c r="R6" i="8"/>
  <c r="V6" i="8" s="1"/>
  <c r="P6" i="8"/>
  <c r="T6" i="8" s="1"/>
  <c r="Q6" i="8"/>
  <c r="U6" i="8" s="1"/>
  <c r="O6" i="8"/>
  <c r="S6" i="8" s="1"/>
  <c r="AE6" i="8"/>
  <c r="X6" i="8"/>
  <c r="AG6" i="8"/>
  <c r="AD6" i="8"/>
  <c r="AI6" i="8"/>
  <c r="AB6" i="8"/>
  <c r="AK6" i="8"/>
  <c r="AH6" i="8"/>
  <c r="AM6" i="8"/>
  <c r="AF6" i="8"/>
  <c r="Y6" i="8"/>
  <c r="AA6" i="8"/>
  <c r="AJ6" i="8"/>
  <c r="AC6" i="8"/>
  <c r="Z6" i="8"/>
  <c r="AM6" i="12"/>
  <c r="Z6" i="12"/>
  <c r="AL6" i="12"/>
  <c r="AH6" i="12"/>
  <c r="AD6" i="12"/>
  <c r="AF6" i="12"/>
  <c r="AB6" i="12"/>
  <c r="AO6" i="12"/>
  <c r="AN6" i="12"/>
  <c r="AJ6" i="12"/>
  <c r="AC6" i="12"/>
  <c r="AA6" i="12"/>
  <c r="AG6" i="12"/>
  <c r="AE6" i="12"/>
  <c r="AK6" i="12"/>
  <c r="AI6" i="12"/>
  <c r="AJ8" i="10"/>
  <c r="AM8" i="10"/>
  <c r="AH8" i="10"/>
  <c r="AC8" i="10"/>
  <c r="AL8" i="10"/>
  <c r="AG8" i="10"/>
  <c r="AA8" i="10"/>
  <c r="AK8" i="10"/>
  <c r="AE8" i="10"/>
  <c r="Z8" i="10"/>
  <c r="AI8" i="10"/>
  <c r="AD8" i="10"/>
  <c r="Y8" i="10"/>
  <c r="R8" i="10"/>
  <c r="V8" i="10" s="1"/>
  <c r="P8" i="10"/>
  <c r="T8" i="10" s="1"/>
  <c r="X8" i="10"/>
  <c r="AB8" i="10"/>
  <c r="AF8" i="10"/>
  <c r="Q8" i="10"/>
  <c r="U8" i="10" s="1"/>
  <c r="O8" i="10"/>
  <c r="S8" i="10" s="1"/>
  <c r="AB20" i="9"/>
  <c r="X20" i="9"/>
  <c r="Q20" i="9"/>
  <c r="U20" i="9" s="1"/>
  <c r="AA20" i="9"/>
  <c r="Z20" i="9"/>
  <c r="Y20" i="9"/>
  <c r="AI20" i="9"/>
  <c r="AH20" i="9"/>
  <c r="AG20" i="9"/>
  <c r="AF20" i="9"/>
  <c r="AJ20" i="9"/>
  <c r="P20" i="9"/>
  <c r="T20" i="9" s="1"/>
  <c r="AE20" i="9"/>
  <c r="AD20" i="9"/>
  <c r="AC20" i="9"/>
  <c r="AL20" i="9"/>
  <c r="AK20" i="9"/>
  <c r="O20" i="9"/>
  <c r="S20" i="9" s="1"/>
  <c r="AM20" i="9"/>
  <c r="R20" i="9"/>
  <c r="V20" i="9" s="1"/>
  <c r="AO20" i="12"/>
  <c r="AG20" i="12"/>
  <c r="AK20" i="12"/>
  <c r="AA20" i="12"/>
  <c r="AN20" i="12"/>
  <c r="Z20" i="12"/>
  <c r="AD20" i="12"/>
  <c r="AE20" i="12"/>
  <c r="AB20" i="12"/>
  <c r="AH20" i="12"/>
  <c r="AL20" i="12"/>
  <c r="AI20" i="12"/>
  <c r="AF20" i="12"/>
  <c r="AC20" i="12"/>
  <c r="AM20" i="12"/>
  <c r="AJ20" i="12"/>
  <c r="GY32" i="10"/>
  <c r="HI31" i="10"/>
  <c r="HJ31" i="8"/>
  <c r="FK32" i="8"/>
  <c r="FK31" i="8"/>
  <c r="ID31" i="8"/>
  <c r="ID32" i="8"/>
  <c r="EO32" i="8"/>
  <c r="EO31" i="8"/>
  <c r="HV32" i="8"/>
  <c r="HV31" i="8"/>
  <c r="GR31" i="8"/>
  <c r="GR32" i="8"/>
  <c r="HZ32" i="8"/>
  <c r="HZ31" i="8"/>
  <c r="HG32" i="11"/>
  <c r="FU32" i="11"/>
  <c r="GV31" i="10"/>
  <c r="GV32" i="10"/>
  <c r="FE31" i="10"/>
  <c r="FE32" i="10"/>
  <c r="FK32" i="10"/>
  <c r="FK31" i="10"/>
  <c r="GS32" i="10"/>
  <c r="GS31" i="10"/>
  <c r="GT32" i="10"/>
  <c r="FQ31" i="9"/>
  <c r="GS32" i="6"/>
  <c r="GS31" i="6"/>
  <c r="FB32" i="6"/>
  <c r="FB31" i="6"/>
  <c r="HR32" i="6"/>
  <c r="HR31" i="6"/>
  <c r="FD32" i="6"/>
  <c r="FD31" i="6"/>
  <c r="HT32" i="6"/>
  <c r="HT31" i="6"/>
  <c r="GN32" i="6"/>
  <c r="GN31" i="6"/>
  <c r="FB32" i="11"/>
  <c r="FB31" i="11"/>
  <c r="GJ31" i="11"/>
  <c r="ET31" i="11"/>
  <c r="FO32" i="11"/>
  <c r="FO31" i="11"/>
  <c r="EX31" i="11"/>
  <c r="GR32" i="11"/>
  <c r="GR31" i="11"/>
  <c r="HH31" i="11"/>
  <c r="FE31" i="11"/>
  <c r="FA32" i="10"/>
  <c r="HY31" i="9"/>
  <c r="HY32" i="9"/>
  <c r="HL31" i="9"/>
  <c r="HL32" i="9"/>
  <c r="FM31" i="9"/>
  <c r="FM32" i="9"/>
  <c r="HT31" i="9"/>
  <c r="HT32" i="9"/>
  <c r="GT31" i="9"/>
  <c r="GT32" i="9"/>
  <c r="IB31" i="9"/>
  <c r="IB32" i="9"/>
  <c r="HF32" i="9"/>
  <c r="HF31" i="9"/>
  <c r="FI31" i="12"/>
  <c r="HF31" i="12"/>
  <c r="HF32" i="12"/>
  <c r="P25" i="12"/>
  <c r="T25" i="12" s="1"/>
  <c r="O25" i="12"/>
  <c r="S25" i="12" s="1"/>
  <c r="N25" i="12"/>
  <c r="R25" i="12" s="1"/>
  <c r="Q25" i="12"/>
  <c r="U25" i="12" s="1"/>
  <c r="IA31" i="12"/>
  <c r="IA32" i="12"/>
  <c r="HN31" i="12"/>
  <c r="HN32" i="12"/>
  <c r="HE32" i="12"/>
  <c r="HE31" i="12"/>
  <c r="FW31" i="12"/>
  <c r="FW32" i="12"/>
  <c r="AK15" i="9"/>
  <c r="AL15" i="9"/>
  <c r="AD15" i="9"/>
  <c r="AI15" i="9"/>
  <c r="AA15" i="9"/>
  <c r="AH15" i="9"/>
  <c r="Z15" i="9"/>
  <c r="AM15" i="9"/>
  <c r="AE15" i="9"/>
  <c r="O15" i="9"/>
  <c r="S15" i="9" s="1"/>
  <c r="R15" i="9"/>
  <c r="V15" i="9" s="1"/>
  <c r="X15" i="9"/>
  <c r="Y15" i="9"/>
  <c r="P15" i="9"/>
  <c r="T15" i="9" s="1"/>
  <c r="AF15" i="9"/>
  <c r="AG15" i="9"/>
  <c r="AJ15" i="9"/>
  <c r="Q15" i="9"/>
  <c r="U15" i="9" s="1"/>
  <c r="AB15" i="9"/>
  <c r="AC15" i="9"/>
  <c r="AM15" i="12"/>
  <c r="AJ15" i="12"/>
  <c r="AG15" i="12"/>
  <c r="AF15" i="12"/>
  <c r="AN15" i="12"/>
  <c r="AB15" i="12"/>
  <c r="Z15" i="12"/>
  <c r="AA15" i="12"/>
  <c r="AD15" i="12"/>
  <c r="AE15" i="12"/>
  <c r="AO15" i="12"/>
  <c r="AC15" i="12"/>
  <c r="AH15" i="12"/>
  <c r="AI15" i="12"/>
  <c r="AK15" i="12"/>
  <c r="AL15" i="12"/>
  <c r="HR31" i="12"/>
  <c r="ID32" i="12"/>
  <c r="HR31" i="8"/>
  <c r="HR32" i="8"/>
  <c r="GO32" i="8"/>
  <c r="GO31" i="8"/>
  <c r="HW31" i="8"/>
  <c r="HW32" i="8"/>
  <c r="IE31" i="8"/>
  <c r="IE32" i="8"/>
  <c r="EX32" i="8"/>
  <c r="EX31" i="8"/>
  <c r="II31" i="11"/>
  <c r="FL31" i="11"/>
  <c r="EZ32" i="10"/>
  <c r="GH32" i="10"/>
  <c r="GG31" i="10"/>
  <c r="GG32" i="10"/>
  <c r="EY31" i="10"/>
  <c r="EY32" i="10"/>
  <c r="GN31" i="10"/>
  <c r="GO31" i="10"/>
  <c r="GO32" i="10"/>
  <c r="FG32" i="10"/>
  <c r="FG31" i="10"/>
  <c r="EV32" i="10"/>
  <c r="EV31" i="10"/>
  <c r="GD31" i="10"/>
  <c r="GD32" i="10"/>
  <c r="GO32" i="6"/>
  <c r="GO31" i="6"/>
  <c r="GI31" i="6"/>
  <c r="GI32" i="6"/>
  <c r="FP32" i="6"/>
  <c r="FP31" i="6"/>
  <c r="IF32" i="6"/>
  <c r="IF31" i="6"/>
  <c r="FI32" i="6"/>
  <c r="FI31" i="6"/>
  <c r="HY32" i="6"/>
  <c r="HY31" i="6"/>
  <c r="EY31" i="11"/>
  <c r="GC31" i="11"/>
  <c r="HD32" i="11"/>
  <c r="O25" i="11"/>
  <c r="S25" i="11" s="1"/>
  <c r="N25" i="11"/>
  <c r="R25" i="11" s="1"/>
  <c r="M25" i="11"/>
  <c r="Q25" i="11" s="1"/>
  <c r="L25" i="11"/>
  <c r="P25" i="11" s="1"/>
  <c r="EN32" i="11"/>
  <c r="HJ32" i="11"/>
  <c r="HD31" i="9"/>
  <c r="HD32" i="9"/>
  <c r="FV31" i="9"/>
  <c r="FV32" i="9"/>
  <c r="FW32" i="9"/>
  <c r="FW31" i="9"/>
  <c r="EO31" i="9"/>
  <c r="EO32" i="9"/>
  <c r="GX31" i="9"/>
  <c r="GX32" i="9"/>
  <c r="FP31" i="9"/>
  <c r="FP32" i="9"/>
  <c r="FL32" i="12"/>
  <c r="FL31" i="12"/>
  <c r="GA32" i="12"/>
  <c r="GA31" i="12"/>
  <c r="HI32" i="12"/>
  <c r="AH5" i="6"/>
  <c r="AC5" i="6"/>
  <c r="AE5" i="6"/>
  <c r="AD5" i="6"/>
  <c r="N5" i="6"/>
  <c r="R5" i="6" s="1"/>
  <c r="AF5" i="6"/>
  <c r="AI5" i="6"/>
  <c r="U5" i="6"/>
  <c r="Z5" i="6"/>
  <c r="Y5" i="6"/>
  <c r="B22" i="6"/>
  <c r="AA5" i="6"/>
  <c r="W5" i="6"/>
  <c r="V5" i="6"/>
  <c r="AJ5" i="6"/>
  <c r="M5" i="6"/>
  <c r="Q5" i="6" s="1"/>
  <c r="O5" i="6"/>
  <c r="S5" i="6" s="1"/>
  <c r="AB5" i="6"/>
  <c r="AG5" i="6"/>
  <c r="X5" i="6"/>
  <c r="B23" i="6"/>
  <c r="AM5" i="11"/>
  <c r="AH5" i="11"/>
  <c r="AB5" i="11"/>
  <c r="AL5" i="11"/>
  <c r="AF5" i="11"/>
  <c r="AA5" i="11"/>
  <c r="AJ5" i="11"/>
  <c r="AE5" i="11"/>
  <c r="Z5" i="11"/>
  <c r="AD5" i="11"/>
  <c r="X5" i="11"/>
  <c r="AI5" i="11"/>
  <c r="AK5" i="11"/>
  <c r="Y5" i="11"/>
  <c r="B23" i="11"/>
  <c r="AC5" i="11"/>
  <c r="B22" i="11"/>
  <c r="AG5" i="11"/>
  <c r="AB35" i="11"/>
  <c r="AA35" i="11"/>
  <c r="AJ35" i="11"/>
  <c r="AI35" i="11"/>
  <c r="AD35" i="11"/>
  <c r="AG35" i="11"/>
  <c r="AE35" i="11"/>
  <c r="Z35" i="11"/>
  <c r="AC35" i="11"/>
  <c r="AM35" i="11"/>
  <c r="X35" i="11"/>
  <c r="AL35" i="11"/>
  <c r="Y35" i="11"/>
  <c r="AF35" i="11"/>
  <c r="AH35" i="11"/>
  <c r="AK35" i="11"/>
  <c r="AG7" i="6"/>
  <c r="AA7" i="6"/>
  <c r="AE7" i="6"/>
  <c r="AB7" i="6"/>
  <c r="L7" i="6"/>
  <c r="P7" i="6" s="1"/>
  <c r="U7" i="6"/>
  <c r="X7" i="6"/>
  <c r="W7" i="6"/>
  <c r="AJ7" i="6"/>
  <c r="O7" i="6"/>
  <c r="S7" i="6" s="1"/>
  <c r="N7" i="6"/>
  <c r="R7" i="6" s="1"/>
  <c r="Y7" i="6"/>
  <c r="AD7" i="6"/>
  <c r="AH7" i="6"/>
  <c r="V7" i="6"/>
  <c r="M7" i="6"/>
  <c r="Q7" i="6" s="1"/>
  <c r="AC7" i="6"/>
  <c r="AI7" i="6"/>
  <c r="Z7" i="6"/>
  <c r="AF7" i="6"/>
  <c r="AJ7" i="11"/>
  <c r="AK7" i="11"/>
  <c r="Y7" i="11"/>
  <c r="AC7" i="11"/>
  <c r="AG7" i="11"/>
  <c r="AH7" i="11"/>
  <c r="AE7" i="11"/>
  <c r="AB7" i="11"/>
  <c r="AL7" i="11"/>
  <c r="AI7" i="11"/>
  <c r="AF7" i="11"/>
  <c r="Z7" i="11"/>
  <c r="AM7" i="11"/>
  <c r="AD7" i="11"/>
  <c r="AA7" i="11"/>
  <c r="X7" i="11"/>
  <c r="AK13" i="8"/>
  <c r="O13" i="8"/>
  <c r="S13" i="8" s="1"/>
  <c r="R13" i="8"/>
  <c r="V13" i="8" s="1"/>
  <c r="P13" i="8"/>
  <c r="T13" i="8" s="1"/>
  <c r="Q13" i="8"/>
  <c r="U13" i="8" s="1"/>
  <c r="AH13" i="8"/>
  <c r="AE13" i="8"/>
  <c r="AF13" i="8"/>
  <c r="Y13" i="8"/>
  <c r="AL13" i="8"/>
  <c r="AI13" i="8"/>
  <c r="AJ13" i="8"/>
  <c r="AC13" i="8"/>
  <c r="Z13" i="8"/>
  <c r="AM13" i="8"/>
  <c r="X13" i="8"/>
  <c r="AG13" i="8"/>
  <c r="AD13" i="8"/>
  <c r="AA13" i="8"/>
  <c r="AB13" i="8"/>
  <c r="AC10" i="6"/>
  <c r="AI10" i="6"/>
  <c r="Z10" i="6"/>
  <c r="W10" i="6"/>
  <c r="O10" i="6"/>
  <c r="S10" i="6" s="1"/>
  <c r="AG10" i="6"/>
  <c r="V10" i="6"/>
  <c r="AE10" i="6"/>
  <c r="AH10" i="6"/>
  <c r="N10" i="6"/>
  <c r="R10" i="6" s="1"/>
  <c r="M10" i="6"/>
  <c r="Q10" i="6" s="1"/>
  <c r="U10" i="6"/>
  <c r="X10" i="6"/>
  <c r="AF10" i="6"/>
  <c r="AJ10" i="6"/>
  <c r="L10" i="6"/>
  <c r="P10" i="6" s="1"/>
  <c r="Y10" i="6"/>
  <c r="AD10" i="6"/>
  <c r="AB10" i="6"/>
  <c r="AA10" i="6"/>
  <c r="AL10" i="11"/>
  <c r="AM10" i="11"/>
  <c r="AI10" i="11"/>
  <c r="AE10" i="11"/>
  <c r="AA10" i="11"/>
  <c r="AF10" i="11"/>
  <c r="Y10" i="11"/>
  <c r="AD10" i="11"/>
  <c r="AJ10" i="11"/>
  <c r="AC10" i="11"/>
  <c r="AH10" i="11"/>
  <c r="X10" i="11"/>
  <c r="AG10" i="11"/>
  <c r="AB10" i="11"/>
  <c r="AK10" i="11"/>
  <c r="Z10" i="11"/>
  <c r="AJ12" i="9"/>
  <c r="AB12" i="9"/>
  <c r="X12" i="9"/>
  <c r="R12" i="9"/>
  <c r="V12" i="9" s="1"/>
  <c r="AI12" i="9"/>
  <c r="AH12" i="9"/>
  <c r="AG12" i="9"/>
  <c r="AF12" i="9"/>
  <c r="AA12" i="9"/>
  <c r="Z12" i="9"/>
  <c r="Y12" i="9"/>
  <c r="Q12" i="9"/>
  <c r="U12" i="9" s="1"/>
  <c r="AM12" i="9"/>
  <c r="AL12" i="9"/>
  <c r="AK12" i="9"/>
  <c r="O12" i="9"/>
  <c r="S12" i="9" s="1"/>
  <c r="AC12" i="9"/>
  <c r="AE12" i="9"/>
  <c r="P12" i="9"/>
  <c r="T12" i="9" s="1"/>
  <c r="AD12" i="9"/>
  <c r="S30" i="12"/>
  <c r="IF31" i="8"/>
  <c r="IF32" i="8"/>
  <c r="HT32" i="8"/>
  <c r="HT31" i="8"/>
  <c r="FY32" i="8"/>
  <c r="FY31" i="8"/>
  <c r="IB32" i="8"/>
  <c r="IB31" i="8"/>
  <c r="HQ32" i="9"/>
  <c r="FP32" i="11"/>
  <c r="HA31" i="11"/>
  <c r="GZ31" i="10"/>
  <c r="GZ32" i="10"/>
  <c r="FY32" i="10"/>
  <c r="HX31" i="10"/>
  <c r="HX32" i="10"/>
  <c r="GC32" i="10"/>
  <c r="GQ31" i="10"/>
  <c r="GQ32" i="10"/>
  <c r="FI32" i="10"/>
  <c r="FI31" i="10"/>
  <c r="FS31" i="10"/>
  <c r="FS32" i="10"/>
  <c r="HA31" i="10"/>
  <c r="HA32" i="10"/>
  <c r="P27" i="12"/>
  <c r="T27" i="12" s="1"/>
  <c r="N27" i="12"/>
  <c r="R27" i="12" s="1"/>
  <c r="O27" i="12"/>
  <c r="S27" i="12" s="1"/>
  <c r="Q27" i="12"/>
  <c r="U27" i="12" s="1"/>
  <c r="GF32" i="6"/>
  <c r="GF31" i="6"/>
  <c r="GE32" i="6"/>
  <c r="GE31" i="6"/>
  <c r="GD32" i="6"/>
  <c r="GD31" i="6"/>
  <c r="FT32" i="6"/>
  <c r="FT31" i="6"/>
  <c r="GD32" i="11"/>
  <c r="HF31" i="11"/>
  <c r="FG32" i="11"/>
  <c r="FZ31" i="11"/>
  <c r="FZ32" i="11"/>
  <c r="HH32" i="11"/>
  <c r="FA32" i="11"/>
  <c r="FA31" i="11"/>
  <c r="ID31" i="11"/>
  <c r="ID32" i="11"/>
  <c r="EW31" i="11"/>
  <c r="EW32" i="11"/>
  <c r="GY32" i="9"/>
  <c r="GY31" i="9"/>
  <c r="ID32" i="9"/>
  <c r="ID31" i="9"/>
  <c r="HG32" i="9"/>
  <c r="HG31" i="9"/>
  <c r="GL31" i="12"/>
  <c r="GL32" i="12"/>
  <c r="HT32" i="12"/>
  <c r="HT31" i="12"/>
  <c r="EW31" i="12"/>
  <c r="EW32" i="12"/>
  <c r="HO32" i="12"/>
  <c r="HO31" i="12"/>
  <c r="HG32" i="12"/>
  <c r="HG31" i="12"/>
  <c r="AJ14" i="10"/>
  <c r="AK14" i="10"/>
  <c r="AE14" i="10"/>
  <c r="Z14" i="10"/>
  <c r="AI14" i="10"/>
  <c r="AD14" i="10"/>
  <c r="Y14" i="10"/>
  <c r="AM14" i="10"/>
  <c r="AH14" i="10"/>
  <c r="AC14" i="10"/>
  <c r="AL14" i="10"/>
  <c r="AG14" i="10"/>
  <c r="AA14" i="10"/>
  <c r="R14" i="10"/>
  <c r="V14" i="10" s="1"/>
  <c r="Q14" i="10"/>
  <c r="U14" i="10" s="1"/>
  <c r="P14" i="10"/>
  <c r="T14" i="10" s="1"/>
  <c r="AF14" i="10"/>
  <c r="O14" i="10"/>
  <c r="S14" i="10" s="1"/>
  <c r="X14" i="10"/>
  <c r="AB14" i="10"/>
  <c r="B37" i="9"/>
  <c r="B39" i="9" s="1"/>
  <c r="AF34" i="9"/>
  <c r="X34" i="9"/>
  <c r="AL34" i="9"/>
  <c r="AD34" i="9"/>
  <c r="Q34" i="9"/>
  <c r="U34" i="9" s="1"/>
  <c r="AJ34" i="9"/>
  <c r="AB34" i="9"/>
  <c r="O34" i="9"/>
  <c r="S34" i="9" s="1"/>
  <c r="AH34" i="9"/>
  <c r="Z34" i="9"/>
  <c r="AI34" i="9"/>
  <c r="P34" i="9"/>
  <c r="T34" i="9" s="1"/>
  <c r="AK34" i="9"/>
  <c r="AA34" i="9"/>
  <c r="AC34" i="9"/>
  <c r="R34" i="9"/>
  <c r="V34" i="9" s="1"/>
  <c r="Y34" i="9"/>
  <c r="B36" i="9"/>
  <c r="AE34" i="9"/>
  <c r="AG34" i="9"/>
  <c r="AM34" i="9"/>
  <c r="AG18" i="6"/>
  <c r="Z18" i="6"/>
  <c r="AF18" i="6"/>
  <c r="AH18" i="6"/>
  <c r="N18" i="6"/>
  <c r="R18" i="6" s="1"/>
  <c r="M18" i="6"/>
  <c r="Q18" i="6" s="1"/>
  <c r="U18" i="6"/>
  <c r="X18" i="6"/>
  <c r="AE18" i="6"/>
  <c r="AB18" i="6"/>
  <c r="Y18" i="6"/>
  <c r="AD18" i="6"/>
  <c r="AJ18" i="6"/>
  <c r="AA18" i="6"/>
  <c r="AC18" i="6"/>
  <c r="AI18" i="6"/>
  <c r="V18" i="6"/>
  <c r="W18" i="6"/>
  <c r="O18" i="6"/>
  <c r="S18" i="6" s="1"/>
  <c r="L18" i="6"/>
  <c r="P18" i="6" s="1"/>
  <c r="AK18" i="11"/>
  <c r="AF18" i="11"/>
  <c r="X18" i="11"/>
  <c r="AL18" i="11"/>
  <c r="AD18" i="11"/>
  <c r="AJ18" i="11"/>
  <c r="AB18" i="11"/>
  <c r="AH18" i="11"/>
  <c r="Z18" i="11"/>
  <c r="AA18" i="11"/>
  <c r="AG18" i="11"/>
  <c r="AE18" i="11"/>
  <c r="AI18" i="11"/>
  <c r="Y18" i="11"/>
  <c r="AM18" i="11"/>
  <c r="AC18" i="11"/>
  <c r="AD16" i="9"/>
  <c r="AB16" i="9"/>
  <c r="AL16" i="9"/>
  <c r="AJ16" i="9"/>
  <c r="AM16" i="9"/>
  <c r="AK16" i="9"/>
  <c r="X16" i="9"/>
  <c r="Z16" i="9"/>
  <c r="Q16" i="9"/>
  <c r="U16" i="9" s="1"/>
  <c r="AE16" i="9"/>
  <c r="AC16" i="9"/>
  <c r="P16" i="9"/>
  <c r="T16" i="9" s="1"/>
  <c r="O16" i="9"/>
  <c r="S16" i="9" s="1"/>
  <c r="AA16" i="9"/>
  <c r="Y16" i="9"/>
  <c r="R16" i="9"/>
  <c r="V16" i="9" s="1"/>
  <c r="AI16" i="9"/>
  <c r="AG16" i="9"/>
  <c r="AF16" i="9"/>
  <c r="AH16" i="9"/>
  <c r="AC19" i="6"/>
  <c r="AI19" i="6"/>
  <c r="AA19" i="6"/>
  <c r="W19" i="6"/>
  <c r="AG19" i="6"/>
  <c r="Z19" i="6"/>
  <c r="V19" i="6"/>
  <c r="AH19" i="6"/>
  <c r="N19" i="6"/>
  <c r="R19" i="6" s="1"/>
  <c r="L19" i="6"/>
  <c r="P19" i="6" s="1"/>
  <c r="O19" i="6"/>
  <c r="S19" i="6" s="1"/>
  <c r="U19" i="6"/>
  <c r="X19" i="6"/>
  <c r="AE19" i="6"/>
  <c r="AF19" i="6"/>
  <c r="M19" i="6"/>
  <c r="Q19" i="6" s="1"/>
  <c r="Y19" i="6"/>
  <c r="AD19" i="6"/>
  <c r="AJ19" i="6"/>
  <c r="AB19" i="6"/>
  <c r="AG19" i="11"/>
  <c r="AC19" i="11"/>
  <c r="Y19" i="11"/>
  <c r="AJ19" i="11"/>
  <c r="AM19" i="11"/>
  <c r="AL19" i="11"/>
  <c r="AK19" i="11"/>
  <c r="AF19" i="11"/>
  <c r="AI19" i="11"/>
  <c r="AH19" i="11"/>
  <c r="AB19" i="11"/>
  <c r="AE19" i="11"/>
  <c r="AD19" i="11"/>
  <c r="X19" i="11"/>
  <c r="AA19" i="11"/>
  <c r="Z19" i="11"/>
  <c r="AL21" i="8"/>
  <c r="R21" i="8"/>
  <c r="V21" i="8" s="1"/>
  <c r="P21" i="8"/>
  <c r="T21" i="8" s="1"/>
  <c r="Q21" i="8"/>
  <c r="U21" i="8" s="1"/>
  <c r="O21" i="8"/>
  <c r="S21" i="8" s="1"/>
  <c r="AF21" i="8"/>
  <c r="X21" i="8"/>
  <c r="AI21" i="8"/>
  <c r="AE21" i="8"/>
  <c r="AB21" i="8"/>
  <c r="AM21" i="8"/>
  <c r="AG21" i="8"/>
  <c r="Z21" i="8"/>
  <c r="AJ21" i="8"/>
  <c r="AK21" i="8"/>
  <c r="AD21" i="8"/>
  <c r="AA21" i="8"/>
  <c r="Y21" i="8"/>
  <c r="AH21" i="8"/>
  <c r="AC21" i="8"/>
  <c r="AG9" i="6"/>
  <c r="AA9" i="6"/>
  <c r="AE9" i="6"/>
  <c r="AB9" i="6"/>
  <c r="U9" i="6"/>
  <c r="X9" i="6"/>
  <c r="W9" i="6"/>
  <c r="AJ9" i="6"/>
  <c r="N9" i="6"/>
  <c r="R9" i="6" s="1"/>
  <c r="L9" i="6"/>
  <c r="P9" i="6" s="1"/>
  <c r="Y9" i="6"/>
  <c r="AD9" i="6"/>
  <c r="AH9" i="6"/>
  <c r="V9" i="6"/>
  <c r="M9" i="6"/>
  <c r="Q9" i="6" s="1"/>
  <c r="AC9" i="6"/>
  <c r="AI9" i="6"/>
  <c r="Z9" i="6"/>
  <c r="AF9" i="6"/>
  <c r="O9" i="6"/>
  <c r="S9" i="6" s="1"/>
  <c r="AM9" i="11"/>
  <c r="AF9" i="11"/>
  <c r="AB9" i="11"/>
  <c r="X9" i="11"/>
  <c r="AJ9" i="11"/>
  <c r="AK9" i="11"/>
  <c r="AD9" i="11"/>
  <c r="AA9" i="11"/>
  <c r="Y9" i="11"/>
  <c r="AH9" i="11"/>
  <c r="AE9" i="11"/>
  <c r="AC9" i="11"/>
  <c r="AL9" i="11"/>
  <c r="AI9" i="11"/>
  <c r="AG9" i="11"/>
  <c r="Z9" i="11"/>
  <c r="HU35" i="6"/>
  <c r="HD35" i="6"/>
  <c r="GM35" i="6"/>
  <c r="FV35" i="6"/>
  <c r="FE35" i="6"/>
  <c r="EN35" i="6"/>
  <c r="IC32" i="8"/>
  <c r="IC31" i="8"/>
  <c r="FE32" i="6"/>
  <c r="FE31" i="6"/>
  <c r="HU32" i="6"/>
  <c r="HU31" i="6"/>
  <c r="FJ32" i="6"/>
  <c r="FJ31" i="6"/>
  <c r="HZ32" i="6"/>
  <c r="HZ31" i="6"/>
  <c r="FH32" i="6"/>
  <c r="FH31" i="6"/>
  <c r="HX32" i="6"/>
  <c r="HX31" i="6"/>
  <c r="GT32" i="6"/>
  <c r="GT31" i="6"/>
  <c r="FH32" i="11"/>
  <c r="FH31" i="11"/>
  <c r="GH32" i="11"/>
  <c r="GH31" i="11"/>
  <c r="HC31" i="11"/>
  <c r="HC32" i="11"/>
  <c r="FF32" i="11"/>
  <c r="FF31" i="11"/>
  <c r="GI32" i="9"/>
  <c r="GI31" i="9"/>
  <c r="FB32" i="9"/>
  <c r="FB31" i="9"/>
  <c r="GJ32" i="9"/>
  <c r="GJ31" i="9"/>
  <c r="GS32" i="9"/>
  <c r="GS31" i="9"/>
  <c r="FK31" i="9"/>
  <c r="FK32" i="9"/>
  <c r="GF32" i="9"/>
  <c r="GF31" i="9"/>
  <c r="EX32" i="9"/>
  <c r="EX31" i="9"/>
  <c r="GR31" i="9"/>
  <c r="GR32" i="9"/>
  <c r="FJ31" i="9"/>
  <c r="FJ32" i="9"/>
  <c r="HL32" i="12"/>
  <c r="HL31" i="12"/>
  <c r="EV31" i="12"/>
  <c r="EV32" i="12"/>
  <c r="FA32" i="12"/>
  <c r="FA31" i="12"/>
  <c r="GI32" i="12"/>
  <c r="GI31" i="12"/>
  <c r="HP32" i="12"/>
  <c r="HP31" i="12"/>
  <c r="EZ32" i="12"/>
  <c r="EZ31" i="12"/>
  <c r="AK17" i="9"/>
  <c r="Z17" i="9"/>
  <c r="AL17" i="9"/>
  <c r="AH17" i="9"/>
  <c r="AD17" i="9"/>
  <c r="O17" i="9"/>
  <c r="S17" i="9" s="1"/>
  <c r="Q17" i="9"/>
  <c r="U17" i="9" s="1"/>
  <c r="P17" i="9"/>
  <c r="T17" i="9" s="1"/>
  <c r="AA17" i="9"/>
  <c r="AF17" i="9"/>
  <c r="AI17" i="9"/>
  <c r="X17" i="9"/>
  <c r="AC17" i="9"/>
  <c r="R17" i="9"/>
  <c r="V17" i="9" s="1"/>
  <c r="AM17" i="9"/>
  <c r="AB17" i="9"/>
  <c r="AG17" i="9"/>
  <c r="AJ17" i="9"/>
  <c r="AE17" i="9"/>
  <c r="Y17" i="9"/>
  <c r="AC11" i="6"/>
  <c r="AI11" i="6"/>
  <c r="Z11" i="6"/>
  <c r="AF11" i="6"/>
  <c r="M11" i="6"/>
  <c r="Q11" i="6" s="1"/>
  <c r="AG11" i="6"/>
  <c r="AA11" i="6"/>
  <c r="AE11" i="6"/>
  <c r="AB11" i="6"/>
  <c r="N11" i="6"/>
  <c r="R11" i="6" s="1"/>
  <c r="U11" i="6"/>
  <c r="X11" i="6"/>
  <c r="W11" i="6"/>
  <c r="AJ11" i="6"/>
  <c r="Y11" i="6"/>
  <c r="AD11" i="6"/>
  <c r="AH11" i="6"/>
  <c r="V11" i="6"/>
  <c r="L11" i="6"/>
  <c r="P11" i="6" s="1"/>
  <c r="O11" i="6"/>
  <c r="S11" i="6" s="1"/>
  <c r="AK11" i="11"/>
  <c r="AL11" i="11"/>
  <c r="AH11" i="11"/>
  <c r="AD11" i="11"/>
  <c r="Z11" i="11"/>
  <c r="AI11" i="11"/>
  <c r="X11" i="11"/>
  <c r="AG11" i="11"/>
  <c r="AM11" i="11"/>
  <c r="AB11" i="11"/>
  <c r="AA11" i="11"/>
  <c r="AF11" i="11"/>
  <c r="Y11" i="11"/>
  <c r="AE11" i="11"/>
  <c r="AJ11" i="11"/>
  <c r="AC11" i="11"/>
  <c r="AL6" i="9"/>
  <c r="AA6" i="9"/>
  <c r="AM6" i="9"/>
  <c r="AI6" i="9"/>
  <c r="AE6" i="9"/>
  <c r="Q6" i="9"/>
  <c r="U6" i="9" s="1"/>
  <c r="P6" i="9"/>
  <c r="T6" i="9" s="1"/>
  <c r="R6" i="9"/>
  <c r="V6" i="9" s="1"/>
  <c r="AF6" i="9"/>
  <c r="AG6" i="9"/>
  <c r="Z6" i="9"/>
  <c r="X6" i="9"/>
  <c r="Y6" i="9"/>
  <c r="AH6" i="9"/>
  <c r="AB6" i="9"/>
  <c r="AC6" i="9"/>
  <c r="AD6" i="9"/>
  <c r="O6" i="9"/>
  <c r="S6" i="9" s="1"/>
  <c r="AK6" i="9"/>
  <c r="AJ6" i="9"/>
  <c r="AC8" i="6"/>
  <c r="AI8" i="6"/>
  <c r="Z8" i="6"/>
  <c r="W8" i="6"/>
  <c r="O8" i="6"/>
  <c r="S8" i="6" s="1"/>
  <c r="AG8" i="6"/>
  <c r="V8" i="6"/>
  <c r="AE8" i="6"/>
  <c r="AH8" i="6"/>
  <c r="M8" i="6"/>
  <c r="Q8" i="6" s="1"/>
  <c r="N8" i="6"/>
  <c r="R8" i="6" s="1"/>
  <c r="L8" i="6"/>
  <c r="P8" i="6" s="1"/>
  <c r="U8" i="6"/>
  <c r="X8" i="6"/>
  <c r="AF8" i="6"/>
  <c r="AJ8" i="6"/>
  <c r="Y8" i="6"/>
  <c r="AD8" i="6"/>
  <c r="AB8" i="6"/>
  <c r="AA8" i="6"/>
  <c r="AG8" i="11"/>
  <c r="AB8" i="11"/>
  <c r="AE8" i="11"/>
  <c r="AD8" i="11"/>
  <c r="Y8" i="11"/>
  <c r="X8" i="11"/>
  <c r="AA8" i="11"/>
  <c r="Z8" i="11"/>
  <c r="AJ8" i="11"/>
  <c r="AM8" i="11"/>
  <c r="AL8" i="11"/>
  <c r="AK8" i="11"/>
  <c r="AC8" i="11"/>
  <c r="AF8" i="11"/>
  <c r="AI8" i="11"/>
  <c r="AH8" i="11"/>
  <c r="AM20" i="8"/>
  <c r="Q20" i="8"/>
  <c r="U20" i="8" s="1"/>
  <c r="R20" i="8"/>
  <c r="V20" i="8" s="1"/>
  <c r="O20" i="8"/>
  <c r="S20" i="8" s="1"/>
  <c r="P20" i="8"/>
  <c r="T20" i="8" s="1"/>
  <c r="Y20" i="8"/>
  <c r="AL20" i="8"/>
  <c r="AF20" i="8"/>
  <c r="AC20" i="8"/>
  <c r="Z20" i="8"/>
  <c r="AA20" i="8"/>
  <c r="AJ20" i="8"/>
  <c r="AG20" i="8"/>
  <c r="AD20" i="8"/>
  <c r="AE20" i="8"/>
  <c r="X20" i="8"/>
  <c r="AB20" i="8"/>
  <c r="AK20" i="8"/>
  <c r="AH20" i="8"/>
  <c r="AI20" i="8"/>
  <c r="FJ31" i="12"/>
  <c r="IA32" i="8"/>
  <c r="IA31" i="8"/>
  <c r="GS31" i="8"/>
  <c r="GS32" i="8"/>
  <c r="EW32" i="8"/>
  <c r="EW31" i="8"/>
  <c r="GE32" i="8"/>
  <c r="GE31" i="8"/>
  <c r="GN32" i="8"/>
  <c r="GN31" i="8"/>
  <c r="FW32" i="8"/>
  <c r="FW31" i="8"/>
  <c r="ES32" i="8"/>
  <c r="ES31" i="8"/>
  <c r="GB32" i="11"/>
  <c r="GE32" i="10"/>
  <c r="GE31" i="10"/>
  <c r="GM32" i="10"/>
  <c r="GM31" i="10"/>
  <c r="HU32" i="10"/>
  <c r="HU31" i="10"/>
  <c r="IA31" i="10"/>
  <c r="IA32" i="10"/>
  <c r="IG32" i="9"/>
  <c r="ET32" i="6"/>
  <c r="ET31" i="6"/>
  <c r="HJ32" i="6"/>
  <c r="HJ31" i="6"/>
  <c r="FS32" i="6"/>
  <c r="FS31" i="6"/>
  <c r="FU32" i="6"/>
  <c r="FU31" i="6"/>
  <c r="EO32" i="6"/>
  <c r="EO31" i="6"/>
  <c r="HE32" i="6"/>
  <c r="HE31" i="6"/>
  <c r="HR32" i="11"/>
  <c r="HR31" i="11"/>
  <c r="HA32" i="11"/>
  <c r="HJ31" i="11"/>
  <c r="IE32" i="11"/>
  <c r="IE31" i="11"/>
  <c r="ES32" i="11"/>
  <c r="ES31" i="11"/>
  <c r="GA31" i="11"/>
  <c r="GA32" i="11"/>
  <c r="FI31" i="11"/>
  <c r="FW32" i="10"/>
  <c r="FI32" i="9"/>
  <c r="FI31" i="9"/>
  <c r="EV32" i="9"/>
  <c r="EV31" i="9"/>
  <c r="FU31" i="9"/>
  <c r="FU32" i="9"/>
  <c r="EM31" i="9"/>
  <c r="EM32" i="9"/>
  <c r="GC32" i="9"/>
  <c r="GC31" i="9"/>
  <c r="EU32" i="9"/>
  <c r="EU31" i="9"/>
  <c r="FG31" i="9"/>
  <c r="FG32" i="9"/>
  <c r="HH32" i="12"/>
  <c r="ER32" i="12"/>
  <c r="FG31" i="12"/>
  <c r="FG32" i="12"/>
  <c r="GO32" i="12"/>
  <c r="GO31" i="12"/>
  <c r="GB31" i="12"/>
  <c r="GB32" i="12"/>
  <c r="ET31" i="12"/>
  <c r="ET32" i="12"/>
  <c r="GW31" i="12"/>
  <c r="GW32" i="12"/>
  <c r="FO31" i="12"/>
  <c r="FO32" i="12"/>
  <c r="FF31" i="12"/>
  <c r="AM15" i="8"/>
  <c r="R15" i="8"/>
  <c r="V15" i="8" s="1"/>
  <c r="O15" i="8"/>
  <c r="S15" i="8" s="1"/>
  <c r="P15" i="8"/>
  <c r="T15" i="8" s="1"/>
  <c r="Q15" i="8"/>
  <c r="U15" i="8" s="1"/>
  <c r="X15" i="8"/>
  <c r="AK15" i="8"/>
  <c r="Z15" i="8"/>
  <c r="AI15" i="8"/>
  <c r="AB15" i="8"/>
  <c r="Y15" i="8"/>
  <c r="AD15" i="8"/>
  <c r="AF15" i="8"/>
  <c r="AC15" i="8"/>
  <c r="AH15" i="8"/>
  <c r="AA15" i="8"/>
  <c r="AJ15" i="8"/>
  <c r="AG15" i="8"/>
  <c r="AL15" i="8"/>
  <c r="AE15" i="8"/>
  <c r="FS31" i="12"/>
  <c r="FZ31" i="12"/>
  <c r="Q28" i="12"/>
  <c r="U28" i="12" s="1"/>
  <c r="O28" i="12"/>
  <c r="S28" i="12" s="1"/>
  <c r="P28" i="12"/>
  <c r="T28" i="12" s="1"/>
  <c r="N28" i="12"/>
  <c r="R28" i="12" s="1"/>
  <c r="FS32" i="8"/>
  <c r="FS31" i="8"/>
  <c r="FB32" i="8"/>
  <c r="FB31" i="8"/>
  <c r="FG31" i="8"/>
  <c r="FG32" i="8"/>
  <c r="EP32" i="8"/>
  <c r="EP31" i="8"/>
  <c r="HN31" i="8"/>
  <c r="HN32" i="8"/>
  <c r="GF31" i="8"/>
  <c r="GF32" i="8"/>
  <c r="GM31" i="11"/>
  <c r="GJ32" i="11"/>
  <c r="IB31" i="11"/>
  <c r="EQ31" i="11"/>
  <c r="HP32" i="10"/>
  <c r="GY31" i="10"/>
  <c r="IF31" i="10"/>
  <c r="IF32" i="10"/>
  <c r="FW31" i="10"/>
  <c r="HW32" i="10"/>
  <c r="HW31" i="10"/>
  <c r="HL31" i="10"/>
  <c r="HL32" i="10"/>
  <c r="EP32" i="6"/>
  <c r="EP31" i="6"/>
  <c r="HF32" i="6"/>
  <c r="HF31" i="6"/>
  <c r="EJ32" i="6"/>
  <c r="EJ31" i="6"/>
  <c r="GZ31" i="6"/>
  <c r="GZ32" i="6"/>
  <c r="GG32" i="6"/>
  <c r="GG31" i="6"/>
  <c r="FZ32" i="6"/>
  <c r="FZ31" i="6"/>
  <c r="HO31" i="11"/>
  <c r="FL32" i="11"/>
  <c r="GT32" i="11"/>
  <c r="GM32" i="11"/>
  <c r="HU32" i="11"/>
  <c r="HU31" i="11"/>
  <c r="GU32" i="9"/>
  <c r="FK31" i="11"/>
  <c r="EN31" i="9"/>
  <c r="HU31" i="9"/>
  <c r="HU32" i="9"/>
  <c r="HE32" i="9"/>
  <c r="HE31" i="9"/>
  <c r="IF31" i="9"/>
  <c r="IF32" i="9"/>
  <c r="FS32" i="12"/>
  <c r="HA32" i="12"/>
  <c r="IB31" i="12"/>
  <c r="IB32" i="12"/>
  <c r="GT32" i="12"/>
  <c r="GT31" i="12"/>
  <c r="FJ32" i="12"/>
  <c r="AJ5" i="8"/>
  <c r="R5" i="8"/>
  <c r="V5" i="8" s="1"/>
  <c r="P5" i="8"/>
  <c r="T5" i="8" s="1"/>
  <c r="Q5" i="8"/>
  <c r="U5" i="8" s="1"/>
  <c r="O5" i="8"/>
  <c r="S5" i="8" s="1"/>
  <c r="AB5" i="8"/>
  <c r="B23" i="8"/>
  <c r="AC5" i="8"/>
  <c r="AL5" i="8"/>
  <c r="AE5" i="8"/>
  <c r="AF5" i="8"/>
  <c r="B22" i="8"/>
  <c r="AG5" i="8"/>
  <c r="Z5" i="8"/>
  <c r="AI5" i="8"/>
  <c r="AK5" i="8"/>
  <c r="AD5" i="8"/>
  <c r="AM5" i="8"/>
  <c r="X5" i="8"/>
  <c r="Y5" i="8"/>
  <c r="AH5" i="8"/>
  <c r="AA5" i="8"/>
  <c r="AL5" i="12"/>
  <c r="AN5" i="12"/>
  <c r="AO5" i="12"/>
  <c r="AD5" i="12"/>
  <c r="B22" i="12"/>
  <c r="AM5" i="12"/>
  <c r="AC5" i="12"/>
  <c r="AH5" i="12"/>
  <c r="AA5" i="12"/>
  <c r="AG5" i="12"/>
  <c r="AE5" i="12"/>
  <c r="AB5" i="12"/>
  <c r="AF5" i="12"/>
  <c r="AJ5" i="12"/>
  <c r="AK5" i="12"/>
  <c r="Z5" i="12"/>
  <c r="B23" i="12"/>
  <c r="AI5" i="12"/>
  <c r="AJ35" i="10"/>
  <c r="Y35" i="10"/>
  <c r="AK35" i="10"/>
  <c r="P35" i="10"/>
  <c r="T35" i="10" s="1"/>
  <c r="AG35" i="10"/>
  <c r="AC35" i="10"/>
  <c r="Q35" i="10"/>
  <c r="U35" i="10" s="1"/>
  <c r="AL35" i="10"/>
  <c r="AI35" i="10"/>
  <c r="X35" i="10"/>
  <c r="Z35" i="10"/>
  <c r="R35" i="10"/>
  <c r="V35" i="10" s="1"/>
  <c r="AM35" i="10"/>
  <c r="AB35" i="10"/>
  <c r="AD35" i="10"/>
  <c r="AA35" i="10"/>
  <c r="AF35" i="10"/>
  <c r="AH35" i="10"/>
  <c r="AE35" i="10"/>
  <c r="O35" i="10"/>
  <c r="S35" i="10" s="1"/>
  <c r="AK7" i="8"/>
  <c r="P7" i="8"/>
  <c r="T7" i="8" s="1"/>
  <c r="R7" i="8"/>
  <c r="V7" i="8" s="1"/>
  <c r="O7" i="8"/>
  <c r="S7" i="8" s="1"/>
  <c r="Q7" i="8"/>
  <c r="U7" i="8" s="1"/>
  <c r="Z7" i="8"/>
  <c r="AA7" i="8"/>
  <c r="AB7" i="8"/>
  <c r="AC7" i="8"/>
  <c r="AD7" i="8"/>
  <c r="AE7" i="8"/>
  <c r="AF7" i="8"/>
  <c r="AG7" i="8"/>
  <c r="AH7" i="8"/>
  <c r="AI7" i="8"/>
  <c r="AJ7" i="8"/>
  <c r="AL7" i="8"/>
  <c r="AM7" i="8"/>
  <c r="X7" i="8"/>
  <c r="Y7" i="8"/>
  <c r="AE7" i="12"/>
  <c r="AK7" i="12"/>
  <c r="AJ7" i="12"/>
  <c r="AH7" i="12"/>
  <c r="AG7" i="12"/>
  <c r="AF7" i="12"/>
  <c r="AD7" i="12"/>
  <c r="AI7" i="12"/>
  <c r="AB7" i="12"/>
  <c r="Z7" i="12"/>
  <c r="AA7" i="12"/>
  <c r="AC7" i="12"/>
  <c r="AN7" i="12"/>
  <c r="AL7" i="12"/>
  <c r="AO7" i="12"/>
  <c r="AM7" i="12"/>
  <c r="X13" i="10"/>
  <c r="AJ13" i="10"/>
  <c r="AB13" i="10"/>
  <c r="R13" i="10"/>
  <c r="V13" i="10" s="1"/>
  <c r="AM13" i="10"/>
  <c r="AL13" i="10"/>
  <c r="AK13" i="10"/>
  <c r="O13" i="10"/>
  <c r="S13" i="10" s="1"/>
  <c r="P13" i="10"/>
  <c r="T13" i="10" s="1"/>
  <c r="AI13" i="10"/>
  <c r="AH13" i="10"/>
  <c r="AG13" i="10"/>
  <c r="AF13" i="10"/>
  <c r="AE13" i="10"/>
  <c r="AD13" i="10"/>
  <c r="AC13" i="10"/>
  <c r="AA13" i="10"/>
  <c r="Z13" i="10"/>
  <c r="Y13" i="10"/>
  <c r="Q13" i="10"/>
  <c r="U13" i="10" s="1"/>
  <c r="AL10" i="8"/>
  <c r="Q10" i="8"/>
  <c r="U10" i="8" s="1"/>
  <c r="R10" i="8"/>
  <c r="V10" i="8" s="1"/>
  <c r="P10" i="8"/>
  <c r="T10" i="8" s="1"/>
  <c r="O10" i="8"/>
  <c r="S10" i="8" s="1"/>
  <c r="AE10" i="8"/>
  <c r="AB10" i="8"/>
  <c r="AG10" i="8"/>
  <c r="Z10" i="8"/>
  <c r="AI10" i="8"/>
  <c r="AF10" i="8"/>
  <c r="AK10" i="8"/>
  <c r="AD10" i="8"/>
  <c r="AM10" i="8"/>
  <c r="AJ10" i="8"/>
  <c r="Y10" i="8"/>
  <c r="AH10" i="8"/>
  <c r="AA10" i="8"/>
  <c r="X10" i="8"/>
  <c r="AC10" i="8"/>
  <c r="AM10" i="12"/>
  <c r="AH10" i="12"/>
  <c r="AF10" i="12"/>
  <c r="AD10" i="12"/>
  <c r="AL10" i="12"/>
  <c r="Z10" i="12"/>
  <c r="AO10" i="12"/>
  <c r="AE10" i="12"/>
  <c r="AB10" i="12"/>
  <c r="AN10" i="12"/>
  <c r="AC10" i="12"/>
  <c r="AI10" i="12"/>
  <c r="AJ10" i="12"/>
  <c r="AG10" i="12"/>
  <c r="AK10" i="12"/>
  <c r="AA10" i="12"/>
  <c r="AJ12" i="10"/>
  <c r="AM12" i="10"/>
  <c r="AH12" i="10"/>
  <c r="AC12" i="10"/>
  <c r="AL12" i="10"/>
  <c r="AG12" i="10"/>
  <c r="AA12" i="10"/>
  <c r="AK12" i="10"/>
  <c r="AE12" i="10"/>
  <c r="Z12" i="10"/>
  <c r="AI12" i="10"/>
  <c r="AD12" i="10"/>
  <c r="Y12" i="10"/>
  <c r="Q12" i="10"/>
  <c r="U12" i="10" s="1"/>
  <c r="AF12" i="10"/>
  <c r="O12" i="10"/>
  <c r="S12" i="10" s="1"/>
  <c r="R12" i="10"/>
  <c r="V12" i="10" s="1"/>
  <c r="X12" i="10"/>
  <c r="P12" i="10"/>
  <c r="T12" i="10" s="1"/>
  <c r="AB12" i="10"/>
  <c r="EY32" i="8"/>
  <c r="EY31" i="8"/>
  <c r="GG32" i="8"/>
  <c r="GG31" i="8"/>
  <c r="EM32" i="8"/>
  <c r="EM31" i="8"/>
  <c r="GL32" i="8"/>
  <c r="GL31" i="8"/>
  <c r="FH32" i="8"/>
  <c r="FH31" i="8"/>
  <c r="EQ32" i="8"/>
  <c r="EQ31" i="8"/>
  <c r="EU32" i="8"/>
  <c r="EU31" i="8"/>
  <c r="GC32" i="8"/>
  <c r="GC31" i="8"/>
  <c r="GX32" i="11"/>
  <c r="IF32" i="11"/>
  <c r="GI31" i="10"/>
  <c r="GI32" i="10"/>
  <c r="FH31" i="10"/>
  <c r="GT31" i="10"/>
  <c r="HY32" i="10"/>
  <c r="HY31" i="10"/>
  <c r="II32" i="10"/>
  <c r="II31" i="10"/>
  <c r="GW32" i="6"/>
  <c r="GW31" i="6"/>
  <c r="GV32" i="6"/>
  <c r="GV31" i="6"/>
  <c r="GU31" i="6"/>
  <c r="GU32" i="6"/>
  <c r="GK32" i="6"/>
  <c r="GK31" i="6"/>
  <c r="HL31" i="11"/>
  <c r="FM31" i="11"/>
  <c r="HW31" i="11"/>
  <c r="EP32" i="11"/>
  <c r="HY31" i="11"/>
  <c r="IH31" i="11"/>
  <c r="IH32" i="11"/>
  <c r="FR32" i="11"/>
  <c r="FR31" i="11"/>
  <c r="HM32" i="11"/>
  <c r="HM31" i="11"/>
  <c r="GE31" i="11"/>
  <c r="GE32" i="11"/>
  <c r="FM32" i="11"/>
  <c r="IG31" i="11"/>
  <c r="GH31" i="9"/>
  <c r="IG31" i="9"/>
  <c r="GE31" i="9"/>
  <c r="GE32" i="9"/>
  <c r="EW32" i="9"/>
  <c r="EW31" i="9"/>
  <c r="GP32" i="9"/>
  <c r="GP31" i="9"/>
  <c r="FH32" i="9"/>
  <c r="FH31" i="9"/>
  <c r="FU31" i="12"/>
  <c r="FU32" i="12"/>
  <c r="HM32" i="12"/>
  <c r="HM31" i="12"/>
  <c r="FP32" i="12"/>
  <c r="FP31" i="12"/>
  <c r="GX32" i="12"/>
  <c r="GX31" i="12"/>
  <c r="HB32" i="12"/>
  <c r="HB31" i="12"/>
  <c r="HS32" i="12"/>
  <c r="HS31" i="12"/>
  <c r="FH32" i="12"/>
  <c r="FH31" i="12"/>
  <c r="GP32" i="12"/>
  <c r="GP31" i="12"/>
  <c r="AC14" i="6"/>
  <c r="AI14" i="6"/>
  <c r="V14" i="6"/>
  <c r="W14" i="6"/>
  <c r="AG14" i="6"/>
  <c r="Z14" i="6"/>
  <c r="AF14" i="6"/>
  <c r="AH14" i="6"/>
  <c r="U14" i="6"/>
  <c r="X14" i="6"/>
  <c r="AE14" i="6"/>
  <c r="AB14" i="6"/>
  <c r="O14" i="6"/>
  <c r="S14" i="6" s="1"/>
  <c r="N14" i="6"/>
  <c r="R14" i="6" s="1"/>
  <c r="Y14" i="6"/>
  <c r="AD14" i="6"/>
  <c r="AJ14" i="6"/>
  <c r="AA14" i="6"/>
  <c r="M14" i="6"/>
  <c r="Q14" i="6" s="1"/>
  <c r="L14" i="6"/>
  <c r="P14" i="6" s="1"/>
  <c r="AL14" i="11"/>
  <c r="AE14" i="11"/>
  <c r="AA14" i="11"/>
  <c r="AM14" i="11"/>
  <c r="AI14" i="11"/>
  <c r="X14" i="11"/>
  <c r="AK14" i="11"/>
  <c r="Z14" i="11"/>
  <c r="AB14" i="11"/>
  <c r="Y14" i="11"/>
  <c r="AD14" i="11"/>
  <c r="AF14" i="11"/>
  <c r="AC14" i="11"/>
  <c r="AH14" i="11"/>
  <c r="AJ14" i="11"/>
  <c r="AG14" i="11"/>
  <c r="B37" i="11"/>
  <c r="AH34" i="11"/>
  <c r="AC34" i="11"/>
  <c r="X34" i="11"/>
  <c r="AL34" i="11"/>
  <c r="AG34" i="11"/>
  <c r="AB34" i="11"/>
  <c r="AK34" i="11"/>
  <c r="AF34" i="11"/>
  <c r="Z34" i="11"/>
  <c r="AJ34" i="11"/>
  <c r="AD34" i="11"/>
  <c r="Y34" i="11"/>
  <c r="AA34" i="11"/>
  <c r="AE34" i="11"/>
  <c r="AI34" i="11"/>
  <c r="AM34" i="11"/>
  <c r="B36" i="11"/>
  <c r="AJ18" i="9"/>
  <c r="AB18" i="9"/>
  <c r="X18" i="9"/>
  <c r="AI18" i="9"/>
  <c r="AH18" i="9"/>
  <c r="AG18" i="9"/>
  <c r="AF18" i="9"/>
  <c r="P18" i="9"/>
  <c r="T18" i="9" s="1"/>
  <c r="R18" i="9"/>
  <c r="V18" i="9" s="1"/>
  <c r="Q18" i="9"/>
  <c r="U18" i="9" s="1"/>
  <c r="AA18" i="9"/>
  <c r="Z18" i="9"/>
  <c r="Y18" i="9"/>
  <c r="AM18" i="9"/>
  <c r="AL18" i="9"/>
  <c r="AK18" i="9"/>
  <c r="O18" i="9"/>
  <c r="S18" i="9" s="1"/>
  <c r="AE18" i="9"/>
  <c r="AD18" i="9"/>
  <c r="AC18" i="9"/>
  <c r="AM18" i="12"/>
  <c r="AC18" i="12"/>
  <c r="AH18" i="12"/>
  <c r="AG18" i="12"/>
  <c r="AL18" i="12"/>
  <c r="AA18" i="12"/>
  <c r="AJ18" i="12"/>
  <c r="AN18" i="12"/>
  <c r="AB18" i="12"/>
  <c r="AK18" i="12"/>
  <c r="Z18" i="12"/>
  <c r="AE18" i="12"/>
  <c r="AF18" i="12"/>
  <c r="AO18" i="12"/>
  <c r="AD18" i="12"/>
  <c r="AI18" i="12"/>
  <c r="AD16" i="10"/>
  <c r="AL16" i="10"/>
  <c r="AB16" i="10"/>
  <c r="AJ16" i="10"/>
  <c r="Z16" i="10"/>
  <c r="AH16" i="10"/>
  <c r="O16" i="10"/>
  <c r="S16" i="10" s="1"/>
  <c r="Q16" i="10"/>
  <c r="U16" i="10" s="1"/>
  <c r="AC16" i="10"/>
  <c r="AE16" i="10"/>
  <c r="R16" i="10"/>
  <c r="V16" i="10" s="1"/>
  <c r="Y16" i="10"/>
  <c r="AA16" i="10"/>
  <c r="AK16" i="10"/>
  <c r="AM16" i="10"/>
  <c r="X16" i="10"/>
  <c r="P16" i="10"/>
  <c r="T16" i="10" s="1"/>
  <c r="AG16" i="10"/>
  <c r="AI16" i="10"/>
  <c r="AF16" i="10"/>
  <c r="AK19" i="9"/>
  <c r="AL19" i="9"/>
  <c r="AH19" i="9"/>
  <c r="AD19" i="9"/>
  <c r="Z19" i="9"/>
  <c r="AI19" i="9"/>
  <c r="AF19" i="9"/>
  <c r="Y19" i="9"/>
  <c r="AA19" i="9"/>
  <c r="X19" i="9"/>
  <c r="AG19" i="9"/>
  <c r="P19" i="9"/>
  <c r="T19" i="9" s="1"/>
  <c r="O19" i="9"/>
  <c r="S19" i="9" s="1"/>
  <c r="Q19" i="9"/>
  <c r="U19" i="9" s="1"/>
  <c r="AE19" i="9"/>
  <c r="AB19" i="9"/>
  <c r="AJ19" i="9"/>
  <c r="R19" i="9"/>
  <c r="V19" i="9" s="1"/>
  <c r="AM19" i="9"/>
  <c r="AC19" i="9"/>
  <c r="AM19" i="12"/>
  <c r="AF19" i="12"/>
  <c r="AB19" i="12"/>
  <c r="AN19" i="12"/>
  <c r="AJ19" i="12"/>
  <c r="AK19" i="12"/>
  <c r="AO19" i="12"/>
  <c r="Z19" i="12"/>
  <c r="AI19" i="12"/>
  <c r="AD19" i="12"/>
  <c r="AH19" i="12"/>
  <c r="AA19" i="12"/>
  <c r="AC19" i="12"/>
  <c r="AG19" i="12"/>
  <c r="AL19" i="12"/>
  <c r="AE19" i="12"/>
  <c r="AL21" i="10"/>
  <c r="AK21" i="10"/>
  <c r="AC21" i="10"/>
  <c r="AI21" i="10"/>
  <c r="AA21" i="10"/>
  <c r="AG21" i="10"/>
  <c r="Y21" i="10"/>
  <c r="AM21" i="10"/>
  <c r="AE21" i="10"/>
  <c r="P21" i="10"/>
  <c r="T21" i="10" s="1"/>
  <c r="Q21" i="10"/>
  <c r="U21" i="10" s="1"/>
  <c r="AB21" i="10"/>
  <c r="AH21" i="10"/>
  <c r="O21" i="10"/>
  <c r="S21" i="10" s="1"/>
  <c r="AF21" i="10"/>
  <c r="R21" i="10"/>
  <c r="V21" i="10" s="1"/>
  <c r="AJ21" i="10"/>
  <c r="Z21" i="10"/>
  <c r="X21" i="10"/>
  <c r="AD21" i="10"/>
  <c r="AM9" i="8"/>
  <c r="R9" i="8"/>
  <c r="V9" i="8" s="1"/>
  <c r="P9" i="8"/>
  <c r="T9" i="8" s="1"/>
  <c r="Q9" i="8"/>
  <c r="U9" i="8" s="1"/>
  <c r="O9" i="8"/>
  <c r="S9" i="8" s="1"/>
  <c r="AF9" i="8"/>
  <c r="AG9" i="8"/>
  <c r="AL9" i="8"/>
  <c r="AJ9" i="8"/>
  <c r="AK9" i="8"/>
  <c r="Z9" i="8"/>
  <c r="AA9" i="8"/>
  <c r="X9" i="8"/>
  <c r="Y9" i="8"/>
  <c r="AD9" i="8"/>
  <c r="AE9" i="8"/>
  <c r="AB9" i="8"/>
  <c r="AC9" i="8"/>
  <c r="AH9" i="8"/>
  <c r="AI9" i="8"/>
  <c r="AD9" i="12"/>
  <c r="AF9" i="12"/>
  <c r="AM9" i="12"/>
  <c r="AC9" i="12"/>
  <c r="Z9" i="12"/>
  <c r="AB9" i="12"/>
  <c r="AE9" i="12"/>
  <c r="AL9" i="12"/>
  <c r="AN9" i="12"/>
  <c r="AO9" i="12"/>
  <c r="AI9" i="12"/>
  <c r="AK9" i="12"/>
  <c r="AH9" i="12"/>
  <c r="AJ9" i="12"/>
  <c r="AG9" i="12"/>
  <c r="AA9" i="12"/>
  <c r="AJ34" i="6"/>
  <c r="AF34" i="6"/>
  <c r="AB34" i="6"/>
  <c r="X34" i="6"/>
  <c r="AI34" i="6"/>
  <c r="AE34" i="6"/>
  <c r="AA34" i="6"/>
  <c r="W34" i="6"/>
  <c r="AH34" i="6"/>
  <c r="AD34" i="6"/>
  <c r="Z34" i="6"/>
  <c r="V34" i="6"/>
  <c r="AG34" i="6"/>
  <c r="Y34" i="6"/>
  <c r="U34" i="6"/>
  <c r="AC34" i="6"/>
  <c r="O34" i="6"/>
  <c r="S34" i="6" s="1"/>
  <c r="S36" i="6" s="1"/>
  <c r="N34" i="6"/>
  <c r="R34" i="6" s="1"/>
  <c r="R36" i="6" s="1"/>
  <c r="M34" i="6"/>
  <c r="Q34" i="6" s="1"/>
  <c r="Q37" i="6" s="1"/>
  <c r="L34" i="6"/>
  <c r="P34" i="6" s="1"/>
  <c r="P37" i="6" s="1"/>
  <c r="B36" i="6"/>
  <c r="B37" i="6"/>
  <c r="B137" i="5"/>
  <c r="U36" i="9" l="1"/>
  <c r="S36" i="15"/>
  <c r="B39" i="11"/>
  <c r="B39" i="12"/>
  <c r="T36" i="8"/>
  <c r="GF16" i="16"/>
  <c r="IE16" i="16"/>
  <c r="EX16" i="16"/>
  <c r="GW16" i="16"/>
  <c r="HN16" i="16"/>
  <c r="FO16" i="16"/>
  <c r="FU16" i="16"/>
  <c r="IK16" i="16"/>
  <c r="GL16" i="16"/>
  <c r="HC16" i="16"/>
  <c r="HT16" i="16"/>
  <c r="FD16" i="16"/>
  <c r="GV16" i="16"/>
  <c r="ID16" i="16"/>
  <c r="FN16" i="16"/>
  <c r="HM16" i="16"/>
  <c r="GE16" i="16"/>
  <c r="EW16" i="16"/>
  <c r="GP16" i="16"/>
  <c r="HX16" i="16"/>
  <c r="FH16" i="16"/>
  <c r="EQ16" i="16"/>
  <c r="HG16" i="16"/>
  <c r="FY16" i="16"/>
  <c r="IE6" i="16"/>
  <c r="HN6" i="16"/>
  <c r="GW6" i="16"/>
  <c r="GF6" i="16"/>
  <c r="FO6" i="16"/>
  <c r="EX6" i="16"/>
  <c r="IA6" i="16"/>
  <c r="FK6" i="16"/>
  <c r="HJ6" i="16"/>
  <c r="ET6" i="16"/>
  <c r="GS6" i="16"/>
  <c r="GB6" i="16"/>
  <c r="HL6" i="16"/>
  <c r="EV6" i="16"/>
  <c r="GD6" i="16"/>
  <c r="IC6" i="16"/>
  <c r="GU6" i="16"/>
  <c r="FM6" i="16"/>
  <c r="HK18" i="15"/>
  <c r="EU18" i="15"/>
  <c r="GT18" i="15"/>
  <c r="FL18" i="15"/>
  <c r="GC18" i="15"/>
  <c r="IB18" i="15"/>
  <c r="FV18" i="15"/>
  <c r="HU18" i="15"/>
  <c r="FE18" i="15"/>
  <c r="HD18" i="15"/>
  <c r="EN18" i="15"/>
  <c r="GM18" i="15"/>
  <c r="HJ18" i="15"/>
  <c r="ET18" i="15"/>
  <c r="FK18" i="15"/>
  <c r="GS18" i="15"/>
  <c r="GB18" i="15"/>
  <c r="IA18" i="15"/>
  <c r="HE18" i="15"/>
  <c r="GN18" i="15"/>
  <c r="FF18" i="15"/>
  <c r="HV18" i="15"/>
  <c r="EO18" i="15"/>
  <c r="FW18" i="15"/>
  <c r="GG12" i="16"/>
  <c r="HO12" i="16"/>
  <c r="EY12" i="16"/>
  <c r="IF12" i="16"/>
  <c r="GX12" i="16"/>
  <c r="FP12" i="16"/>
  <c r="IH12" i="16"/>
  <c r="FR12" i="16"/>
  <c r="HQ12" i="16"/>
  <c r="FA12" i="16"/>
  <c r="GZ12" i="16"/>
  <c r="GI12" i="16"/>
  <c r="HX12" i="16"/>
  <c r="FH12" i="16"/>
  <c r="GP12" i="16"/>
  <c r="FY12" i="16"/>
  <c r="EQ12" i="16"/>
  <c r="HG12" i="16"/>
  <c r="GD12" i="16"/>
  <c r="HL12" i="16"/>
  <c r="EV12" i="16"/>
  <c r="IC12" i="16"/>
  <c r="GU12" i="16"/>
  <c r="FM12" i="16"/>
  <c r="HY13" i="16"/>
  <c r="FI13" i="16"/>
  <c r="GQ13" i="16"/>
  <c r="HH13" i="16"/>
  <c r="FZ13" i="16"/>
  <c r="ER13" i="16"/>
  <c r="GX13" i="16"/>
  <c r="GG13" i="16"/>
  <c r="IF13" i="16"/>
  <c r="FP13" i="16"/>
  <c r="HO13" i="16"/>
  <c r="EY13" i="16"/>
  <c r="HB13" i="16"/>
  <c r="IJ13" i="16"/>
  <c r="FT13" i="16"/>
  <c r="FC13" i="16"/>
  <c r="HS13" i="16"/>
  <c r="GK13" i="16"/>
  <c r="HL13" i="16"/>
  <c r="EV13" i="16"/>
  <c r="GD13" i="16"/>
  <c r="GU13" i="16"/>
  <c r="FM13" i="16"/>
  <c r="IC13" i="16"/>
  <c r="FX7" i="15"/>
  <c r="HF7" i="15"/>
  <c r="EP7" i="15"/>
  <c r="HW7" i="15"/>
  <c r="GO7" i="15"/>
  <c r="FG7" i="15"/>
  <c r="FB7" i="15"/>
  <c r="GJ7" i="15"/>
  <c r="HR7" i="15"/>
  <c r="II7" i="15"/>
  <c r="HA7" i="15"/>
  <c r="FS7" i="15"/>
  <c r="GR7" i="15"/>
  <c r="HI7" i="15"/>
  <c r="HZ7" i="15"/>
  <c r="ES7" i="15"/>
  <c r="FJ7" i="15"/>
  <c r="GA7" i="15"/>
  <c r="IG7" i="15"/>
  <c r="GY7" i="15"/>
  <c r="FQ7" i="15"/>
  <c r="HP7" i="15"/>
  <c r="EZ7" i="15"/>
  <c r="GH7" i="15"/>
  <c r="HF5" i="15"/>
  <c r="EP5" i="15"/>
  <c r="AA23" i="15"/>
  <c r="FX5" i="15"/>
  <c r="GO5" i="15"/>
  <c r="FG5" i="15"/>
  <c r="AA22" i="15"/>
  <c r="HW5" i="15"/>
  <c r="GP5" i="15"/>
  <c r="AB22" i="15"/>
  <c r="HX5" i="15"/>
  <c r="FH5" i="15"/>
  <c r="AB23" i="15"/>
  <c r="HG5" i="15"/>
  <c r="FY5" i="15"/>
  <c r="EQ5" i="15"/>
  <c r="EV5" i="15"/>
  <c r="HL5" i="15"/>
  <c r="GD5" i="15"/>
  <c r="IC5" i="15"/>
  <c r="FM5" i="15"/>
  <c r="GU5" i="15"/>
  <c r="AG22" i="15"/>
  <c r="AG23" i="15"/>
  <c r="HY5" i="15"/>
  <c r="GQ5" i="15"/>
  <c r="FI5" i="15"/>
  <c r="HH5" i="15"/>
  <c r="FZ5" i="15"/>
  <c r="ER5" i="15"/>
  <c r="AC23" i="15"/>
  <c r="AC22" i="15"/>
  <c r="GX17" i="15"/>
  <c r="IF17" i="15"/>
  <c r="FP17" i="15"/>
  <c r="EY17" i="15"/>
  <c r="HO17" i="15"/>
  <c r="GG17" i="15"/>
  <c r="IB17" i="15"/>
  <c r="GC17" i="15"/>
  <c r="EU17" i="15"/>
  <c r="GT17" i="15"/>
  <c r="HK17" i="15"/>
  <c r="FL17" i="15"/>
  <c r="FX17" i="15"/>
  <c r="HF17" i="15"/>
  <c r="EP17" i="15"/>
  <c r="HW17" i="15"/>
  <c r="GO17" i="15"/>
  <c r="FG17" i="15"/>
  <c r="IE17" i="15"/>
  <c r="FO17" i="15"/>
  <c r="GW17" i="15"/>
  <c r="HN17" i="15"/>
  <c r="GF17" i="15"/>
  <c r="EX17" i="15"/>
  <c r="HQ21" i="15"/>
  <c r="FA21" i="15"/>
  <c r="GI21" i="15"/>
  <c r="FR21" i="15"/>
  <c r="IH21" i="15"/>
  <c r="GZ21" i="15"/>
  <c r="GN21" i="15"/>
  <c r="FW21" i="15"/>
  <c r="HV21" i="15"/>
  <c r="FF21" i="15"/>
  <c r="HE21" i="15"/>
  <c r="EO21" i="15"/>
  <c r="GA21" i="15"/>
  <c r="HI21" i="15"/>
  <c r="ES21" i="15"/>
  <c r="HZ21" i="15"/>
  <c r="GR21" i="15"/>
  <c r="FJ21" i="15"/>
  <c r="HM21" i="15"/>
  <c r="EW21" i="15"/>
  <c r="GE21" i="15"/>
  <c r="GV21" i="15"/>
  <c r="FN21" i="15"/>
  <c r="ID21" i="15"/>
  <c r="AK37" i="15"/>
  <c r="GY34" i="15"/>
  <c r="IG34" i="15"/>
  <c r="FQ34" i="15"/>
  <c r="GH34" i="15"/>
  <c r="EZ34" i="15"/>
  <c r="AK36" i="15"/>
  <c r="HP34" i="15"/>
  <c r="AM36" i="15"/>
  <c r="GJ34" i="15"/>
  <c r="HR34" i="15"/>
  <c r="FB34" i="15"/>
  <c r="II34" i="15"/>
  <c r="HA34" i="15"/>
  <c r="FS34" i="15"/>
  <c r="AM37" i="15"/>
  <c r="IA34" i="15"/>
  <c r="FK34" i="15"/>
  <c r="AE37" i="15"/>
  <c r="GS34" i="15"/>
  <c r="HJ34" i="15"/>
  <c r="GB34" i="15"/>
  <c r="ET34" i="15"/>
  <c r="AE36" i="15"/>
  <c r="AH37" i="15"/>
  <c r="GE34" i="15"/>
  <c r="ID34" i="15"/>
  <c r="FN34" i="15"/>
  <c r="HM34" i="15"/>
  <c r="EW34" i="15"/>
  <c r="GV34" i="15"/>
  <c r="AH36" i="15"/>
  <c r="IB34" i="15"/>
  <c r="FL34" i="15"/>
  <c r="GC34" i="15"/>
  <c r="HK34" i="15"/>
  <c r="GT34" i="15"/>
  <c r="EU34" i="15"/>
  <c r="AF36" i="15"/>
  <c r="AF37" i="15"/>
  <c r="HT11" i="15"/>
  <c r="FD11" i="15"/>
  <c r="HC11" i="15"/>
  <c r="FU11" i="15"/>
  <c r="EM11" i="15"/>
  <c r="GL11" i="15"/>
  <c r="HX11" i="15"/>
  <c r="FH11" i="15"/>
  <c r="GP11" i="15"/>
  <c r="EQ11" i="15"/>
  <c r="HG11" i="15"/>
  <c r="FY11" i="15"/>
  <c r="IH11" i="15"/>
  <c r="GZ11" i="15"/>
  <c r="FA11" i="15"/>
  <c r="HQ11" i="15"/>
  <c r="FR11" i="15"/>
  <c r="GI11" i="15"/>
  <c r="II11" i="15"/>
  <c r="GJ11" i="15"/>
  <c r="HA11" i="15"/>
  <c r="FB11" i="15"/>
  <c r="HR11" i="15"/>
  <c r="FS11" i="15"/>
  <c r="HM14" i="15"/>
  <c r="EW14" i="15"/>
  <c r="GE14" i="15"/>
  <c r="GV14" i="15"/>
  <c r="FN14" i="15"/>
  <c r="ID14" i="15"/>
  <c r="HA14" i="15"/>
  <c r="II14" i="15"/>
  <c r="FS14" i="15"/>
  <c r="FB14" i="15"/>
  <c r="HR14" i="15"/>
  <c r="GJ14" i="15"/>
  <c r="HZ14" i="15"/>
  <c r="FJ14" i="15"/>
  <c r="GR14" i="15"/>
  <c r="ES14" i="15"/>
  <c r="HI14" i="15"/>
  <c r="GA14" i="15"/>
  <c r="IC14" i="15"/>
  <c r="GD14" i="15"/>
  <c r="EV14" i="15"/>
  <c r="HL14" i="15"/>
  <c r="GU14" i="15"/>
  <c r="FM14" i="15"/>
  <c r="AL23" i="16"/>
  <c r="GZ5" i="16"/>
  <c r="IH5" i="16"/>
  <c r="FR5" i="16"/>
  <c r="AL22" i="16"/>
  <c r="HQ5" i="16"/>
  <c r="GI5" i="16"/>
  <c r="FA5" i="16"/>
  <c r="AM22" i="16"/>
  <c r="FB5" i="16"/>
  <c r="HR5" i="16"/>
  <c r="HA5" i="16"/>
  <c r="FS5" i="16"/>
  <c r="AM23" i="16"/>
  <c r="GJ5" i="16"/>
  <c r="II5" i="16"/>
  <c r="HJ5" i="16"/>
  <c r="GS5" i="16"/>
  <c r="GB5" i="16"/>
  <c r="FK5" i="16"/>
  <c r="AE22" i="16"/>
  <c r="ET5" i="16"/>
  <c r="AE23" i="16"/>
  <c r="IA5" i="16"/>
  <c r="IC5" i="16"/>
  <c r="FM5" i="16"/>
  <c r="HL5" i="16"/>
  <c r="EV5" i="16"/>
  <c r="GU5" i="16"/>
  <c r="GD5" i="16"/>
  <c r="AG23" i="16"/>
  <c r="AG22" i="16"/>
  <c r="GY20" i="16"/>
  <c r="GH20" i="16"/>
  <c r="IG20" i="16"/>
  <c r="FQ20" i="16"/>
  <c r="HP20" i="16"/>
  <c r="EZ20" i="16"/>
  <c r="HW20" i="16"/>
  <c r="FX20" i="16"/>
  <c r="EP20" i="16"/>
  <c r="HF20" i="16"/>
  <c r="FG20" i="16"/>
  <c r="GO20" i="16"/>
  <c r="GD20" i="16"/>
  <c r="IC20" i="16"/>
  <c r="FM20" i="16"/>
  <c r="HL20" i="16"/>
  <c r="EV20" i="16"/>
  <c r="GU20" i="16"/>
  <c r="IH20" i="16"/>
  <c r="FR20" i="16"/>
  <c r="GI20" i="16"/>
  <c r="GZ20" i="16"/>
  <c r="HQ20" i="16"/>
  <c r="FA20" i="16"/>
  <c r="GD19" i="15"/>
  <c r="HL19" i="15"/>
  <c r="EV19" i="15"/>
  <c r="IC19" i="15"/>
  <c r="GU19" i="15"/>
  <c r="FM19" i="15"/>
  <c r="HK19" i="15"/>
  <c r="EU19" i="15"/>
  <c r="GC19" i="15"/>
  <c r="IB19" i="15"/>
  <c r="GT19" i="15"/>
  <c r="FL19" i="15"/>
  <c r="GQ19" i="15"/>
  <c r="FZ19" i="15"/>
  <c r="ER19" i="15"/>
  <c r="HY19" i="15"/>
  <c r="FI19" i="15"/>
  <c r="HH19" i="15"/>
  <c r="FY19" i="15"/>
  <c r="HG19" i="15"/>
  <c r="FH19" i="15"/>
  <c r="GP19" i="15"/>
  <c r="HX19" i="15"/>
  <c r="EQ19" i="15"/>
  <c r="HK16" i="15"/>
  <c r="EU16" i="15"/>
  <c r="GT16" i="15"/>
  <c r="IB16" i="15"/>
  <c r="FL16" i="15"/>
  <c r="GC16" i="15"/>
  <c r="HJ16" i="15"/>
  <c r="ET16" i="15"/>
  <c r="GB16" i="15"/>
  <c r="GS16" i="15"/>
  <c r="FK16" i="15"/>
  <c r="IA16" i="15"/>
  <c r="HQ16" i="15"/>
  <c r="FA16" i="15"/>
  <c r="GI16" i="15"/>
  <c r="IH16" i="15"/>
  <c r="FR16" i="15"/>
  <c r="GZ16" i="15"/>
  <c r="HY16" i="15"/>
  <c r="ER16" i="15"/>
  <c r="HH16" i="15"/>
  <c r="FZ16" i="15"/>
  <c r="FI16" i="15"/>
  <c r="GQ16" i="15"/>
  <c r="HD6" i="15"/>
  <c r="EN6" i="15"/>
  <c r="FV6" i="15"/>
  <c r="GM6" i="15"/>
  <c r="FE6" i="15"/>
  <c r="HU6" i="15"/>
  <c r="GX6" i="15"/>
  <c r="IF6" i="15"/>
  <c r="FP6" i="15"/>
  <c r="GG6" i="15"/>
  <c r="EY6" i="15"/>
  <c r="HO6" i="15"/>
  <c r="II6" i="15"/>
  <c r="HA6" i="15"/>
  <c r="FS6" i="15"/>
  <c r="HR6" i="15"/>
  <c r="FB6" i="15"/>
  <c r="GJ6" i="15"/>
  <c r="GZ6" i="15"/>
  <c r="IH6" i="15"/>
  <c r="FR6" i="15"/>
  <c r="HQ6" i="15"/>
  <c r="GI6" i="15"/>
  <c r="FA6" i="15"/>
  <c r="HZ18" i="16"/>
  <c r="HI18" i="16"/>
  <c r="GR18" i="16"/>
  <c r="GA18" i="16"/>
  <c r="FJ18" i="16"/>
  <c r="ES18" i="16"/>
  <c r="HM18" i="16"/>
  <c r="EW18" i="16"/>
  <c r="GE18" i="16"/>
  <c r="FN18" i="16"/>
  <c r="ID18" i="16"/>
  <c r="GV18" i="16"/>
  <c r="IB18" i="16"/>
  <c r="GC18" i="16"/>
  <c r="GT18" i="16"/>
  <c r="EU18" i="16"/>
  <c r="HK18" i="16"/>
  <c r="FL18" i="16"/>
  <c r="GO18" i="16"/>
  <c r="HW18" i="16"/>
  <c r="FG18" i="16"/>
  <c r="EP18" i="16"/>
  <c r="HF18" i="16"/>
  <c r="FX18" i="16"/>
  <c r="IF18" i="16"/>
  <c r="FP18" i="16"/>
  <c r="GX18" i="16"/>
  <c r="HO18" i="16"/>
  <c r="GG18" i="16"/>
  <c r="EY18" i="16"/>
  <c r="GU12" i="15"/>
  <c r="HL12" i="15"/>
  <c r="GD12" i="15"/>
  <c r="EV12" i="15"/>
  <c r="IC12" i="15"/>
  <c r="FM12" i="15"/>
  <c r="HX12" i="15"/>
  <c r="FH12" i="15"/>
  <c r="GP12" i="15"/>
  <c r="EQ12" i="15"/>
  <c r="FY12" i="15"/>
  <c r="HG12" i="15"/>
  <c r="HE12" i="15"/>
  <c r="EO12" i="15"/>
  <c r="FW12" i="15"/>
  <c r="HV12" i="15"/>
  <c r="GN12" i="15"/>
  <c r="FF12" i="15"/>
  <c r="GA12" i="15"/>
  <c r="HI12" i="15"/>
  <c r="ES12" i="15"/>
  <c r="FJ12" i="15"/>
  <c r="GR12" i="15"/>
  <c r="HZ12" i="15"/>
  <c r="GL13" i="15"/>
  <c r="HT13" i="15"/>
  <c r="FD13" i="15"/>
  <c r="FU13" i="15"/>
  <c r="HC13" i="15"/>
  <c r="EM13" i="15"/>
  <c r="GX13" i="15"/>
  <c r="GG13" i="15"/>
  <c r="HO13" i="15"/>
  <c r="IF13" i="15"/>
  <c r="FP13" i="15"/>
  <c r="EY13" i="15"/>
  <c r="HW13" i="15"/>
  <c r="GO13" i="15"/>
  <c r="FG13" i="15"/>
  <c r="FX13" i="15"/>
  <c r="HF13" i="15"/>
  <c r="EP13" i="15"/>
  <c r="GA13" i="15"/>
  <c r="HI13" i="15"/>
  <c r="ES13" i="15"/>
  <c r="FJ13" i="15"/>
  <c r="HZ13" i="15"/>
  <c r="GR13" i="15"/>
  <c r="AA37" i="15"/>
  <c r="AA39" i="15" s="1"/>
  <c r="HF35" i="15"/>
  <c r="EP35" i="15"/>
  <c r="FX35" i="15"/>
  <c r="FG35" i="15"/>
  <c r="HW35" i="15"/>
  <c r="GO35" i="15"/>
  <c r="GN35" i="15"/>
  <c r="HV35" i="15"/>
  <c r="FF35" i="15"/>
  <c r="FW35" i="15"/>
  <c r="EO35" i="15"/>
  <c r="HE35" i="15"/>
  <c r="GP35" i="15"/>
  <c r="FY35" i="15"/>
  <c r="HX35" i="15"/>
  <c r="FH35" i="15"/>
  <c r="HG35" i="15"/>
  <c r="EQ35" i="15"/>
  <c r="GB35" i="15"/>
  <c r="HJ35" i="15"/>
  <c r="ET35" i="15"/>
  <c r="FK35" i="15"/>
  <c r="IA35" i="15"/>
  <c r="GS35" i="15"/>
  <c r="HU35" i="15"/>
  <c r="FE35" i="15"/>
  <c r="GM35" i="15"/>
  <c r="EN35" i="15"/>
  <c r="HD35" i="15"/>
  <c r="FV35" i="15"/>
  <c r="HE17" i="16"/>
  <c r="EO17" i="16"/>
  <c r="GN17" i="16"/>
  <c r="FW17" i="16"/>
  <c r="HV17" i="16"/>
  <c r="FF17" i="16"/>
  <c r="HP17" i="16"/>
  <c r="EZ17" i="16"/>
  <c r="GH17" i="16"/>
  <c r="IG17" i="16"/>
  <c r="GY17" i="16"/>
  <c r="FQ17" i="16"/>
  <c r="IC17" i="16"/>
  <c r="FM17" i="16"/>
  <c r="GU17" i="16"/>
  <c r="GD17" i="16"/>
  <c r="EV17" i="16"/>
  <c r="HL17" i="16"/>
  <c r="GF17" i="16"/>
  <c r="HN17" i="16"/>
  <c r="FO17" i="16"/>
  <c r="GW17" i="16"/>
  <c r="IE17" i="16"/>
  <c r="EX17" i="16"/>
  <c r="GG17" i="16"/>
  <c r="IF17" i="16"/>
  <c r="FP17" i="16"/>
  <c r="HO17" i="16"/>
  <c r="EY17" i="16"/>
  <c r="GX17" i="16"/>
  <c r="HC21" i="16"/>
  <c r="GL21" i="16"/>
  <c r="IK21" i="16"/>
  <c r="FU21" i="16"/>
  <c r="HT21" i="16"/>
  <c r="FD21" i="16"/>
  <c r="HO21" i="16"/>
  <c r="EY21" i="16"/>
  <c r="GG21" i="16"/>
  <c r="IF21" i="16"/>
  <c r="GX21" i="16"/>
  <c r="FP21" i="16"/>
  <c r="GB21" i="16"/>
  <c r="IA21" i="16"/>
  <c r="FK21" i="16"/>
  <c r="HJ21" i="16"/>
  <c r="ET21" i="16"/>
  <c r="GS21" i="16"/>
  <c r="HB21" i="16"/>
  <c r="IJ21" i="16"/>
  <c r="FT21" i="16"/>
  <c r="GK21" i="16"/>
  <c r="FC21" i="16"/>
  <c r="HS21" i="16"/>
  <c r="HQ21" i="16"/>
  <c r="IH21" i="16"/>
  <c r="FR21" i="16"/>
  <c r="GI21" i="16"/>
  <c r="FA21" i="16"/>
  <c r="GZ21" i="16"/>
  <c r="IF34" i="16"/>
  <c r="FP34" i="16"/>
  <c r="GX34" i="16"/>
  <c r="AJ37" i="16"/>
  <c r="GG34" i="16"/>
  <c r="EY34" i="16"/>
  <c r="AJ36" i="16"/>
  <c r="HO34" i="16"/>
  <c r="HM34" i="16"/>
  <c r="EW34" i="16"/>
  <c r="AH37" i="16"/>
  <c r="GV34" i="16"/>
  <c r="AH36" i="16"/>
  <c r="GE34" i="16"/>
  <c r="ID34" i="16"/>
  <c r="FN34" i="16"/>
  <c r="AB37" i="16"/>
  <c r="GP34" i="16"/>
  <c r="HX34" i="16"/>
  <c r="FH34" i="16"/>
  <c r="EQ34" i="16"/>
  <c r="AB36" i="16"/>
  <c r="HG34" i="16"/>
  <c r="FY34" i="16"/>
  <c r="V37" i="16"/>
  <c r="V36" i="16"/>
  <c r="HT34" i="16"/>
  <c r="FD34" i="16"/>
  <c r="HC34" i="16"/>
  <c r="AO36" i="16"/>
  <c r="AO37" i="16"/>
  <c r="GL34" i="16"/>
  <c r="IK34" i="16"/>
  <c r="FU34" i="16"/>
  <c r="HW8" i="15"/>
  <c r="FG8" i="15"/>
  <c r="HF8" i="15"/>
  <c r="EP8" i="15"/>
  <c r="GO8" i="15"/>
  <c r="FX8" i="15"/>
  <c r="GN8" i="15"/>
  <c r="FW8" i="15"/>
  <c r="EO8" i="15"/>
  <c r="HE8" i="15"/>
  <c r="HV8" i="15"/>
  <c r="FF8" i="15"/>
  <c r="HQ8" i="15"/>
  <c r="FA8" i="15"/>
  <c r="GI8" i="15"/>
  <c r="GZ8" i="15"/>
  <c r="IH8" i="15"/>
  <c r="FR8" i="15"/>
  <c r="IA8" i="15"/>
  <c r="FK8" i="15"/>
  <c r="HJ8" i="15"/>
  <c r="ET8" i="15"/>
  <c r="GS8" i="15"/>
  <c r="GB8" i="15"/>
  <c r="HY9" i="15"/>
  <c r="FI9" i="15"/>
  <c r="GQ9" i="15"/>
  <c r="HH9" i="15"/>
  <c r="FZ9" i="15"/>
  <c r="ER9" i="15"/>
  <c r="GD9" i="15"/>
  <c r="HL9" i="15"/>
  <c r="EV9" i="15"/>
  <c r="FM9" i="15"/>
  <c r="IC9" i="15"/>
  <c r="GU9" i="15"/>
  <c r="II9" i="15"/>
  <c r="FS9" i="15"/>
  <c r="HA9" i="15"/>
  <c r="FB9" i="15"/>
  <c r="GJ9" i="15"/>
  <c r="HR9" i="15"/>
  <c r="HW9" i="15"/>
  <c r="EP9" i="15"/>
  <c r="FX9" i="15"/>
  <c r="HF9" i="15"/>
  <c r="FG9" i="15"/>
  <c r="GO9" i="15"/>
  <c r="IH7" i="16"/>
  <c r="FR7" i="16"/>
  <c r="GZ7" i="16"/>
  <c r="FA7" i="16"/>
  <c r="HQ7" i="16"/>
  <c r="GI7" i="16"/>
  <c r="ID7" i="16"/>
  <c r="FN7" i="16"/>
  <c r="HM7" i="16"/>
  <c r="EW7" i="16"/>
  <c r="GV7" i="16"/>
  <c r="GE7" i="16"/>
  <c r="HY7" i="16"/>
  <c r="FI7" i="16"/>
  <c r="HH7" i="16"/>
  <c r="GQ7" i="16"/>
  <c r="ER7" i="16"/>
  <c r="FZ7" i="16"/>
  <c r="HO7" i="16"/>
  <c r="EY7" i="16"/>
  <c r="GX7" i="16"/>
  <c r="GG7" i="16"/>
  <c r="IF7" i="16"/>
  <c r="FP7" i="16"/>
  <c r="GT15" i="15"/>
  <c r="GC15" i="15"/>
  <c r="HK15" i="15"/>
  <c r="IB15" i="15"/>
  <c r="FL15" i="15"/>
  <c r="EU15" i="15"/>
  <c r="II15" i="15"/>
  <c r="HA15" i="15"/>
  <c r="FS15" i="15"/>
  <c r="HR15" i="15"/>
  <c r="FB15" i="15"/>
  <c r="GJ15" i="15"/>
  <c r="HV15" i="15"/>
  <c r="FW15" i="15"/>
  <c r="GN15" i="15"/>
  <c r="HE15" i="15"/>
  <c r="FF15" i="15"/>
  <c r="EO15" i="15"/>
  <c r="HP15" i="15"/>
  <c r="EZ15" i="15"/>
  <c r="GH15" i="15"/>
  <c r="IG15" i="15"/>
  <c r="GY15" i="15"/>
  <c r="FQ15" i="15"/>
  <c r="GZ8" i="16"/>
  <c r="IH8" i="16"/>
  <c r="FR8" i="16"/>
  <c r="GI8" i="16"/>
  <c r="FA8" i="16"/>
  <c r="HQ8" i="16"/>
  <c r="HE8" i="16"/>
  <c r="EO8" i="16"/>
  <c r="FW8" i="16"/>
  <c r="HV8" i="16"/>
  <c r="GN8" i="16"/>
  <c r="FF8" i="16"/>
  <c r="IB8" i="16"/>
  <c r="GC8" i="16"/>
  <c r="FL8" i="16"/>
  <c r="EU8" i="16"/>
  <c r="GT8" i="16"/>
  <c r="HK8" i="16"/>
  <c r="IF8" i="16"/>
  <c r="GX8" i="16"/>
  <c r="HO8" i="16"/>
  <c r="GG8" i="16"/>
  <c r="FP8" i="16"/>
  <c r="EY8" i="16"/>
  <c r="GW11" i="16"/>
  <c r="IE11" i="16"/>
  <c r="FO11" i="16"/>
  <c r="HN11" i="16"/>
  <c r="GF11" i="16"/>
  <c r="EX11" i="16"/>
  <c r="GA11" i="16"/>
  <c r="HI11" i="16"/>
  <c r="ES11" i="16"/>
  <c r="HZ11" i="16"/>
  <c r="GR11" i="16"/>
  <c r="FJ11" i="16"/>
  <c r="HM11" i="16"/>
  <c r="EW11" i="16"/>
  <c r="GE11" i="16"/>
  <c r="FN11" i="16"/>
  <c r="ID11" i="16"/>
  <c r="GV11" i="16"/>
  <c r="GB11" i="16"/>
  <c r="HJ11" i="16"/>
  <c r="ET11" i="16"/>
  <c r="FK11" i="16"/>
  <c r="IA11" i="16"/>
  <c r="GS11" i="16"/>
  <c r="GB9" i="16"/>
  <c r="IA9" i="16"/>
  <c r="FK9" i="16"/>
  <c r="HJ9" i="16"/>
  <c r="ET9" i="16"/>
  <c r="GS9" i="16"/>
  <c r="HX9" i="16"/>
  <c r="FH9" i="16"/>
  <c r="HG9" i="16"/>
  <c r="EQ9" i="16"/>
  <c r="GP9" i="16"/>
  <c r="FY9" i="16"/>
  <c r="GD9" i="16"/>
  <c r="IC9" i="16"/>
  <c r="FM9" i="16"/>
  <c r="HL9" i="16"/>
  <c r="EV9" i="16"/>
  <c r="GU9" i="16"/>
  <c r="GB14" i="16"/>
  <c r="HJ14" i="16"/>
  <c r="ET14" i="16"/>
  <c r="FK14" i="16"/>
  <c r="IA14" i="16"/>
  <c r="GS14" i="16"/>
  <c r="II14" i="16"/>
  <c r="FS14" i="16"/>
  <c r="HA14" i="16"/>
  <c r="HR14" i="16"/>
  <c r="GJ14" i="16"/>
  <c r="FB14" i="16"/>
  <c r="GD14" i="16"/>
  <c r="HL14" i="16"/>
  <c r="EV14" i="16"/>
  <c r="GU14" i="16"/>
  <c r="FM14" i="16"/>
  <c r="IC14" i="16"/>
  <c r="GY10" i="16"/>
  <c r="IG10" i="16"/>
  <c r="FQ10" i="16"/>
  <c r="EZ10" i="16"/>
  <c r="HP10" i="16"/>
  <c r="GH10" i="16"/>
  <c r="HB10" i="16"/>
  <c r="GK10" i="16"/>
  <c r="IJ10" i="16"/>
  <c r="FT10" i="16"/>
  <c r="FC10" i="16"/>
  <c r="HS10" i="16"/>
  <c r="AJ23" i="16"/>
  <c r="GG10" i="16"/>
  <c r="HO10" i="16"/>
  <c r="EY10" i="16"/>
  <c r="GX10" i="16"/>
  <c r="FP10" i="16"/>
  <c r="IF10" i="16"/>
  <c r="HM10" i="16"/>
  <c r="EW10" i="16"/>
  <c r="GE10" i="16"/>
  <c r="GV10" i="16"/>
  <c r="FN10" i="16"/>
  <c r="ID10" i="16"/>
  <c r="GT10" i="16"/>
  <c r="IB10" i="16"/>
  <c r="FL10" i="16"/>
  <c r="HK10" i="16"/>
  <c r="GC10" i="16"/>
  <c r="EU10" i="16"/>
  <c r="GP35" i="16"/>
  <c r="HG35" i="16"/>
  <c r="FH35" i="16"/>
  <c r="FY35" i="16"/>
  <c r="HX35" i="16"/>
  <c r="EQ35" i="16"/>
  <c r="HK35" i="16"/>
  <c r="EU35" i="16"/>
  <c r="GT35" i="16"/>
  <c r="GC35" i="16"/>
  <c r="IB35" i="16"/>
  <c r="FL35" i="16"/>
  <c r="HW35" i="16"/>
  <c r="FG35" i="16"/>
  <c r="GO35" i="16"/>
  <c r="HF35" i="16"/>
  <c r="FX35" i="16"/>
  <c r="EP35" i="16"/>
  <c r="HV35" i="16"/>
  <c r="FW35" i="16"/>
  <c r="GN35" i="16"/>
  <c r="EO35" i="16"/>
  <c r="HE35" i="16"/>
  <c r="FF35" i="16"/>
  <c r="GI35" i="16"/>
  <c r="HQ35" i="16"/>
  <c r="FA35" i="16"/>
  <c r="GZ35" i="16"/>
  <c r="FR35" i="16"/>
  <c r="IH35" i="16"/>
  <c r="HG20" i="15"/>
  <c r="EQ20" i="15"/>
  <c r="FY20" i="15"/>
  <c r="GP20" i="15"/>
  <c r="HX20" i="15"/>
  <c r="FH20" i="15"/>
  <c r="FU20" i="15"/>
  <c r="HT20" i="15"/>
  <c r="GL20" i="15"/>
  <c r="FD20" i="15"/>
  <c r="HC20" i="15"/>
  <c r="EM20" i="15"/>
  <c r="II20" i="15"/>
  <c r="FB20" i="15"/>
  <c r="FS20" i="15"/>
  <c r="GJ20" i="15"/>
  <c r="HA20" i="15"/>
  <c r="HR20" i="15"/>
  <c r="IE20" i="15"/>
  <c r="EX20" i="15"/>
  <c r="GF20" i="15"/>
  <c r="HN20" i="15"/>
  <c r="FO20" i="15"/>
  <c r="GW20" i="15"/>
  <c r="GF19" i="16"/>
  <c r="IE19" i="16"/>
  <c r="FO19" i="16"/>
  <c r="HN19" i="16"/>
  <c r="EX19" i="16"/>
  <c r="GW19" i="16"/>
  <c r="HA19" i="16"/>
  <c r="HR19" i="16"/>
  <c r="FB19" i="16"/>
  <c r="II19" i="16"/>
  <c r="GJ19" i="16"/>
  <c r="FS19" i="16"/>
  <c r="HW19" i="16"/>
  <c r="FG19" i="16"/>
  <c r="FX19" i="16"/>
  <c r="EP19" i="16"/>
  <c r="HF19" i="16"/>
  <c r="GO19" i="16"/>
  <c r="IH19" i="16"/>
  <c r="FR19" i="16"/>
  <c r="GI19" i="16"/>
  <c r="GZ19" i="16"/>
  <c r="HQ19" i="16"/>
  <c r="FA19" i="16"/>
  <c r="GA15" i="16"/>
  <c r="HI15" i="16"/>
  <c r="ES15" i="16"/>
  <c r="FJ15" i="16"/>
  <c r="HZ15" i="16"/>
  <c r="GR15" i="16"/>
  <c r="IK15" i="16"/>
  <c r="FU15" i="16"/>
  <c r="HT15" i="16"/>
  <c r="FD15" i="16"/>
  <c r="HC15" i="16"/>
  <c r="GL15" i="16"/>
  <c r="GS15" i="16"/>
  <c r="IA15" i="16"/>
  <c r="FK15" i="16"/>
  <c r="HJ15" i="16"/>
  <c r="GB15" i="16"/>
  <c r="ET15" i="16"/>
  <c r="II15" i="16"/>
  <c r="FS15" i="16"/>
  <c r="HA15" i="16"/>
  <c r="FB15" i="16"/>
  <c r="HR15" i="16"/>
  <c r="GJ15" i="16"/>
  <c r="IA10" i="15"/>
  <c r="FK10" i="15"/>
  <c r="GS10" i="15"/>
  <c r="ET10" i="15"/>
  <c r="GB10" i="15"/>
  <c r="HJ10" i="15"/>
  <c r="GV10" i="15"/>
  <c r="EW10" i="15"/>
  <c r="GE10" i="15"/>
  <c r="ID10" i="15"/>
  <c r="FN10" i="15"/>
  <c r="HM10" i="15"/>
  <c r="HY10" i="15"/>
  <c r="FI10" i="15"/>
  <c r="GQ10" i="15"/>
  <c r="ER10" i="15"/>
  <c r="FZ10" i="15"/>
  <c r="HH10" i="15"/>
  <c r="HX10" i="15"/>
  <c r="EQ10" i="15"/>
  <c r="FY10" i="15"/>
  <c r="HG10" i="15"/>
  <c r="FH10" i="15"/>
  <c r="GP10" i="15"/>
  <c r="IJ16" i="16"/>
  <c r="FT16" i="16"/>
  <c r="HB16" i="16"/>
  <c r="HS16" i="16"/>
  <c r="GK16" i="16"/>
  <c r="FC16" i="16"/>
  <c r="GI16" i="16"/>
  <c r="HQ16" i="16"/>
  <c r="FA16" i="16"/>
  <c r="GZ16" i="16"/>
  <c r="FR16" i="16"/>
  <c r="IH16" i="16"/>
  <c r="GX16" i="16"/>
  <c r="GG16" i="16"/>
  <c r="IF16" i="16"/>
  <c r="FP16" i="16"/>
  <c r="HO16" i="16"/>
  <c r="EY16" i="16"/>
  <c r="HY16" i="16"/>
  <c r="FI16" i="16"/>
  <c r="GQ16" i="16"/>
  <c r="HH16" i="16"/>
  <c r="FZ16" i="16"/>
  <c r="ER16" i="16"/>
  <c r="HA16" i="16"/>
  <c r="GJ16" i="16"/>
  <c r="II16" i="16"/>
  <c r="FS16" i="16"/>
  <c r="HR16" i="16"/>
  <c r="FB16" i="16"/>
  <c r="HW6" i="16"/>
  <c r="FX6" i="16"/>
  <c r="FG6" i="16"/>
  <c r="EP6" i="16"/>
  <c r="GO6" i="16"/>
  <c r="HF6" i="16"/>
  <c r="HE6" i="16"/>
  <c r="EO6" i="16"/>
  <c r="FW6" i="16"/>
  <c r="FF6" i="16"/>
  <c r="HV6" i="16"/>
  <c r="GN6" i="16"/>
  <c r="GH6" i="16"/>
  <c r="IG6" i="16"/>
  <c r="FQ6" i="16"/>
  <c r="HP6" i="16"/>
  <c r="EZ6" i="16"/>
  <c r="GY6" i="16"/>
  <c r="GC6" i="16"/>
  <c r="IB6" i="16"/>
  <c r="FL6" i="16"/>
  <c r="HK6" i="16"/>
  <c r="EU6" i="16"/>
  <c r="GT6" i="16"/>
  <c r="HX18" i="15"/>
  <c r="FH18" i="15"/>
  <c r="GP18" i="15"/>
  <c r="HG18" i="15"/>
  <c r="FY18" i="15"/>
  <c r="EQ18" i="15"/>
  <c r="GL18" i="15"/>
  <c r="HT18" i="15"/>
  <c r="FD18" i="15"/>
  <c r="FU18" i="15"/>
  <c r="EM18" i="15"/>
  <c r="HC18" i="15"/>
  <c r="HF18" i="15"/>
  <c r="EP18" i="15"/>
  <c r="FX18" i="15"/>
  <c r="GO18" i="15"/>
  <c r="FG18" i="15"/>
  <c r="HW18" i="15"/>
  <c r="ID18" i="15"/>
  <c r="FN18" i="15"/>
  <c r="GV18" i="15"/>
  <c r="HM18" i="15"/>
  <c r="GE18" i="15"/>
  <c r="EW18" i="15"/>
  <c r="HA12" i="16"/>
  <c r="II12" i="16"/>
  <c r="FS12" i="16"/>
  <c r="HR12" i="16"/>
  <c r="GJ12" i="16"/>
  <c r="FB12" i="16"/>
  <c r="HB12" i="16"/>
  <c r="GK12" i="16"/>
  <c r="IJ12" i="16"/>
  <c r="FT12" i="16"/>
  <c r="HS12" i="16"/>
  <c r="FC12" i="16"/>
  <c r="GQ12" i="16"/>
  <c r="HY12" i="16"/>
  <c r="FI12" i="16"/>
  <c r="ER12" i="16"/>
  <c r="HH12" i="16"/>
  <c r="FZ12" i="16"/>
  <c r="HE12" i="16"/>
  <c r="EO12" i="16"/>
  <c r="FW12" i="16"/>
  <c r="HV12" i="16"/>
  <c r="GN12" i="16"/>
  <c r="FF12" i="16"/>
  <c r="HZ13" i="16"/>
  <c r="FJ13" i="16"/>
  <c r="HI13" i="16"/>
  <c r="ES13" i="16"/>
  <c r="GR13" i="16"/>
  <c r="GA13" i="16"/>
  <c r="HJ13" i="16"/>
  <c r="ET13" i="16"/>
  <c r="GS13" i="16"/>
  <c r="GB13" i="16"/>
  <c r="IA13" i="16"/>
  <c r="FK13" i="16"/>
  <c r="IK13" i="16"/>
  <c r="FU13" i="16"/>
  <c r="HC13" i="16"/>
  <c r="HT13" i="16"/>
  <c r="GL13" i="16"/>
  <c r="FD13" i="16"/>
  <c r="GJ13" i="16"/>
  <c r="HR13" i="16"/>
  <c r="FB13" i="16"/>
  <c r="II13" i="16"/>
  <c r="HA13" i="16"/>
  <c r="FS13" i="16"/>
  <c r="HT7" i="15"/>
  <c r="FD7" i="15"/>
  <c r="GL7" i="15"/>
  <c r="HC7" i="15"/>
  <c r="FU7" i="15"/>
  <c r="EM7" i="15"/>
  <c r="GI7" i="15"/>
  <c r="HQ7" i="15"/>
  <c r="IH7" i="15"/>
  <c r="GZ7" i="15"/>
  <c r="FA7" i="15"/>
  <c r="FR7" i="15"/>
  <c r="HV7" i="15"/>
  <c r="GN7" i="15"/>
  <c r="EO7" i="15"/>
  <c r="FW7" i="15"/>
  <c r="HE7" i="15"/>
  <c r="FF7" i="15"/>
  <c r="IF7" i="15"/>
  <c r="FP7" i="15"/>
  <c r="GX7" i="15"/>
  <c r="EY7" i="15"/>
  <c r="HO7" i="15"/>
  <c r="GG7" i="15"/>
  <c r="AF23" i="15"/>
  <c r="GT5" i="15"/>
  <c r="AF22" i="15"/>
  <c r="GC5" i="15"/>
  <c r="HK5" i="15"/>
  <c r="IB5" i="15"/>
  <c r="FL5" i="15"/>
  <c r="EU5" i="15"/>
  <c r="IF5" i="15"/>
  <c r="FP5" i="15"/>
  <c r="AJ23" i="15"/>
  <c r="GX5" i="15"/>
  <c r="HO5" i="15"/>
  <c r="AJ22" i="15"/>
  <c r="GG5" i="15"/>
  <c r="EY5" i="15"/>
  <c r="II5" i="15"/>
  <c r="FS5" i="15"/>
  <c r="AM22" i="15"/>
  <c r="HA5" i="15"/>
  <c r="FB5" i="15"/>
  <c r="AM23" i="15"/>
  <c r="HR5" i="15"/>
  <c r="GJ5" i="15"/>
  <c r="EO5" i="15"/>
  <c r="HE5" i="15"/>
  <c r="FF5" i="15"/>
  <c r="HV5" i="15"/>
  <c r="FW5" i="15"/>
  <c r="GN5" i="15"/>
  <c r="Z22" i="15"/>
  <c r="Z23" i="15"/>
  <c r="HP5" i="15"/>
  <c r="EZ5" i="15"/>
  <c r="IG5" i="15"/>
  <c r="GY5" i="15"/>
  <c r="GH5" i="15"/>
  <c r="FQ5" i="15"/>
  <c r="AK23" i="15"/>
  <c r="AK22" i="15"/>
  <c r="FD17" i="15"/>
  <c r="HT17" i="15"/>
  <c r="FU17" i="15"/>
  <c r="HC17" i="15"/>
  <c r="EM17" i="15"/>
  <c r="GL17" i="15"/>
  <c r="GS17" i="15"/>
  <c r="IA17" i="15"/>
  <c r="FK17" i="15"/>
  <c r="GB17" i="15"/>
  <c r="HJ17" i="15"/>
  <c r="ET17" i="15"/>
  <c r="HZ17" i="15"/>
  <c r="FJ17" i="15"/>
  <c r="GR17" i="15"/>
  <c r="HI17" i="15"/>
  <c r="GA17" i="15"/>
  <c r="ES17" i="15"/>
  <c r="GM17" i="15"/>
  <c r="HU17" i="15"/>
  <c r="FE17" i="15"/>
  <c r="FV17" i="15"/>
  <c r="EN17" i="15"/>
  <c r="HD17" i="15"/>
  <c r="GG21" i="15"/>
  <c r="HO21" i="15"/>
  <c r="EY21" i="15"/>
  <c r="IF21" i="15"/>
  <c r="GX21" i="15"/>
  <c r="FP21" i="15"/>
  <c r="HT21" i="15"/>
  <c r="FD21" i="15"/>
  <c r="HC21" i="15"/>
  <c r="EM21" i="15"/>
  <c r="FU21" i="15"/>
  <c r="GL21" i="15"/>
  <c r="HG21" i="15"/>
  <c r="EQ21" i="15"/>
  <c r="FY21" i="15"/>
  <c r="GP21" i="15"/>
  <c r="FH21" i="15"/>
  <c r="HX21" i="15"/>
  <c r="GC21" i="15"/>
  <c r="HK21" i="15"/>
  <c r="EU21" i="15"/>
  <c r="FL21" i="15"/>
  <c r="GT21" i="15"/>
  <c r="IB21" i="15"/>
  <c r="AJ37" i="15"/>
  <c r="HO34" i="15"/>
  <c r="EY34" i="15"/>
  <c r="FP34" i="15"/>
  <c r="GX34" i="15"/>
  <c r="AJ36" i="15"/>
  <c r="GG34" i="15"/>
  <c r="IF34" i="15"/>
  <c r="HI34" i="15"/>
  <c r="GR34" i="15"/>
  <c r="AD36" i="15"/>
  <c r="ES34" i="15"/>
  <c r="GA34" i="15"/>
  <c r="HZ34" i="15"/>
  <c r="FJ34" i="15"/>
  <c r="AD37" i="15"/>
  <c r="B39" i="15"/>
  <c r="S37" i="15"/>
  <c r="GL34" i="15"/>
  <c r="X36" i="15"/>
  <c r="FU34" i="15"/>
  <c r="HC34" i="15"/>
  <c r="HT34" i="15"/>
  <c r="FD34" i="15"/>
  <c r="EM34" i="15"/>
  <c r="GU11" i="15"/>
  <c r="IC11" i="15"/>
  <c r="FM11" i="15"/>
  <c r="HL11" i="15"/>
  <c r="GD11" i="15"/>
  <c r="EV11" i="15"/>
  <c r="HW11" i="15"/>
  <c r="EP11" i="15"/>
  <c r="HF11" i="15"/>
  <c r="FG11" i="15"/>
  <c r="FX11" i="15"/>
  <c r="GO11" i="15"/>
  <c r="HV11" i="15"/>
  <c r="EO11" i="15"/>
  <c r="HE11" i="15"/>
  <c r="FF11" i="15"/>
  <c r="FW11" i="15"/>
  <c r="GN11" i="15"/>
  <c r="HP11" i="15"/>
  <c r="EZ11" i="15"/>
  <c r="GH11" i="15"/>
  <c r="IG11" i="15"/>
  <c r="GY11" i="15"/>
  <c r="FQ11" i="15"/>
  <c r="HW14" i="15"/>
  <c r="FG14" i="15"/>
  <c r="GO14" i="15"/>
  <c r="EP14" i="15"/>
  <c r="HF14" i="15"/>
  <c r="FX14" i="15"/>
  <c r="IH14" i="15"/>
  <c r="FR14" i="15"/>
  <c r="HQ14" i="15"/>
  <c r="GI14" i="15"/>
  <c r="FA14" i="15"/>
  <c r="GZ14" i="15"/>
  <c r="HY14" i="15"/>
  <c r="FZ14" i="15"/>
  <c r="GQ14" i="15"/>
  <c r="ER14" i="15"/>
  <c r="HH14" i="15"/>
  <c r="FI14" i="15"/>
  <c r="IF14" i="15"/>
  <c r="FP14" i="15"/>
  <c r="GX14" i="15"/>
  <c r="HO14" i="15"/>
  <c r="GG14" i="15"/>
  <c r="EY14" i="15"/>
  <c r="HO5" i="16"/>
  <c r="EY5" i="16"/>
  <c r="GX5" i="16"/>
  <c r="GG5" i="16"/>
  <c r="IF5" i="16"/>
  <c r="FP5" i="16"/>
  <c r="AJ22" i="16"/>
  <c r="AH23" i="16"/>
  <c r="GV5" i="16"/>
  <c r="AH22" i="16"/>
  <c r="GE5" i="16"/>
  <c r="ID5" i="16"/>
  <c r="FN5" i="16"/>
  <c r="EW5" i="16"/>
  <c r="HM5" i="16"/>
  <c r="HE5" i="16"/>
  <c r="EO5" i="16"/>
  <c r="Z22" i="16"/>
  <c r="FW5" i="16"/>
  <c r="FF5" i="16"/>
  <c r="Z23" i="16"/>
  <c r="HV5" i="16"/>
  <c r="GN5" i="16"/>
  <c r="GH5" i="16"/>
  <c r="GY5" i="16"/>
  <c r="FQ5" i="16"/>
  <c r="EZ5" i="16"/>
  <c r="IG5" i="16"/>
  <c r="AK23" i="16"/>
  <c r="HP5" i="16"/>
  <c r="AK22" i="16"/>
  <c r="GR20" i="16"/>
  <c r="HZ20" i="16"/>
  <c r="FJ20" i="16"/>
  <c r="ES20" i="16"/>
  <c r="HI20" i="16"/>
  <c r="GA20" i="16"/>
  <c r="HO20" i="16"/>
  <c r="EY20" i="16"/>
  <c r="GX20" i="16"/>
  <c r="GG20" i="16"/>
  <c r="IF20" i="16"/>
  <c r="FP20" i="16"/>
  <c r="FU20" i="16"/>
  <c r="FD20" i="16"/>
  <c r="HC20" i="16"/>
  <c r="GL20" i="16"/>
  <c r="IK20" i="16"/>
  <c r="HT20" i="16"/>
  <c r="HY20" i="16"/>
  <c r="FI20" i="16"/>
  <c r="FZ20" i="16"/>
  <c r="GQ20" i="16"/>
  <c r="HH20" i="16"/>
  <c r="ER20" i="16"/>
  <c r="HM19" i="15"/>
  <c r="EW19" i="15"/>
  <c r="GE19" i="15"/>
  <c r="GV19" i="15"/>
  <c r="FN19" i="15"/>
  <c r="ID19" i="15"/>
  <c r="GF19" i="15"/>
  <c r="HN19" i="15"/>
  <c r="EX19" i="15"/>
  <c r="FO19" i="15"/>
  <c r="IE19" i="15"/>
  <c r="GW19" i="15"/>
  <c r="GY19" i="15"/>
  <c r="IG19" i="15"/>
  <c r="FQ19" i="15"/>
  <c r="GH19" i="15"/>
  <c r="EZ19" i="15"/>
  <c r="HP19" i="15"/>
  <c r="HZ19" i="15"/>
  <c r="FJ19" i="15"/>
  <c r="HI19" i="15"/>
  <c r="ES19" i="15"/>
  <c r="GR19" i="15"/>
  <c r="GA19" i="15"/>
  <c r="HR16" i="15"/>
  <c r="FB16" i="15"/>
  <c r="II16" i="15"/>
  <c r="HA16" i="15"/>
  <c r="GJ16" i="15"/>
  <c r="FS16" i="15"/>
  <c r="HE16" i="15"/>
  <c r="EO16" i="15"/>
  <c r="FW16" i="15"/>
  <c r="GN16" i="15"/>
  <c r="FF16" i="15"/>
  <c r="HV16" i="15"/>
  <c r="GF16" i="15"/>
  <c r="HN16" i="15"/>
  <c r="EX16" i="15"/>
  <c r="FO16" i="15"/>
  <c r="IE16" i="15"/>
  <c r="GW16" i="15"/>
  <c r="IC16" i="15"/>
  <c r="GU16" i="15"/>
  <c r="EV16" i="15"/>
  <c r="HL16" i="15"/>
  <c r="FM16" i="15"/>
  <c r="GD16" i="15"/>
  <c r="HV6" i="15"/>
  <c r="FF6" i="15"/>
  <c r="GN6" i="15"/>
  <c r="HE6" i="15"/>
  <c r="FW6" i="15"/>
  <c r="EO6" i="15"/>
  <c r="AH23" i="15"/>
  <c r="GV6" i="15"/>
  <c r="EW6" i="15"/>
  <c r="GE6" i="15"/>
  <c r="ID6" i="15"/>
  <c r="FN6" i="15"/>
  <c r="HM6" i="15"/>
  <c r="HI6" i="15"/>
  <c r="ES6" i="15"/>
  <c r="GA6" i="15"/>
  <c r="HZ6" i="15"/>
  <c r="GR6" i="15"/>
  <c r="FJ6" i="15"/>
  <c r="HW6" i="15"/>
  <c r="FX6" i="15"/>
  <c r="EP6" i="15"/>
  <c r="HF6" i="15"/>
  <c r="GO6" i="15"/>
  <c r="FG6" i="15"/>
  <c r="GU18" i="16"/>
  <c r="EV18" i="16"/>
  <c r="GD18" i="16"/>
  <c r="HL18" i="16"/>
  <c r="IC18" i="16"/>
  <c r="FM18" i="16"/>
  <c r="FZ18" i="16"/>
  <c r="HH18" i="16"/>
  <c r="HY18" i="16"/>
  <c r="ER18" i="16"/>
  <c r="FI18" i="16"/>
  <c r="GQ18" i="16"/>
  <c r="IK18" i="16"/>
  <c r="GL18" i="16"/>
  <c r="HT18" i="16"/>
  <c r="FD18" i="16"/>
  <c r="FU18" i="16"/>
  <c r="HC18" i="16"/>
  <c r="HK12" i="15"/>
  <c r="EU12" i="15"/>
  <c r="GC12" i="15"/>
  <c r="GT12" i="15"/>
  <c r="FL12" i="15"/>
  <c r="IB12" i="15"/>
  <c r="HD12" i="15"/>
  <c r="EN12" i="15"/>
  <c r="FV12" i="15"/>
  <c r="GM12" i="15"/>
  <c r="FE12" i="15"/>
  <c r="HU12" i="15"/>
  <c r="HP12" i="15"/>
  <c r="EZ12" i="15"/>
  <c r="GH12" i="15"/>
  <c r="GY12" i="15"/>
  <c r="FQ12" i="15"/>
  <c r="IG12" i="15"/>
  <c r="HJ12" i="15"/>
  <c r="ET12" i="15"/>
  <c r="GB12" i="15"/>
  <c r="IA12" i="15"/>
  <c r="GS12" i="15"/>
  <c r="FK12" i="15"/>
  <c r="GQ13" i="15"/>
  <c r="FZ13" i="15"/>
  <c r="ER13" i="15"/>
  <c r="HY13" i="15"/>
  <c r="FI13" i="15"/>
  <c r="HH13" i="15"/>
  <c r="HD13" i="15"/>
  <c r="EN13" i="15"/>
  <c r="FV13" i="15"/>
  <c r="GM13" i="15"/>
  <c r="FE13" i="15"/>
  <c r="HU13" i="15"/>
  <c r="IE13" i="15"/>
  <c r="FO13" i="15"/>
  <c r="GW13" i="15"/>
  <c r="EX13" i="15"/>
  <c r="GF13" i="15"/>
  <c r="HN13" i="15"/>
  <c r="HJ13" i="15"/>
  <c r="FK13" i="15"/>
  <c r="IA13" i="15"/>
  <c r="GB13" i="15"/>
  <c r="GS13" i="15"/>
  <c r="ET13" i="15"/>
  <c r="GT35" i="15"/>
  <c r="IB35" i="15"/>
  <c r="FL35" i="15"/>
  <c r="HK35" i="15"/>
  <c r="GC35" i="15"/>
  <c r="EU35" i="15"/>
  <c r="IE35" i="15"/>
  <c r="FO35" i="15"/>
  <c r="HN35" i="15"/>
  <c r="EX35" i="15"/>
  <c r="GW35" i="15"/>
  <c r="GF35" i="15"/>
  <c r="HM35" i="15"/>
  <c r="EW35" i="15"/>
  <c r="GE35" i="15"/>
  <c r="FN35" i="15"/>
  <c r="ID35" i="15"/>
  <c r="GV35" i="15"/>
  <c r="HY35" i="15"/>
  <c r="FZ35" i="15"/>
  <c r="GQ35" i="15"/>
  <c r="ER35" i="15"/>
  <c r="HH35" i="15"/>
  <c r="FI35" i="15"/>
  <c r="HI17" i="16"/>
  <c r="GR17" i="16"/>
  <c r="ES17" i="16"/>
  <c r="HZ17" i="16"/>
  <c r="FJ17" i="16"/>
  <c r="GA17" i="16"/>
  <c r="HR17" i="16"/>
  <c r="HA17" i="16"/>
  <c r="FS17" i="16"/>
  <c r="II17" i="16"/>
  <c r="FB17" i="16"/>
  <c r="GJ17" i="16"/>
  <c r="GK17" i="16"/>
  <c r="IJ17" i="16"/>
  <c r="FC17" i="16"/>
  <c r="HS17" i="16"/>
  <c r="HB17" i="16"/>
  <c r="FT17" i="16"/>
  <c r="FU17" i="16"/>
  <c r="HT17" i="16"/>
  <c r="IK17" i="16"/>
  <c r="FD17" i="16"/>
  <c r="GL17" i="16"/>
  <c r="HC17" i="16"/>
  <c r="GD21" i="16"/>
  <c r="FM21" i="16"/>
  <c r="IC21" i="16"/>
  <c r="GU21" i="16"/>
  <c r="HL21" i="16"/>
  <c r="EV21" i="16"/>
  <c r="GQ21" i="16"/>
  <c r="HY21" i="16"/>
  <c r="FI21" i="16"/>
  <c r="ER21" i="16"/>
  <c r="HH21" i="16"/>
  <c r="FZ21" i="16"/>
  <c r="HA21" i="16"/>
  <c r="FB21" i="16"/>
  <c r="HR21" i="16"/>
  <c r="FS21" i="16"/>
  <c r="GJ21" i="16"/>
  <c r="II21" i="16"/>
  <c r="FX21" i="16"/>
  <c r="HF21" i="16"/>
  <c r="EP21" i="16"/>
  <c r="GO21" i="16"/>
  <c r="FG21" i="16"/>
  <c r="HW21" i="16"/>
  <c r="GO34" i="16"/>
  <c r="FX34" i="16"/>
  <c r="AA37" i="16"/>
  <c r="FG34" i="16"/>
  <c r="AA36" i="16"/>
  <c r="HF34" i="16"/>
  <c r="HW34" i="16"/>
  <c r="EP34" i="16"/>
  <c r="Z36" i="16"/>
  <c r="FW34" i="16"/>
  <c r="HE34" i="16"/>
  <c r="EO34" i="16"/>
  <c r="GN34" i="16"/>
  <c r="FF34" i="16"/>
  <c r="Z37" i="16"/>
  <c r="Z39" i="16" s="1"/>
  <c r="HV34" i="16"/>
  <c r="B39" i="16"/>
  <c r="AK37" i="16"/>
  <c r="GH34" i="16"/>
  <c r="HP34" i="16"/>
  <c r="EZ34" i="16"/>
  <c r="AK36" i="16"/>
  <c r="IG34" i="16"/>
  <c r="GY34" i="16"/>
  <c r="FQ34" i="16"/>
  <c r="AM37" i="16"/>
  <c r="AM39" i="16" s="1"/>
  <c r="HA34" i="16"/>
  <c r="II34" i="16"/>
  <c r="FS34" i="16"/>
  <c r="HR34" i="16"/>
  <c r="GJ34" i="16"/>
  <c r="FB34" i="16"/>
  <c r="AM36" i="16"/>
  <c r="IH34" i="16"/>
  <c r="FR34" i="16"/>
  <c r="HQ34" i="16"/>
  <c r="FA34" i="16"/>
  <c r="AL37" i="16"/>
  <c r="GZ34" i="16"/>
  <c r="AL36" i="16"/>
  <c r="GI34" i="16"/>
  <c r="HD8" i="15"/>
  <c r="EN8" i="15"/>
  <c r="FV8" i="15"/>
  <c r="GM8" i="15"/>
  <c r="FE8" i="15"/>
  <c r="HU8" i="15"/>
  <c r="GT8" i="15"/>
  <c r="EU8" i="15"/>
  <c r="HK8" i="15"/>
  <c r="GC8" i="15"/>
  <c r="IB8" i="15"/>
  <c r="FL8" i="15"/>
  <c r="HT8" i="15"/>
  <c r="GL8" i="15"/>
  <c r="FU8" i="15"/>
  <c r="HC8" i="15"/>
  <c r="EM8" i="15"/>
  <c r="FD8" i="15"/>
  <c r="GJ8" i="15"/>
  <c r="HR8" i="15"/>
  <c r="FB8" i="15"/>
  <c r="FS8" i="15"/>
  <c r="II8" i="15"/>
  <c r="HA8" i="15"/>
  <c r="GT9" i="15"/>
  <c r="IB9" i="15"/>
  <c r="FL9" i="15"/>
  <c r="HK9" i="15"/>
  <c r="GC9" i="15"/>
  <c r="EU9" i="15"/>
  <c r="GP9" i="15"/>
  <c r="FY9" i="15"/>
  <c r="EQ9" i="15"/>
  <c r="HX9" i="15"/>
  <c r="FH9" i="15"/>
  <c r="HG9" i="15"/>
  <c r="IH9" i="15"/>
  <c r="FA9" i="15"/>
  <c r="GI9" i="15"/>
  <c r="HQ9" i="15"/>
  <c r="FR9" i="15"/>
  <c r="GZ9" i="15"/>
  <c r="IE9" i="15"/>
  <c r="EX9" i="15"/>
  <c r="HN9" i="15"/>
  <c r="FO9" i="15"/>
  <c r="GF9" i="15"/>
  <c r="GW9" i="15"/>
  <c r="HZ7" i="16"/>
  <c r="FJ7" i="16"/>
  <c r="GR7" i="16"/>
  <c r="GA7" i="16"/>
  <c r="ES7" i="16"/>
  <c r="HI7" i="16"/>
  <c r="IJ7" i="16"/>
  <c r="FT7" i="16"/>
  <c r="HB7" i="16"/>
  <c r="FC7" i="16"/>
  <c r="HS7" i="16"/>
  <c r="GK7" i="16"/>
  <c r="IC7" i="16"/>
  <c r="FM7" i="16"/>
  <c r="HL7" i="16"/>
  <c r="EV7" i="16"/>
  <c r="GU7" i="16"/>
  <c r="GD7" i="16"/>
  <c r="GT7" i="16"/>
  <c r="IB7" i="16"/>
  <c r="FL7" i="16"/>
  <c r="GC7" i="16"/>
  <c r="EU7" i="16"/>
  <c r="HK7" i="16"/>
  <c r="GM15" i="15"/>
  <c r="HU15" i="15"/>
  <c r="FE15" i="15"/>
  <c r="FV15" i="15"/>
  <c r="EN15" i="15"/>
  <c r="HD15" i="15"/>
  <c r="GX15" i="15"/>
  <c r="IF15" i="15"/>
  <c r="FP15" i="15"/>
  <c r="HO15" i="15"/>
  <c r="GG15" i="15"/>
  <c r="EY15" i="15"/>
  <c r="HW15" i="15"/>
  <c r="FG15" i="15"/>
  <c r="GO15" i="15"/>
  <c r="FX15" i="15"/>
  <c r="HF15" i="15"/>
  <c r="EP15" i="15"/>
  <c r="ID15" i="15"/>
  <c r="EW15" i="15"/>
  <c r="FN15" i="15"/>
  <c r="GE15" i="15"/>
  <c r="GV15" i="15"/>
  <c r="HM15" i="15"/>
  <c r="GR8" i="16"/>
  <c r="HZ8" i="16"/>
  <c r="FJ8" i="16"/>
  <c r="HI8" i="16"/>
  <c r="GA8" i="16"/>
  <c r="ES8" i="16"/>
  <c r="IA8" i="16"/>
  <c r="FK8" i="16"/>
  <c r="GS8" i="16"/>
  <c r="GB8" i="16"/>
  <c r="ET8" i="16"/>
  <c r="HJ8" i="16"/>
  <c r="HL8" i="16"/>
  <c r="EV8" i="16"/>
  <c r="GD8" i="16"/>
  <c r="GU8" i="16"/>
  <c r="FM8" i="16"/>
  <c r="IC8" i="16"/>
  <c r="II8" i="16"/>
  <c r="HR8" i="16"/>
  <c r="FB8" i="16"/>
  <c r="FS8" i="16"/>
  <c r="HA8" i="16"/>
  <c r="GJ8" i="16"/>
  <c r="GO11" i="16"/>
  <c r="FX11" i="16"/>
  <c r="HW11" i="16"/>
  <c r="FG11" i="16"/>
  <c r="EP11" i="16"/>
  <c r="HF11" i="16"/>
  <c r="IB11" i="16"/>
  <c r="FL11" i="16"/>
  <c r="GT11" i="16"/>
  <c r="GC11" i="16"/>
  <c r="EU11" i="16"/>
  <c r="HK11" i="16"/>
  <c r="HO11" i="16"/>
  <c r="EY11" i="16"/>
  <c r="GG11" i="16"/>
  <c r="IF11" i="16"/>
  <c r="GX11" i="16"/>
  <c r="FP11" i="16"/>
  <c r="HQ11" i="16"/>
  <c r="FA11" i="16"/>
  <c r="GI11" i="16"/>
  <c r="GZ11" i="16"/>
  <c r="FR11" i="16"/>
  <c r="IH11" i="16"/>
  <c r="HZ9" i="16"/>
  <c r="FJ9" i="16"/>
  <c r="GR9" i="16"/>
  <c r="HI9" i="16"/>
  <c r="GA9" i="16"/>
  <c r="ES9" i="16"/>
  <c r="HW9" i="16"/>
  <c r="FG9" i="16"/>
  <c r="HF9" i="16"/>
  <c r="EP9" i="16"/>
  <c r="GO9" i="16"/>
  <c r="FX9" i="16"/>
  <c r="GH9" i="16"/>
  <c r="HP9" i="16"/>
  <c r="EZ9" i="16"/>
  <c r="IG9" i="16"/>
  <c r="GY9" i="16"/>
  <c r="FQ9" i="16"/>
  <c r="IB9" i="16"/>
  <c r="FL9" i="16"/>
  <c r="HK9" i="16"/>
  <c r="EU9" i="16"/>
  <c r="GT9" i="16"/>
  <c r="GC9" i="16"/>
  <c r="HQ14" i="16"/>
  <c r="FA14" i="16"/>
  <c r="GI14" i="16"/>
  <c r="GZ14" i="16"/>
  <c r="FR14" i="16"/>
  <c r="IH14" i="16"/>
  <c r="GE14" i="16"/>
  <c r="HM14" i="16"/>
  <c r="EW14" i="16"/>
  <c r="GV14" i="16"/>
  <c r="FN14" i="16"/>
  <c r="ID14" i="16"/>
  <c r="HW14" i="16"/>
  <c r="FG14" i="16"/>
  <c r="HF14" i="16"/>
  <c r="EP14" i="16"/>
  <c r="GO14" i="16"/>
  <c r="FX14" i="16"/>
  <c r="HI14" i="16"/>
  <c r="ES14" i="16"/>
  <c r="GA14" i="16"/>
  <c r="FJ14" i="16"/>
  <c r="HZ14" i="16"/>
  <c r="GR14" i="16"/>
  <c r="HF10" i="16"/>
  <c r="EP10" i="16"/>
  <c r="FX10" i="16"/>
  <c r="FG10" i="16"/>
  <c r="HW10" i="16"/>
  <c r="GO10" i="16"/>
  <c r="HZ10" i="16"/>
  <c r="FJ10" i="16"/>
  <c r="HI10" i="16"/>
  <c r="ES10" i="16"/>
  <c r="GR10" i="16"/>
  <c r="GA10" i="16"/>
  <c r="HT10" i="16"/>
  <c r="FD10" i="16"/>
  <c r="GL10" i="16"/>
  <c r="FU10" i="16"/>
  <c r="IK10" i="16"/>
  <c r="HC10" i="16"/>
  <c r="HL35" i="16"/>
  <c r="EV35" i="16"/>
  <c r="GD35" i="16"/>
  <c r="IC35" i="16"/>
  <c r="GU35" i="16"/>
  <c r="FM35" i="16"/>
  <c r="HP35" i="16"/>
  <c r="EZ35" i="16"/>
  <c r="GH35" i="16"/>
  <c r="FQ35" i="16"/>
  <c r="IG35" i="16"/>
  <c r="GY35" i="16"/>
  <c r="IA35" i="16"/>
  <c r="GB35" i="16"/>
  <c r="FK35" i="16"/>
  <c r="ET35" i="16"/>
  <c r="GS35" i="16"/>
  <c r="HJ35" i="16"/>
  <c r="HI35" i="16"/>
  <c r="ES35" i="16"/>
  <c r="GA35" i="16"/>
  <c r="HZ35" i="16"/>
  <c r="GR35" i="16"/>
  <c r="FJ35" i="16"/>
  <c r="FV20" i="15"/>
  <c r="HD20" i="15"/>
  <c r="EN20" i="15"/>
  <c r="FE20" i="15"/>
  <c r="HU20" i="15"/>
  <c r="GM20" i="15"/>
  <c r="HQ20" i="15"/>
  <c r="GI20" i="15"/>
  <c r="FA20" i="15"/>
  <c r="IH20" i="15"/>
  <c r="GZ20" i="15"/>
  <c r="FR20" i="15"/>
  <c r="HV20" i="15"/>
  <c r="FW20" i="15"/>
  <c r="FF20" i="15"/>
  <c r="GN20" i="15"/>
  <c r="EO20" i="15"/>
  <c r="HE20" i="15"/>
  <c r="HP20" i="15"/>
  <c r="EZ20" i="15"/>
  <c r="GH20" i="15"/>
  <c r="GY20" i="15"/>
  <c r="FQ20" i="15"/>
  <c r="IG20" i="15"/>
  <c r="GE19" i="16"/>
  <c r="FN19" i="16"/>
  <c r="EW19" i="16"/>
  <c r="ID19" i="16"/>
  <c r="HM19" i="16"/>
  <c r="GV19" i="16"/>
  <c r="HX19" i="16"/>
  <c r="FH19" i="16"/>
  <c r="HG19" i="16"/>
  <c r="EQ19" i="16"/>
  <c r="GP19" i="16"/>
  <c r="FY19" i="16"/>
  <c r="GC19" i="16"/>
  <c r="GT19" i="16"/>
  <c r="EU19" i="16"/>
  <c r="IB19" i="16"/>
  <c r="HK19" i="16"/>
  <c r="FL19" i="16"/>
  <c r="HO15" i="16"/>
  <c r="EY15" i="16"/>
  <c r="GG15" i="16"/>
  <c r="IF15" i="16"/>
  <c r="GX15" i="16"/>
  <c r="FP15" i="16"/>
  <c r="GV15" i="16"/>
  <c r="GE15" i="16"/>
  <c r="ID15" i="16"/>
  <c r="FN15" i="16"/>
  <c r="HM15" i="16"/>
  <c r="EW15" i="16"/>
  <c r="GO15" i="16"/>
  <c r="HW15" i="16"/>
  <c r="FG15" i="16"/>
  <c r="HF15" i="16"/>
  <c r="FX15" i="16"/>
  <c r="EP15" i="16"/>
  <c r="GF15" i="16"/>
  <c r="HN15" i="16"/>
  <c r="EX15" i="16"/>
  <c r="IE15" i="16"/>
  <c r="GW15" i="16"/>
  <c r="FO15" i="16"/>
  <c r="HC10" i="15"/>
  <c r="EM10" i="15"/>
  <c r="FU10" i="15"/>
  <c r="GL10" i="15"/>
  <c r="FD10" i="15"/>
  <c r="HT10" i="15"/>
  <c r="IE10" i="15"/>
  <c r="FO10" i="15"/>
  <c r="HN10" i="15"/>
  <c r="EX10" i="15"/>
  <c r="GF10" i="15"/>
  <c r="GW10" i="15"/>
  <c r="IC10" i="15"/>
  <c r="EV10" i="15"/>
  <c r="GD10" i="15"/>
  <c r="HL10" i="15"/>
  <c r="FM10" i="15"/>
  <c r="GU10" i="15"/>
  <c r="IG10" i="15"/>
  <c r="GY10" i="15"/>
  <c r="EZ10" i="15"/>
  <c r="HP10" i="15"/>
  <c r="FQ10" i="15"/>
  <c r="GH10" i="15"/>
  <c r="GU16" i="16"/>
  <c r="IC16" i="16"/>
  <c r="FM16" i="16"/>
  <c r="GD16" i="16"/>
  <c r="EV16" i="16"/>
  <c r="HL16" i="16"/>
  <c r="IB16" i="16"/>
  <c r="FL16" i="16"/>
  <c r="GT16" i="16"/>
  <c r="HK16" i="16"/>
  <c r="GC16" i="16"/>
  <c r="EU16" i="16"/>
  <c r="IG16" i="16"/>
  <c r="GH16" i="16"/>
  <c r="GY16" i="16"/>
  <c r="HP16" i="16"/>
  <c r="FQ16" i="16"/>
  <c r="EZ16" i="16"/>
  <c r="GZ6" i="16"/>
  <c r="IH6" i="16"/>
  <c r="FR6" i="16"/>
  <c r="HQ6" i="16"/>
  <c r="GI6" i="16"/>
  <c r="FA6" i="16"/>
  <c r="IF6" i="16"/>
  <c r="FP6" i="16"/>
  <c r="GX6" i="16"/>
  <c r="HO6" i="16"/>
  <c r="GG6" i="16"/>
  <c r="EY6" i="16"/>
  <c r="HH6" i="16"/>
  <c r="ER6" i="16"/>
  <c r="GQ6" i="16"/>
  <c r="FZ6" i="16"/>
  <c r="HY6" i="16"/>
  <c r="FI6" i="16"/>
  <c r="GL6" i="16"/>
  <c r="HT6" i="16"/>
  <c r="FD6" i="16"/>
  <c r="IK6" i="16"/>
  <c r="HC6" i="16"/>
  <c r="FU6" i="16"/>
  <c r="II6" i="16"/>
  <c r="FS6" i="16"/>
  <c r="GJ6" i="16"/>
  <c r="HA6" i="16"/>
  <c r="HR6" i="16"/>
  <c r="FB6" i="16"/>
  <c r="GG18" i="15"/>
  <c r="HO18" i="15"/>
  <c r="EY18" i="15"/>
  <c r="FP18" i="15"/>
  <c r="IF18" i="15"/>
  <c r="GX18" i="15"/>
  <c r="IE18" i="15"/>
  <c r="GF18" i="15"/>
  <c r="FO18" i="15"/>
  <c r="GW18" i="15"/>
  <c r="EX18" i="15"/>
  <c r="HN18" i="15"/>
  <c r="HZ18" i="15"/>
  <c r="GR18" i="15"/>
  <c r="FJ18" i="15"/>
  <c r="HI18" i="15"/>
  <c r="ES18" i="15"/>
  <c r="GA18" i="15"/>
  <c r="GH18" i="15"/>
  <c r="HP18" i="15"/>
  <c r="EZ18" i="15"/>
  <c r="IG18" i="15"/>
  <c r="GY18" i="15"/>
  <c r="FQ18" i="15"/>
  <c r="HP12" i="16"/>
  <c r="EZ12" i="16"/>
  <c r="GH12" i="16"/>
  <c r="GY12" i="16"/>
  <c r="FQ12" i="16"/>
  <c r="IG12" i="16"/>
  <c r="IK12" i="16"/>
  <c r="FU12" i="16"/>
  <c r="HT12" i="16"/>
  <c r="FD12" i="16"/>
  <c r="HC12" i="16"/>
  <c r="GL12" i="16"/>
  <c r="GF12" i="16"/>
  <c r="HN12" i="16"/>
  <c r="EX12" i="16"/>
  <c r="GW12" i="16"/>
  <c r="FO12" i="16"/>
  <c r="IE12" i="16"/>
  <c r="GB12" i="16"/>
  <c r="IA12" i="16"/>
  <c r="FK12" i="16"/>
  <c r="HJ12" i="16"/>
  <c r="ET12" i="16"/>
  <c r="GS12" i="16"/>
  <c r="IG13" i="16"/>
  <c r="FQ13" i="16"/>
  <c r="HP13" i="16"/>
  <c r="EZ13" i="16"/>
  <c r="GY13" i="16"/>
  <c r="GH13" i="16"/>
  <c r="GV13" i="16"/>
  <c r="GE13" i="16"/>
  <c r="ID13" i="16"/>
  <c r="FN13" i="16"/>
  <c r="HM13" i="16"/>
  <c r="EW13" i="16"/>
  <c r="HN13" i="16"/>
  <c r="EX13" i="16"/>
  <c r="GF13" i="16"/>
  <c r="IE13" i="16"/>
  <c r="GW13" i="16"/>
  <c r="FO13" i="16"/>
  <c r="HE13" i="16"/>
  <c r="EO13" i="16"/>
  <c r="GN13" i="16"/>
  <c r="FW13" i="16"/>
  <c r="HV13" i="16"/>
  <c r="FF13" i="16"/>
  <c r="GP7" i="15"/>
  <c r="HX7" i="15"/>
  <c r="FH7" i="15"/>
  <c r="HG7" i="15"/>
  <c r="FY7" i="15"/>
  <c r="EQ7" i="15"/>
  <c r="FK7" i="15"/>
  <c r="ET7" i="15"/>
  <c r="HJ7" i="15"/>
  <c r="GS7" i="15"/>
  <c r="IA7" i="15"/>
  <c r="GB7" i="15"/>
  <c r="FV7" i="15"/>
  <c r="HU7" i="15"/>
  <c r="EN7" i="15"/>
  <c r="GM7" i="15"/>
  <c r="HD7" i="15"/>
  <c r="FE7" i="15"/>
  <c r="ID7" i="15"/>
  <c r="HM7" i="15"/>
  <c r="FN7" i="15"/>
  <c r="EW7" i="15"/>
  <c r="GE7" i="15"/>
  <c r="GV7" i="15"/>
  <c r="HT5" i="15"/>
  <c r="FD5" i="15"/>
  <c r="X23" i="15"/>
  <c r="GL5" i="15"/>
  <c r="HC5" i="15"/>
  <c r="FU5" i="15"/>
  <c r="EM5" i="15"/>
  <c r="X22" i="15"/>
  <c r="ES5" i="15"/>
  <c r="FJ5" i="15"/>
  <c r="GA5" i="15"/>
  <c r="GR5" i="15"/>
  <c r="HI5" i="15"/>
  <c r="HZ5" i="15"/>
  <c r="AD22" i="15"/>
  <c r="AD23" i="15"/>
  <c r="FA5" i="15"/>
  <c r="FR5" i="15"/>
  <c r="GI5" i="15"/>
  <c r="GZ5" i="15"/>
  <c r="HQ5" i="15"/>
  <c r="IH5" i="15"/>
  <c r="AL23" i="15"/>
  <c r="AL22" i="15"/>
  <c r="GU17" i="15"/>
  <c r="EV17" i="15"/>
  <c r="GD17" i="15"/>
  <c r="HL17" i="15"/>
  <c r="IC17" i="15"/>
  <c r="FM17" i="15"/>
  <c r="IG17" i="15"/>
  <c r="FQ17" i="15"/>
  <c r="HP17" i="15"/>
  <c r="EZ17" i="15"/>
  <c r="GY17" i="15"/>
  <c r="GH17" i="15"/>
  <c r="FY17" i="15"/>
  <c r="HG17" i="15"/>
  <c r="EQ17" i="15"/>
  <c r="FH17" i="15"/>
  <c r="HX17" i="15"/>
  <c r="GP17" i="15"/>
  <c r="HY17" i="15"/>
  <c r="FI17" i="15"/>
  <c r="GQ17" i="15"/>
  <c r="ER17" i="15"/>
  <c r="HH17" i="15"/>
  <c r="FZ17" i="15"/>
  <c r="HN21" i="15"/>
  <c r="EX21" i="15"/>
  <c r="GF21" i="15"/>
  <c r="GW21" i="15"/>
  <c r="IE21" i="15"/>
  <c r="FO21" i="15"/>
  <c r="EN21" i="15"/>
  <c r="HU21" i="15"/>
  <c r="HD21" i="15"/>
  <c r="GM21" i="15"/>
  <c r="FV21" i="15"/>
  <c r="FE21" i="15"/>
  <c r="HL21" i="15"/>
  <c r="GU21" i="15"/>
  <c r="EV21" i="15"/>
  <c r="GD21" i="15"/>
  <c r="IC21" i="15"/>
  <c r="FM21" i="15"/>
  <c r="HF21" i="15"/>
  <c r="EP21" i="15"/>
  <c r="FX21" i="15"/>
  <c r="FG21" i="15"/>
  <c r="HW21" i="15"/>
  <c r="GO21" i="15"/>
  <c r="HQ34" i="15"/>
  <c r="GZ34" i="15"/>
  <c r="AL36" i="15"/>
  <c r="FA34" i="15"/>
  <c r="FR34" i="15"/>
  <c r="IH34" i="15"/>
  <c r="AL37" i="15"/>
  <c r="GI34" i="15"/>
  <c r="HE34" i="15"/>
  <c r="EO34" i="15"/>
  <c r="FF34" i="15"/>
  <c r="Z37" i="15"/>
  <c r="Z39" i="15" s="1"/>
  <c r="GN34" i="15"/>
  <c r="Z36" i="15"/>
  <c r="FW34" i="15"/>
  <c r="HV34" i="15"/>
  <c r="U37" i="15"/>
  <c r="U36" i="15"/>
  <c r="T36" i="15"/>
  <c r="T37" i="15"/>
  <c r="HY34" i="15"/>
  <c r="FI34" i="15"/>
  <c r="HH34" i="15"/>
  <c r="ER34" i="15"/>
  <c r="AC37" i="15"/>
  <c r="AC39" i="15" s="1"/>
  <c r="GQ34" i="15"/>
  <c r="AC36" i="15"/>
  <c r="FZ34" i="15"/>
  <c r="IE34" i="15"/>
  <c r="FO34" i="15"/>
  <c r="EX34" i="15"/>
  <c r="HN34" i="15"/>
  <c r="GW34" i="15"/>
  <c r="GF34" i="15"/>
  <c r="AI37" i="15"/>
  <c r="AI36" i="15"/>
  <c r="HU11" i="15"/>
  <c r="FE11" i="15"/>
  <c r="HD11" i="15"/>
  <c r="EN11" i="15"/>
  <c r="FV11" i="15"/>
  <c r="GM11" i="15"/>
  <c r="GQ11" i="15"/>
  <c r="HY11" i="15"/>
  <c r="FI11" i="15"/>
  <c r="FZ11" i="15"/>
  <c r="ER11" i="15"/>
  <c r="HH11" i="15"/>
  <c r="IE11" i="15"/>
  <c r="FO11" i="15"/>
  <c r="GW11" i="15"/>
  <c r="EX11" i="15"/>
  <c r="GF11" i="15"/>
  <c r="HN11" i="15"/>
  <c r="HZ11" i="15"/>
  <c r="FJ11" i="15"/>
  <c r="GR11" i="15"/>
  <c r="ES11" i="15"/>
  <c r="GA11" i="15"/>
  <c r="HI11" i="15"/>
  <c r="GP14" i="15"/>
  <c r="FY14" i="15"/>
  <c r="EQ14" i="15"/>
  <c r="HG14" i="15"/>
  <c r="HX14" i="15"/>
  <c r="FH14" i="15"/>
  <c r="HV14" i="15"/>
  <c r="FF14" i="15"/>
  <c r="GN14" i="15"/>
  <c r="HE14" i="15"/>
  <c r="FW14" i="15"/>
  <c r="EO14" i="15"/>
  <c r="HC14" i="15"/>
  <c r="EM14" i="15"/>
  <c r="FU14" i="15"/>
  <c r="GL14" i="15"/>
  <c r="FD14" i="15"/>
  <c r="HT14" i="15"/>
  <c r="IG14" i="15"/>
  <c r="EZ14" i="15"/>
  <c r="HP14" i="15"/>
  <c r="GH14" i="15"/>
  <c r="FQ14" i="15"/>
  <c r="GY14" i="15"/>
  <c r="AI23" i="16"/>
  <c r="GF5" i="16"/>
  <c r="IE5" i="16"/>
  <c r="FO5" i="16"/>
  <c r="HN5" i="16"/>
  <c r="EX5" i="16"/>
  <c r="AI22" i="16"/>
  <c r="GW5" i="16"/>
  <c r="AD23" i="16"/>
  <c r="GR5" i="16"/>
  <c r="HZ5" i="16"/>
  <c r="FJ5" i="16"/>
  <c r="ES5" i="16"/>
  <c r="AD22" i="16"/>
  <c r="HI5" i="16"/>
  <c r="GA5" i="16"/>
  <c r="IJ5" i="16"/>
  <c r="FT5" i="16"/>
  <c r="HB5" i="16"/>
  <c r="HS5" i="16"/>
  <c r="GK5" i="16"/>
  <c r="FC5" i="16"/>
  <c r="AN23" i="16"/>
  <c r="AN22" i="16"/>
  <c r="IK5" i="16"/>
  <c r="GL5" i="16"/>
  <c r="HC5" i="16"/>
  <c r="FD5" i="16"/>
  <c r="AO22" i="16"/>
  <c r="FU5" i="16"/>
  <c r="AO23" i="16"/>
  <c r="HT5" i="16"/>
  <c r="HM20" i="16"/>
  <c r="ID20" i="16"/>
  <c r="GV20" i="16"/>
  <c r="EW20" i="16"/>
  <c r="FN20" i="16"/>
  <c r="GE20" i="16"/>
  <c r="GC20" i="16"/>
  <c r="IB20" i="16"/>
  <c r="FL20" i="16"/>
  <c r="HK20" i="16"/>
  <c r="EU20" i="16"/>
  <c r="GT20" i="16"/>
  <c r="HR20" i="16"/>
  <c r="FB20" i="16"/>
  <c r="GJ20" i="16"/>
  <c r="II20" i="16"/>
  <c r="HA20" i="16"/>
  <c r="FS20" i="16"/>
  <c r="IJ20" i="16"/>
  <c r="FT20" i="16"/>
  <c r="HB20" i="16"/>
  <c r="HS20" i="16"/>
  <c r="GK20" i="16"/>
  <c r="FC20" i="16"/>
  <c r="GW20" i="16"/>
  <c r="IE20" i="16"/>
  <c r="FO20" i="16"/>
  <c r="EX20" i="16"/>
  <c r="HN20" i="16"/>
  <c r="GF20" i="16"/>
  <c r="GM19" i="15"/>
  <c r="HU19" i="15"/>
  <c r="FE19" i="15"/>
  <c r="EN19" i="15"/>
  <c r="HD19" i="15"/>
  <c r="FV19" i="15"/>
  <c r="HV19" i="15"/>
  <c r="FF19" i="15"/>
  <c r="GN19" i="15"/>
  <c r="HE19" i="15"/>
  <c r="FW19" i="15"/>
  <c r="EO19" i="15"/>
  <c r="IH19" i="15"/>
  <c r="FR19" i="15"/>
  <c r="GZ19" i="15"/>
  <c r="FA19" i="15"/>
  <c r="HQ19" i="15"/>
  <c r="GI19" i="15"/>
  <c r="GS19" i="15"/>
  <c r="GB19" i="15"/>
  <c r="HJ19" i="15"/>
  <c r="ET19" i="15"/>
  <c r="IA19" i="15"/>
  <c r="FK19" i="15"/>
  <c r="ID16" i="15"/>
  <c r="FN16" i="15"/>
  <c r="HM16" i="15"/>
  <c r="EW16" i="15"/>
  <c r="GV16" i="15"/>
  <c r="GE16" i="15"/>
  <c r="HT16" i="15"/>
  <c r="FD16" i="15"/>
  <c r="GL16" i="15"/>
  <c r="EM16" i="15"/>
  <c r="HC16" i="15"/>
  <c r="FU16" i="15"/>
  <c r="HI16" i="15"/>
  <c r="ES16" i="15"/>
  <c r="GA16" i="15"/>
  <c r="HZ16" i="15"/>
  <c r="GR16" i="15"/>
  <c r="FJ16" i="15"/>
  <c r="HU16" i="15"/>
  <c r="FV16" i="15"/>
  <c r="EN16" i="15"/>
  <c r="HD16" i="15"/>
  <c r="FE16" i="15"/>
  <c r="GM16" i="15"/>
  <c r="IC6" i="15"/>
  <c r="FM6" i="15"/>
  <c r="GU6" i="15"/>
  <c r="HL6" i="15"/>
  <c r="GD6" i="15"/>
  <c r="EV6" i="15"/>
  <c r="IB6" i="15"/>
  <c r="FL6" i="15"/>
  <c r="HK6" i="15"/>
  <c r="EU6" i="15"/>
  <c r="GT6" i="15"/>
  <c r="GC6" i="15"/>
  <c r="IG6" i="15"/>
  <c r="FQ6" i="15"/>
  <c r="GY6" i="15"/>
  <c r="EZ6" i="15"/>
  <c r="GH6" i="15"/>
  <c r="HP6" i="15"/>
  <c r="IA6" i="15"/>
  <c r="FK6" i="15"/>
  <c r="GS6" i="15"/>
  <c r="GB6" i="15"/>
  <c r="HJ6" i="15"/>
  <c r="ET6" i="15"/>
  <c r="FW18" i="16"/>
  <c r="HE18" i="16"/>
  <c r="EO18" i="16"/>
  <c r="HV18" i="16"/>
  <c r="GN18" i="16"/>
  <c r="FF18" i="16"/>
  <c r="HX18" i="16"/>
  <c r="FH18" i="16"/>
  <c r="EQ18" i="16"/>
  <c r="HG18" i="16"/>
  <c r="GP18" i="16"/>
  <c r="FY18" i="16"/>
  <c r="HB18" i="16"/>
  <c r="GK18" i="16"/>
  <c r="IJ18" i="16"/>
  <c r="FT18" i="16"/>
  <c r="HS18" i="16"/>
  <c r="FC18" i="16"/>
  <c r="GS18" i="16"/>
  <c r="IA18" i="16"/>
  <c r="FK18" i="16"/>
  <c r="ET18" i="16"/>
  <c r="HJ18" i="16"/>
  <c r="GB18" i="16"/>
  <c r="FX12" i="15"/>
  <c r="HF12" i="15"/>
  <c r="EP12" i="15"/>
  <c r="HW12" i="15"/>
  <c r="GO12" i="15"/>
  <c r="FG12" i="15"/>
  <c r="GL12" i="15"/>
  <c r="FU12" i="15"/>
  <c r="HC12" i="15"/>
  <c r="HT12" i="15"/>
  <c r="FD12" i="15"/>
  <c r="EM12" i="15"/>
  <c r="GG12" i="15"/>
  <c r="HO12" i="15"/>
  <c r="EY12" i="15"/>
  <c r="IF12" i="15"/>
  <c r="GX12" i="15"/>
  <c r="FP12" i="15"/>
  <c r="GI12" i="15"/>
  <c r="HQ12" i="15"/>
  <c r="FA12" i="15"/>
  <c r="FR12" i="15"/>
  <c r="IH12" i="15"/>
  <c r="GZ12" i="15"/>
  <c r="GC13" i="15"/>
  <c r="HK13" i="15"/>
  <c r="EU13" i="15"/>
  <c r="FL13" i="15"/>
  <c r="IB13" i="15"/>
  <c r="GT13" i="15"/>
  <c r="GP13" i="15"/>
  <c r="HX13" i="15"/>
  <c r="FH13" i="15"/>
  <c r="HG13" i="15"/>
  <c r="FY13" i="15"/>
  <c r="EQ13" i="15"/>
  <c r="ID13" i="15"/>
  <c r="FN13" i="15"/>
  <c r="HM13" i="15"/>
  <c r="EW13" i="15"/>
  <c r="GV13" i="15"/>
  <c r="GE13" i="15"/>
  <c r="II13" i="15"/>
  <c r="HA13" i="15"/>
  <c r="FS13" i="15"/>
  <c r="HR13" i="15"/>
  <c r="FB13" i="15"/>
  <c r="GJ13" i="15"/>
  <c r="II35" i="15"/>
  <c r="FS35" i="15"/>
  <c r="HA35" i="15"/>
  <c r="HR35" i="15"/>
  <c r="GJ35" i="15"/>
  <c r="FB35" i="15"/>
  <c r="GZ35" i="15"/>
  <c r="GI35" i="15"/>
  <c r="IH35" i="15"/>
  <c r="FR35" i="15"/>
  <c r="HQ35" i="15"/>
  <c r="FA35" i="15"/>
  <c r="IC35" i="15"/>
  <c r="FM35" i="15"/>
  <c r="GD35" i="15"/>
  <c r="HL35" i="15"/>
  <c r="GU35" i="15"/>
  <c r="EV35" i="15"/>
  <c r="GC17" i="16"/>
  <c r="HK17" i="16"/>
  <c r="EU17" i="16"/>
  <c r="IB17" i="16"/>
  <c r="GT17" i="16"/>
  <c r="FL17" i="16"/>
  <c r="IH17" i="16"/>
  <c r="FR17" i="16"/>
  <c r="GI17" i="16"/>
  <c r="GZ17" i="16"/>
  <c r="HQ17" i="16"/>
  <c r="FA17" i="16"/>
  <c r="FW21" i="16"/>
  <c r="HV21" i="16"/>
  <c r="FF21" i="16"/>
  <c r="HE21" i="16"/>
  <c r="EO21" i="16"/>
  <c r="GN21" i="16"/>
  <c r="HI21" i="16"/>
  <c r="ES21" i="16"/>
  <c r="GA21" i="16"/>
  <c r="HZ21" i="16"/>
  <c r="GR21" i="16"/>
  <c r="FJ21" i="16"/>
  <c r="FY21" i="16"/>
  <c r="GP21" i="16"/>
  <c r="HG21" i="16"/>
  <c r="HX21" i="16"/>
  <c r="EQ21" i="16"/>
  <c r="FH21" i="16"/>
  <c r="IB21" i="16"/>
  <c r="FL21" i="16"/>
  <c r="HK21" i="16"/>
  <c r="GT21" i="16"/>
  <c r="GC21" i="16"/>
  <c r="EU21" i="16"/>
  <c r="AC36" i="16"/>
  <c r="FZ34" i="16"/>
  <c r="HY34" i="16"/>
  <c r="FI34" i="16"/>
  <c r="HH34" i="16"/>
  <c r="ER34" i="16"/>
  <c r="GQ34" i="16"/>
  <c r="AC37" i="16"/>
  <c r="AI36" i="16"/>
  <c r="GF34" i="16"/>
  <c r="HN34" i="16"/>
  <c r="EX34" i="16"/>
  <c r="GW34" i="16"/>
  <c r="FO34" i="16"/>
  <c r="AI37" i="16"/>
  <c r="AI39" i="16" s="1"/>
  <c r="IE34" i="16"/>
  <c r="AN37" i="16"/>
  <c r="HB34" i="16"/>
  <c r="GK34" i="16"/>
  <c r="FT34" i="16"/>
  <c r="FC34" i="16"/>
  <c r="IJ34" i="16"/>
  <c r="AN36" i="16"/>
  <c r="HS34" i="16"/>
  <c r="W37" i="16"/>
  <c r="W36" i="16"/>
  <c r="X36" i="16"/>
  <c r="X37" i="16"/>
  <c r="HJ34" i="16"/>
  <c r="ET34" i="16"/>
  <c r="GS34" i="16"/>
  <c r="AE36" i="16"/>
  <c r="AE37" i="16"/>
  <c r="AE39" i="16" s="1"/>
  <c r="GB34" i="16"/>
  <c r="IA34" i="16"/>
  <c r="FK34" i="16"/>
  <c r="HM8" i="15"/>
  <c r="EW8" i="15"/>
  <c r="GE8" i="15"/>
  <c r="ID8" i="15"/>
  <c r="GV8" i="15"/>
  <c r="FN8" i="15"/>
  <c r="FZ8" i="15"/>
  <c r="HH8" i="15"/>
  <c r="ER8" i="15"/>
  <c r="FI8" i="15"/>
  <c r="HY8" i="15"/>
  <c r="GQ8" i="15"/>
  <c r="HL8" i="15"/>
  <c r="EV8" i="15"/>
  <c r="GD8" i="15"/>
  <c r="IC8" i="15"/>
  <c r="GU8" i="15"/>
  <c r="FM8" i="15"/>
  <c r="HO8" i="15"/>
  <c r="FP8" i="15"/>
  <c r="IF8" i="15"/>
  <c r="EY8" i="15"/>
  <c r="GX8" i="15"/>
  <c r="GG8" i="15"/>
  <c r="HU9" i="15"/>
  <c r="FE9" i="15"/>
  <c r="GM9" i="15"/>
  <c r="EN9" i="15"/>
  <c r="HD9" i="15"/>
  <c r="FV9" i="15"/>
  <c r="HZ9" i="15"/>
  <c r="FJ9" i="15"/>
  <c r="GA9" i="15"/>
  <c r="GR9" i="15"/>
  <c r="ES9" i="15"/>
  <c r="HI9" i="15"/>
  <c r="HV9" i="15"/>
  <c r="FF9" i="15"/>
  <c r="GN9" i="15"/>
  <c r="EO9" i="15"/>
  <c r="FW9" i="15"/>
  <c r="HE9" i="15"/>
  <c r="IG9" i="15"/>
  <c r="FQ9" i="15"/>
  <c r="GY9" i="15"/>
  <c r="HP9" i="15"/>
  <c r="GH9" i="15"/>
  <c r="EZ9" i="15"/>
  <c r="FY7" i="16"/>
  <c r="HX7" i="16"/>
  <c r="FH7" i="16"/>
  <c r="HG7" i="16"/>
  <c r="EQ7" i="16"/>
  <c r="GP7" i="16"/>
  <c r="GW7" i="16"/>
  <c r="GF7" i="16"/>
  <c r="IE7" i="16"/>
  <c r="FO7" i="16"/>
  <c r="EX7" i="16"/>
  <c r="HN7" i="16"/>
  <c r="GH7" i="16"/>
  <c r="GY7" i="16"/>
  <c r="HP7" i="16"/>
  <c r="FQ7" i="16"/>
  <c r="EZ7" i="16"/>
  <c r="IG7" i="16"/>
  <c r="FS7" i="16"/>
  <c r="GJ7" i="16"/>
  <c r="HR7" i="16"/>
  <c r="FB7" i="16"/>
  <c r="II7" i="16"/>
  <c r="HA7" i="16"/>
  <c r="GL15" i="15"/>
  <c r="HT15" i="15"/>
  <c r="FD15" i="15"/>
  <c r="FU15" i="15"/>
  <c r="EM15" i="15"/>
  <c r="HC15" i="15"/>
  <c r="HH15" i="15"/>
  <c r="ER15" i="15"/>
  <c r="FZ15" i="15"/>
  <c r="HY15" i="15"/>
  <c r="GQ15" i="15"/>
  <c r="FI15" i="15"/>
  <c r="GB15" i="15"/>
  <c r="HJ15" i="15"/>
  <c r="ET15" i="15"/>
  <c r="IA15" i="15"/>
  <c r="GS15" i="15"/>
  <c r="FK15" i="15"/>
  <c r="HZ15" i="15"/>
  <c r="ES15" i="15"/>
  <c r="FJ15" i="15"/>
  <c r="GA15" i="15"/>
  <c r="GR15" i="15"/>
  <c r="HI15" i="15"/>
  <c r="HF8" i="16"/>
  <c r="EP8" i="16"/>
  <c r="GO8" i="16"/>
  <c r="FX8" i="16"/>
  <c r="HW8" i="16"/>
  <c r="FG8" i="16"/>
  <c r="GV8" i="16"/>
  <c r="GE8" i="16"/>
  <c r="ID8" i="16"/>
  <c r="FN8" i="16"/>
  <c r="HM8" i="16"/>
  <c r="EW8" i="16"/>
  <c r="GH8" i="16"/>
  <c r="IG8" i="16"/>
  <c r="FQ8" i="16"/>
  <c r="HP8" i="16"/>
  <c r="EZ8" i="16"/>
  <c r="GY8" i="16"/>
  <c r="GP8" i="16"/>
  <c r="HX8" i="16"/>
  <c r="FH8" i="16"/>
  <c r="HG8" i="16"/>
  <c r="FY8" i="16"/>
  <c r="EQ8" i="16"/>
  <c r="HX11" i="16"/>
  <c r="FH11" i="16"/>
  <c r="HG11" i="16"/>
  <c r="EQ11" i="16"/>
  <c r="GP11" i="16"/>
  <c r="FY11" i="16"/>
  <c r="GU11" i="16"/>
  <c r="GU23" i="16" s="1"/>
  <c r="IC11" i="16"/>
  <c r="FM11" i="16"/>
  <c r="EV11" i="16"/>
  <c r="HL11" i="16"/>
  <c r="GD11" i="16"/>
  <c r="GH11" i="16"/>
  <c r="HP11" i="16"/>
  <c r="EZ11" i="16"/>
  <c r="GY11" i="16"/>
  <c r="FQ11" i="16"/>
  <c r="IG11" i="16"/>
  <c r="GK11" i="16"/>
  <c r="HS11" i="16"/>
  <c r="FC11" i="16"/>
  <c r="FT11" i="16"/>
  <c r="IJ11" i="16"/>
  <c r="HB11" i="16"/>
  <c r="GW9" i="16"/>
  <c r="IE9" i="16"/>
  <c r="FO9" i="16"/>
  <c r="HN9" i="16"/>
  <c r="GF9" i="16"/>
  <c r="EX9" i="16"/>
  <c r="FW9" i="16"/>
  <c r="HE9" i="16"/>
  <c r="EO9" i="16"/>
  <c r="HV9" i="16"/>
  <c r="GN9" i="16"/>
  <c r="FF9" i="16"/>
  <c r="HH9" i="16"/>
  <c r="ER9" i="16"/>
  <c r="FZ9" i="16"/>
  <c r="HY9" i="16"/>
  <c r="GQ9" i="16"/>
  <c r="FI9" i="16"/>
  <c r="HT9" i="16"/>
  <c r="FD9" i="16"/>
  <c r="HC9" i="16"/>
  <c r="GL9" i="16"/>
  <c r="FU9" i="16"/>
  <c r="IK9" i="16"/>
  <c r="GJ9" i="16"/>
  <c r="HA9" i="16"/>
  <c r="FS9" i="16"/>
  <c r="II9" i="16"/>
  <c r="FB9" i="16"/>
  <c r="HR9" i="16"/>
  <c r="HK14" i="16"/>
  <c r="EU14" i="16"/>
  <c r="GC14" i="16"/>
  <c r="IB14" i="16"/>
  <c r="GT14" i="16"/>
  <c r="FL14" i="16"/>
  <c r="GK14" i="16"/>
  <c r="HS14" i="16"/>
  <c r="FC14" i="16"/>
  <c r="FT14" i="16"/>
  <c r="IJ14" i="16"/>
  <c r="HB14" i="16"/>
  <c r="GP14" i="16"/>
  <c r="FY14" i="16"/>
  <c r="HX14" i="16"/>
  <c r="FH14" i="16"/>
  <c r="HG14" i="16"/>
  <c r="EQ14" i="16"/>
  <c r="GG14" i="16"/>
  <c r="HO14" i="16"/>
  <c r="EY14" i="16"/>
  <c r="IF14" i="16"/>
  <c r="GX14" i="16"/>
  <c r="FP14" i="16"/>
  <c r="IE10" i="16"/>
  <c r="FO10" i="16"/>
  <c r="HN10" i="16"/>
  <c r="EX10" i="16"/>
  <c r="GW10" i="16"/>
  <c r="GF10" i="16"/>
  <c r="GU10" i="16"/>
  <c r="GD10" i="16"/>
  <c r="IC10" i="16"/>
  <c r="FM10" i="16"/>
  <c r="EV10" i="16"/>
  <c r="HL10" i="16"/>
  <c r="HY10" i="16"/>
  <c r="HH10" i="16"/>
  <c r="ER10" i="16"/>
  <c r="FZ10" i="16"/>
  <c r="GQ10" i="16"/>
  <c r="FI10" i="16"/>
  <c r="HA10" i="16"/>
  <c r="GJ10" i="16"/>
  <c r="II10" i="16"/>
  <c r="FS10" i="16"/>
  <c r="HR10" i="16"/>
  <c r="FB10" i="16"/>
  <c r="GK35" i="16"/>
  <c r="HS35" i="16"/>
  <c r="FC35" i="16"/>
  <c r="IJ35" i="16"/>
  <c r="HB35" i="16"/>
  <c r="FT35" i="16"/>
  <c r="GV35" i="16"/>
  <c r="ID35" i="16"/>
  <c r="FN35" i="16"/>
  <c r="HM35" i="16"/>
  <c r="GE35" i="16"/>
  <c r="EW35" i="16"/>
  <c r="GW35" i="16"/>
  <c r="IE35" i="16"/>
  <c r="FO35" i="16"/>
  <c r="GF35" i="16"/>
  <c r="EX35" i="16"/>
  <c r="HN35" i="16"/>
  <c r="HC35" i="16"/>
  <c r="IK35" i="16"/>
  <c r="FU35" i="16"/>
  <c r="FD35" i="16"/>
  <c r="HT35" i="16"/>
  <c r="GL35" i="16"/>
  <c r="GX20" i="15"/>
  <c r="IF20" i="15"/>
  <c r="FP20" i="15"/>
  <c r="HO20" i="15"/>
  <c r="GG20" i="15"/>
  <c r="EY20" i="15"/>
  <c r="GD20" i="15"/>
  <c r="HL20" i="15"/>
  <c r="EV20" i="15"/>
  <c r="FM20" i="15"/>
  <c r="IC20" i="15"/>
  <c r="GU20" i="15"/>
  <c r="HI20" i="15"/>
  <c r="GA20" i="15"/>
  <c r="ES20" i="15"/>
  <c r="HZ20" i="15"/>
  <c r="GR20" i="15"/>
  <c r="FJ20" i="15"/>
  <c r="ID20" i="15"/>
  <c r="GV20" i="15"/>
  <c r="FN20" i="15"/>
  <c r="HM20" i="15"/>
  <c r="EW20" i="15"/>
  <c r="GE20" i="15"/>
  <c r="HV19" i="16"/>
  <c r="EO19" i="16"/>
  <c r="FF19" i="16"/>
  <c r="GN19" i="16"/>
  <c r="FW19" i="16"/>
  <c r="HE19" i="16"/>
  <c r="HH19" i="16"/>
  <c r="ER19" i="16"/>
  <c r="GQ19" i="16"/>
  <c r="FZ19" i="16"/>
  <c r="HY19" i="16"/>
  <c r="FI19" i="16"/>
  <c r="HS19" i="16"/>
  <c r="FC19" i="16"/>
  <c r="HB19" i="16"/>
  <c r="GK19" i="16"/>
  <c r="IJ19" i="16"/>
  <c r="FT19" i="16"/>
  <c r="HO19" i="16"/>
  <c r="EY19" i="16"/>
  <c r="GG19" i="16"/>
  <c r="FP19" i="16"/>
  <c r="IF19" i="16"/>
  <c r="GX19" i="16"/>
  <c r="GB19" i="16"/>
  <c r="HJ19" i="16"/>
  <c r="ET19" i="16"/>
  <c r="GS19" i="16"/>
  <c r="FK19" i="16"/>
  <c r="IA19" i="16"/>
  <c r="HP15" i="16"/>
  <c r="GY15" i="16"/>
  <c r="EZ15" i="16"/>
  <c r="IG15" i="16"/>
  <c r="FQ15" i="16"/>
  <c r="GH15" i="16"/>
  <c r="IH15" i="16"/>
  <c r="FR15" i="16"/>
  <c r="HQ15" i="16"/>
  <c r="FA15" i="16"/>
  <c r="GZ15" i="16"/>
  <c r="GI15" i="16"/>
  <c r="HX15" i="16"/>
  <c r="FH15" i="16"/>
  <c r="GP15" i="16"/>
  <c r="FY15" i="16"/>
  <c r="EQ15" i="16"/>
  <c r="HG15" i="16"/>
  <c r="HK15" i="16"/>
  <c r="EU15" i="16"/>
  <c r="GC15" i="16"/>
  <c r="IB15" i="16"/>
  <c r="GT15" i="16"/>
  <c r="FL15" i="16"/>
  <c r="GR10" i="15"/>
  <c r="HZ10" i="15"/>
  <c r="FJ10" i="15"/>
  <c r="GA10" i="15"/>
  <c r="ES10" i="15"/>
  <c r="HI10" i="15"/>
  <c r="HR10" i="15"/>
  <c r="FB10" i="15"/>
  <c r="GJ10" i="15"/>
  <c r="II10" i="15"/>
  <c r="HA10" i="15"/>
  <c r="FS10" i="15"/>
  <c r="GN10" i="15"/>
  <c r="HV10" i="15"/>
  <c r="FF10" i="15"/>
  <c r="HE10" i="15"/>
  <c r="FW10" i="15"/>
  <c r="EO10" i="15"/>
  <c r="HU10" i="15"/>
  <c r="FE10" i="15"/>
  <c r="HD10" i="15"/>
  <c r="FV10" i="15"/>
  <c r="GM10" i="15"/>
  <c r="EN10" i="15"/>
  <c r="EO16" i="16"/>
  <c r="HE16" i="16"/>
  <c r="HV16" i="16"/>
  <c r="FW16" i="16"/>
  <c r="GN16" i="16"/>
  <c r="FF16" i="16"/>
  <c r="ES16" i="16"/>
  <c r="HI16" i="16"/>
  <c r="GR16" i="16"/>
  <c r="HZ16" i="16"/>
  <c r="FJ16" i="16"/>
  <c r="GA16" i="16"/>
  <c r="HF16" i="16"/>
  <c r="GO16" i="16"/>
  <c r="EP16" i="16"/>
  <c r="FX16" i="16"/>
  <c r="HW16" i="16"/>
  <c r="FG16" i="16"/>
  <c r="ET16" i="16"/>
  <c r="GS16" i="16"/>
  <c r="HJ16" i="16"/>
  <c r="GB16" i="16"/>
  <c r="FK16" i="16"/>
  <c r="IA16" i="16"/>
  <c r="GR6" i="16"/>
  <c r="HZ6" i="16"/>
  <c r="FJ6" i="16"/>
  <c r="ES6" i="16"/>
  <c r="HI6" i="16"/>
  <c r="GA6" i="16"/>
  <c r="GV6" i="16"/>
  <c r="GE6" i="16"/>
  <c r="ID6" i="16"/>
  <c r="FN6" i="16"/>
  <c r="HM6" i="16"/>
  <c r="EW6" i="16"/>
  <c r="GP6" i="16"/>
  <c r="HG6" i="16"/>
  <c r="EQ6" i="16"/>
  <c r="FH6" i="16"/>
  <c r="FY6" i="16"/>
  <c r="HX6" i="16"/>
  <c r="HS6" i="16"/>
  <c r="FC6" i="16"/>
  <c r="HB6" i="16"/>
  <c r="GK6" i="16"/>
  <c r="FT6" i="16"/>
  <c r="IJ6" i="16"/>
  <c r="GU18" i="15"/>
  <c r="IC18" i="15"/>
  <c r="FM18" i="15"/>
  <c r="HL18" i="15"/>
  <c r="GD18" i="15"/>
  <c r="EV18" i="15"/>
  <c r="HH18" i="15"/>
  <c r="ER18" i="15"/>
  <c r="FZ18" i="15"/>
  <c r="FI18" i="15"/>
  <c r="HY18" i="15"/>
  <c r="GQ18" i="15"/>
  <c r="II18" i="15"/>
  <c r="FB18" i="15"/>
  <c r="GJ18" i="15"/>
  <c r="HR18" i="15"/>
  <c r="FS18" i="15"/>
  <c r="HA18" i="15"/>
  <c r="IH18" i="15"/>
  <c r="FA18" i="15"/>
  <c r="HQ18" i="15"/>
  <c r="FR18" i="15"/>
  <c r="GZ18" i="15"/>
  <c r="GI18" i="15"/>
  <c r="HI12" i="16"/>
  <c r="ES12" i="16"/>
  <c r="GA12" i="16"/>
  <c r="HZ12" i="16"/>
  <c r="GR12" i="16"/>
  <c r="FJ12" i="16"/>
  <c r="GE12" i="16"/>
  <c r="HM12" i="16"/>
  <c r="EW12" i="16"/>
  <c r="FN12" i="16"/>
  <c r="ID12" i="16"/>
  <c r="GV12" i="16"/>
  <c r="GO12" i="16"/>
  <c r="HW12" i="16"/>
  <c r="FG12" i="16"/>
  <c r="HF12" i="16"/>
  <c r="FX12" i="16"/>
  <c r="EP12" i="16"/>
  <c r="HK12" i="16"/>
  <c r="EU12" i="16"/>
  <c r="GC12" i="16"/>
  <c r="FL12" i="16"/>
  <c r="IB12" i="16"/>
  <c r="GT12" i="16"/>
  <c r="HW13" i="16"/>
  <c r="FG13" i="16"/>
  <c r="GO13" i="16"/>
  <c r="FX13" i="16"/>
  <c r="EP13" i="16"/>
  <c r="HF13" i="16"/>
  <c r="GP13" i="16"/>
  <c r="HX13" i="16"/>
  <c r="FH13" i="16"/>
  <c r="EQ13" i="16"/>
  <c r="HG13" i="16"/>
  <c r="FY13" i="16"/>
  <c r="IH13" i="16"/>
  <c r="FR13" i="16"/>
  <c r="GZ13" i="16"/>
  <c r="GI13" i="16"/>
  <c r="FA13" i="16"/>
  <c r="HQ13" i="16"/>
  <c r="GC13" i="16"/>
  <c r="HK13" i="16"/>
  <c r="EU13" i="16"/>
  <c r="IB13" i="16"/>
  <c r="GT13" i="16"/>
  <c r="FL13" i="16"/>
  <c r="GW7" i="15"/>
  <c r="IE7" i="15"/>
  <c r="FO7" i="15"/>
  <c r="HN7" i="15"/>
  <c r="GF7" i="15"/>
  <c r="EX7" i="15"/>
  <c r="GC7" i="15"/>
  <c r="HK7" i="15"/>
  <c r="EU7" i="15"/>
  <c r="FL7" i="15"/>
  <c r="IB7" i="15"/>
  <c r="GT7" i="15"/>
  <c r="IC7" i="15"/>
  <c r="FM7" i="15"/>
  <c r="GU7" i="15"/>
  <c r="GD7" i="15"/>
  <c r="HL7" i="15"/>
  <c r="EV7" i="15"/>
  <c r="GQ7" i="15"/>
  <c r="FI7" i="15"/>
  <c r="HY7" i="15"/>
  <c r="ER7" i="15"/>
  <c r="HH7" i="15"/>
  <c r="FZ7" i="15"/>
  <c r="IE5" i="15"/>
  <c r="FO5" i="15"/>
  <c r="AI22" i="15"/>
  <c r="GW5" i="15"/>
  <c r="HN5" i="15"/>
  <c r="AI23" i="15"/>
  <c r="GF5" i="15"/>
  <c r="EX5" i="15"/>
  <c r="IA5" i="15"/>
  <c r="FK5" i="15"/>
  <c r="HJ5" i="15"/>
  <c r="ET5" i="15"/>
  <c r="GB5" i="15"/>
  <c r="AE22" i="15"/>
  <c r="GS5" i="15"/>
  <c r="AE23" i="15"/>
  <c r="EN5" i="15"/>
  <c r="HD5" i="15"/>
  <c r="FV5" i="15"/>
  <c r="FE5" i="15"/>
  <c r="GM5" i="15"/>
  <c r="HU5" i="15"/>
  <c r="Y22" i="15"/>
  <c r="Y23" i="15"/>
  <c r="EW5" i="15"/>
  <c r="FN5" i="15"/>
  <c r="GE5" i="15"/>
  <c r="GV5" i="15"/>
  <c r="HM5" i="15"/>
  <c r="ID5" i="15"/>
  <c r="AH22" i="15"/>
  <c r="GZ17" i="15"/>
  <c r="HQ17" i="15"/>
  <c r="GI17" i="15"/>
  <c r="FA17" i="15"/>
  <c r="IH17" i="15"/>
  <c r="FR17" i="15"/>
  <c r="II17" i="15"/>
  <c r="FS17" i="15"/>
  <c r="HR17" i="15"/>
  <c r="FB17" i="15"/>
  <c r="HA17" i="15"/>
  <c r="GJ17" i="15"/>
  <c r="HE17" i="15"/>
  <c r="EO17" i="15"/>
  <c r="FW17" i="15"/>
  <c r="HV17" i="15"/>
  <c r="GN17" i="15"/>
  <c r="FF17" i="15"/>
  <c r="GV17" i="15"/>
  <c r="ID17" i="15"/>
  <c r="FN17" i="15"/>
  <c r="EW17" i="15"/>
  <c r="HM17" i="15"/>
  <c r="GE17" i="15"/>
  <c r="GJ21" i="15"/>
  <c r="HR21" i="15"/>
  <c r="FB21" i="15"/>
  <c r="FS21" i="15"/>
  <c r="II21" i="15"/>
  <c r="HA21" i="15"/>
  <c r="HY21" i="15"/>
  <c r="FI21" i="15"/>
  <c r="HH21" i="15"/>
  <c r="ER21" i="15"/>
  <c r="FZ21" i="15"/>
  <c r="GQ21" i="15"/>
  <c r="HP21" i="15"/>
  <c r="EZ21" i="15"/>
  <c r="GH21" i="15"/>
  <c r="IG21" i="15"/>
  <c r="GY21" i="15"/>
  <c r="FQ21" i="15"/>
  <c r="GB21" i="15"/>
  <c r="HJ21" i="15"/>
  <c r="ET21" i="15"/>
  <c r="IA21" i="15"/>
  <c r="GS21" i="15"/>
  <c r="FK21" i="15"/>
  <c r="AG37" i="15"/>
  <c r="AG39" i="15" s="1"/>
  <c r="GU34" i="15"/>
  <c r="IC34" i="15"/>
  <c r="FM34" i="15"/>
  <c r="GD34" i="15"/>
  <c r="EV34" i="15"/>
  <c r="AG36" i="15"/>
  <c r="HL34" i="15"/>
  <c r="AB37" i="15"/>
  <c r="FY34" i="15"/>
  <c r="HX34" i="15"/>
  <c r="FH34" i="15"/>
  <c r="HG34" i="15"/>
  <c r="EQ34" i="15"/>
  <c r="AB36" i="15"/>
  <c r="GP34" i="15"/>
  <c r="HU34" i="15"/>
  <c r="FE34" i="15"/>
  <c r="HD34" i="15"/>
  <c r="EN34" i="15"/>
  <c r="GM34" i="15"/>
  <c r="Y36" i="15"/>
  <c r="Y37" i="15"/>
  <c r="FV34" i="15"/>
  <c r="HW34" i="15"/>
  <c r="HW36" i="15" s="1"/>
  <c r="FG34" i="15"/>
  <c r="HF34" i="15"/>
  <c r="HF37" i="15" s="1"/>
  <c r="AA36" i="15"/>
  <c r="EP34" i="15"/>
  <c r="GO34" i="15"/>
  <c r="FX34" i="15"/>
  <c r="FX36" i="15" s="1"/>
  <c r="IB11" i="15"/>
  <c r="FL11" i="15"/>
  <c r="GT11" i="15"/>
  <c r="HK11" i="15"/>
  <c r="GC11" i="15"/>
  <c r="EU11" i="15"/>
  <c r="HO11" i="15"/>
  <c r="EY11" i="15"/>
  <c r="GG11" i="15"/>
  <c r="IF11" i="15"/>
  <c r="GX11" i="15"/>
  <c r="FP11" i="15"/>
  <c r="ID11" i="15"/>
  <c r="FN11" i="15"/>
  <c r="GV11" i="15"/>
  <c r="EW11" i="15"/>
  <c r="GE11" i="15"/>
  <c r="HM11" i="15"/>
  <c r="IA11" i="15"/>
  <c r="ET11" i="15"/>
  <c r="GB11" i="15"/>
  <c r="HJ11" i="15"/>
  <c r="FK11" i="15"/>
  <c r="GS11" i="15"/>
  <c r="IE14" i="15"/>
  <c r="FO14" i="15"/>
  <c r="HN14" i="15"/>
  <c r="GF14" i="15"/>
  <c r="EX14" i="15"/>
  <c r="GW14" i="15"/>
  <c r="GC14" i="15"/>
  <c r="HK14" i="15"/>
  <c r="EU14" i="15"/>
  <c r="FL14" i="15"/>
  <c r="GT14" i="15"/>
  <c r="IB14" i="15"/>
  <c r="GB14" i="15"/>
  <c r="HJ14" i="15"/>
  <c r="ET14" i="15"/>
  <c r="IA14" i="15"/>
  <c r="GS14" i="15"/>
  <c r="FK14" i="15"/>
  <c r="HU14" i="15"/>
  <c r="FV14" i="15"/>
  <c r="EN14" i="15"/>
  <c r="HD14" i="15"/>
  <c r="FE14" i="15"/>
  <c r="GM14" i="15"/>
  <c r="AA23" i="16"/>
  <c r="FX5" i="16"/>
  <c r="HF5" i="16"/>
  <c r="EP5" i="16"/>
  <c r="GO5" i="16"/>
  <c r="FG5" i="16"/>
  <c r="AA22" i="16"/>
  <c r="HW5" i="16"/>
  <c r="FY5" i="16"/>
  <c r="HX5" i="16"/>
  <c r="FH5" i="16"/>
  <c r="HG5" i="16"/>
  <c r="EQ5" i="16"/>
  <c r="GP5" i="16"/>
  <c r="AB23" i="16"/>
  <c r="AB22" i="16"/>
  <c r="FZ5" i="16"/>
  <c r="HY5" i="16"/>
  <c r="FI5" i="16"/>
  <c r="HH5" i="16"/>
  <c r="ER5" i="16"/>
  <c r="GQ5" i="16"/>
  <c r="AC23" i="16"/>
  <c r="AC22" i="16"/>
  <c r="GT5" i="16"/>
  <c r="GT22" i="16" s="1"/>
  <c r="IB5" i="16"/>
  <c r="FL5" i="16"/>
  <c r="HK5" i="16"/>
  <c r="GC5" i="16"/>
  <c r="GC23" i="16" s="1"/>
  <c r="EU5" i="16"/>
  <c r="AF23" i="16"/>
  <c r="AF22" i="16"/>
  <c r="HV20" i="16"/>
  <c r="FW20" i="16"/>
  <c r="FF20" i="16"/>
  <c r="EO20" i="16"/>
  <c r="GN20" i="16"/>
  <c r="HE20" i="16"/>
  <c r="IA20" i="16"/>
  <c r="FK20" i="16"/>
  <c r="GS20" i="16"/>
  <c r="GB20" i="16"/>
  <c r="ET20" i="16"/>
  <c r="HJ20" i="16"/>
  <c r="FY20" i="16"/>
  <c r="HG20" i="16"/>
  <c r="EQ20" i="16"/>
  <c r="HX20" i="16"/>
  <c r="GP20" i="16"/>
  <c r="FH20" i="16"/>
  <c r="GO19" i="15"/>
  <c r="HW19" i="15"/>
  <c r="FG19" i="15"/>
  <c r="FX19" i="15"/>
  <c r="EP19" i="15"/>
  <c r="HF19" i="15"/>
  <c r="GX19" i="15"/>
  <c r="IF19" i="15"/>
  <c r="FP19" i="15"/>
  <c r="HO19" i="15"/>
  <c r="GG19" i="15"/>
  <c r="EY19" i="15"/>
  <c r="HA19" i="15"/>
  <c r="II19" i="15"/>
  <c r="FS19" i="15"/>
  <c r="HR19" i="15"/>
  <c r="GJ19" i="15"/>
  <c r="FB19" i="15"/>
  <c r="HT19" i="15"/>
  <c r="GL19" i="15"/>
  <c r="EM19" i="15"/>
  <c r="HC19" i="15"/>
  <c r="FD19" i="15"/>
  <c r="FU19" i="15"/>
  <c r="FH16" i="15"/>
  <c r="GP16" i="15"/>
  <c r="HX16" i="15"/>
  <c r="HG16" i="15"/>
  <c r="FY16" i="15"/>
  <c r="EQ16" i="15"/>
  <c r="HF16" i="15"/>
  <c r="EP16" i="15"/>
  <c r="FX16" i="15"/>
  <c r="HW16" i="15"/>
  <c r="GO16" i="15"/>
  <c r="FG16" i="15"/>
  <c r="IG16" i="15"/>
  <c r="GH16" i="15"/>
  <c r="EZ16" i="15"/>
  <c r="HP16" i="15"/>
  <c r="GY16" i="15"/>
  <c r="FQ16" i="15"/>
  <c r="HO16" i="15"/>
  <c r="EY16" i="15"/>
  <c r="GX16" i="15"/>
  <c r="GG16" i="15"/>
  <c r="IF16" i="15"/>
  <c r="FP16" i="15"/>
  <c r="HT6" i="15"/>
  <c r="FD6" i="15"/>
  <c r="GL6" i="15"/>
  <c r="EM6" i="15"/>
  <c r="HC6" i="15"/>
  <c r="FU6" i="15"/>
  <c r="HY6" i="15"/>
  <c r="FI6" i="15"/>
  <c r="ER6" i="15"/>
  <c r="HH6" i="15"/>
  <c r="FZ6" i="15"/>
  <c r="GQ6" i="15"/>
  <c r="FY6" i="15"/>
  <c r="HG6" i="15"/>
  <c r="EQ6" i="15"/>
  <c r="FH6" i="15"/>
  <c r="HX6" i="15"/>
  <c r="GP6" i="15"/>
  <c r="IE6" i="15"/>
  <c r="EX6" i="15"/>
  <c r="HN6" i="15"/>
  <c r="GF6" i="15"/>
  <c r="FO6" i="15"/>
  <c r="GW6" i="15"/>
  <c r="IE18" i="16"/>
  <c r="FO18" i="16"/>
  <c r="HN18" i="16"/>
  <c r="EX18" i="16"/>
  <c r="GW18" i="16"/>
  <c r="GF18" i="16"/>
  <c r="HP18" i="16"/>
  <c r="GH18" i="16"/>
  <c r="EZ18" i="16"/>
  <c r="IG18" i="16"/>
  <c r="GY18" i="16"/>
  <c r="FQ18" i="16"/>
  <c r="HA18" i="16"/>
  <c r="FS18" i="16"/>
  <c r="II18" i="16"/>
  <c r="FB18" i="16"/>
  <c r="HR18" i="16"/>
  <c r="GJ18" i="16"/>
  <c r="IH18" i="16"/>
  <c r="GI18" i="16"/>
  <c r="FA18" i="16"/>
  <c r="FR18" i="16"/>
  <c r="HQ18" i="16"/>
  <c r="GZ18" i="16"/>
  <c r="HY12" i="15"/>
  <c r="FI12" i="15"/>
  <c r="GQ12" i="15"/>
  <c r="ER12" i="15"/>
  <c r="HH12" i="15"/>
  <c r="FZ12" i="15"/>
  <c r="GW12" i="15"/>
  <c r="GF12" i="15"/>
  <c r="EX12" i="15"/>
  <c r="IE12" i="15"/>
  <c r="FO12" i="15"/>
  <c r="HN12" i="15"/>
  <c r="ID12" i="15"/>
  <c r="FN12" i="15"/>
  <c r="HM12" i="15"/>
  <c r="EW12" i="15"/>
  <c r="GE12" i="15"/>
  <c r="GV12" i="15"/>
  <c r="HR12" i="15"/>
  <c r="FB12" i="15"/>
  <c r="GJ12" i="15"/>
  <c r="II12" i="15"/>
  <c r="HA12" i="15"/>
  <c r="FS12" i="15"/>
  <c r="IC13" i="15"/>
  <c r="FM13" i="15"/>
  <c r="GU13" i="15"/>
  <c r="HL13" i="15"/>
  <c r="GD13" i="15"/>
  <c r="EV13" i="15"/>
  <c r="GN13" i="15"/>
  <c r="FW13" i="15"/>
  <c r="HV13" i="15"/>
  <c r="FF13" i="15"/>
  <c r="HE13" i="15"/>
  <c r="EO13" i="15"/>
  <c r="IH13" i="15"/>
  <c r="FR13" i="15"/>
  <c r="GZ13" i="15"/>
  <c r="GI13" i="15"/>
  <c r="HQ13" i="15"/>
  <c r="FA13" i="15"/>
  <c r="IG13" i="15"/>
  <c r="FQ13" i="15"/>
  <c r="HP13" i="15"/>
  <c r="EZ13" i="15"/>
  <c r="GY13" i="15"/>
  <c r="GH13" i="15"/>
  <c r="V36" i="15"/>
  <c r="GA35" i="15"/>
  <c r="HI35" i="15"/>
  <c r="ES35" i="15"/>
  <c r="HZ35" i="15"/>
  <c r="GR35" i="15"/>
  <c r="FJ35" i="15"/>
  <c r="X37" i="15"/>
  <c r="HC35" i="15"/>
  <c r="EM35" i="15"/>
  <c r="FU35" i="15"/>
  <c r="FU37" i="15" s="1"/>
  <c r="GL35" i="15"/>
  <c r="HT35" i="15"/>
  <c r="FD35" i="15"/>
  <c r="FD37" i="15" s="1"/>
  <c r="IG35" i="15"/>
  <c r="EZ35" i="15"/>
  <c r="HP35" i="15"/>
  <c r="FQ35" i="15"/>
  <c r="GH35" i="15"/>
  <c r="GY35" i="15"/>
  <c r="IF35" i="15"/>
  <c r="FP35" i="15"/>
  <c r="HO35" i="15"/>
  <c r="EY35" i="15"/>
  <c r="GX35" i="15"/>
  <c r="GG35" i="15"/>
  <c r="FN17" i="16"/>
  <c r="ID17" i="16"/>
  <c r="GE17" i="16"/>
  <c r="GV17" i="16"/>
  <c r="HM17" i="16"/>
  <c r="EW17" i="16"/>
  <c r="HF17" i="16"/>
  <c r="EP17" i="16"/>
  <c r="FX17" i="16"/>
  <c r="FG17" i="16"/>
  <c r="HW17" i="16"/>
  <c r="GO17" i="16"/>
  <c r="IA17" i="16"/>
  <c r="FK17" i="16"/>
  <c r="HJ17" i="16"/>
  <c r="ET17" i="16"/>
  <c r="GB17" i="16"/>
  <c r="GS17" i="16"/>
  <c r="GP17" i="16"/>
  <c r="HX17" i="16"/>
  <c r="FH17" i="16"/>
  <c r="HG17" i="16"/>
  <c r="FY17" i="16"/>
  <c r="EQ17" i="16"/>
  <c r="GQ17" i="16"/>
  <c r="FZ17" i="16"/>
  <c r="HY17" i="16"/>
  <c r="ER17" i="16"/>
  <c r="FI17" i="16"/>
  <c r="HH17" i="16"/>
  <c r="ID21" i="16"/>
  <c r="FN21" i="16"/>
  <c r="GV21" i="16"/>
  <c r="GE21" i="16"/>
  <c r="EW21" i="16"/>
  <c r="HM21" i="16"/>
  <c r="IG21" i="16"/>
  <c r="FQ21" i="16"/>
  <c r="HP21" i="16"/>
  <c r="EZ21" i="16"/>
  <c r="GY21" i="16"/>
  <c r="GH21" i="16"/>
  <c r="IE21" i="16"/>
  <c r="GF21" i="16"/>
  <c r="GW21" i="16"/>
  <c r="HN21" i="16"/>
  <c r="FO21" i="16"/>
  <c r="EX21" i="16"/>
  <c r="HL34" i="16"/>
  <c r="EV34" i="16"/>
  <c r="AG37" i="16"/>
  <c r="AG39" i="16" s="1"/>
  <c r="GU34" i="16"/>
  <c r="AG36" i="16"/>
  <c r="GD34" i="16"/>
  <c r="IC34" i="16"/>
  <c r="FM34" i="16"/>
  <c r="U36" i="16"/>
  <c r="U37" i="16"/>
  <c r="HZ34" i="16"/>
  <c r="FJ34" i="16"/>
  <c r="AD37" i="16"/>
  <c r="AD39" i="16" s="1"/>
  <c r="GR34" i="16"/>
  <c r="GA34" i="16"/>
  <c r="ES34" i="16"/>
  <c r="AD36" i="16"/>
  <c r="HI34" i="16"/>
  <c r="IB34" i="16"/>
  <c r="FL34" i="16"/>
  <c r="HK34" i="16"/>
  <c r="EU34" i="16"/>
  <c r="AF36" i="16"/>
  <c r="GT34" i="16"/>
  <c r="AF37" i="16"/>
  <c r="AF39" i="16" s="1"/>
  <c r="GC34" i="16"/>
  <c r="HX8" i="15"/>
  <c r="FH8" i="15"/>
  <c r="HG8" i="15"/>
  <c r="EQ8" i="15"/>
  <c r="FY8" i="15"/>
  <c r="GP8" i="15"/>
  <c r="GF8" i="15"/>
  <c r="HN8" i="15"/>
  <c r="EX8" i="15"/>
  <c r="IE8" i="15"/>
  <c r="GW8" i="15"/>
  <c r="FO8" i="15"/>
  <c r="GH8" i="15"/>
  <c r="HP8" i="15"/>
  <c r="EZ8" i="15"/>
  <c r="IG8" i="15"/>
  <c r="GY8" i="15"/>
  <c r="FQ8" i="15"/>
  <c r="GR8" i="15"/>
  <c r="GA8" i="15"/>
  <c r="HZ8" i="15"/>
  <c r="FJ8" i="15"/>
  <c r="ES8" i="15"/>
  <c r="HI8" i="15"/>
  <c r="FU9" i="15"/>
  <c r="HC9" i="15"/>
  <c r="EM9" i="15"/>
  <c r="HT9" i="15"/>
  <c r="GL9" i="15"/>
  <c r="FD9" i="15"/>
  <c r="GX9" i="15"/>
  <c r="IF9" i="15"/>
  <c r="FP9" i="15"/>
  <c r="GG9" i="15"/>
  <c r="EY9" i="15"/>
  <c r="HO9" i="15"/>
  <c r="IA9" i="15"/>
  <c r="GB9" i="15"/>
  <c r="GS9" i="15"/>
  <c r="ET9" i="15"/>
  <c r="HJ9" i="15"/>
  <c r="FK9" i="15"/>
  <c r="ID9" i="15"/>
  <c r="FN9" i="15"/>
  <c r="GE9" i="15"/>
  <c r="GV9" i="15"/>
  <c r="EW9" i="15"/>
  <c r="HM9" i="15"/>
  <c r="HJ7" i="16"/>
  <c r="ET7" i="16"/>
  <c r="GB7" i="16"/>
  <c r="IA7" i="16"/>
  <c r="GS7" i="16"/>
  <c r="FK7" i="16"/>
  <c r="GO7" i="16"/>
  <c r="HW7" i="16"/>
  <c r="FG7" i="16"/>
  <c r="EP7" i="16"/>
  <c r="HF7" i="16"/>
  <c r="FX7" i="16"/>
  <c r="FW7" i="16"/>
  <c r="HE7" i="16"/>
  <c r="EO7" i="16"/>
  <c r="GN7" i="16"/>
  <c r="FF7" i="16"/>
  <c r="HV7" i="16"/>
  <c r="GL7" i="16"/>
  <c r="HC7" i="16"/>
  <c r="FD7" i="16"/>
  <c r="FU7" i="16"/>
  <c r="HT7" i="16"/>
  <c r="IK7" i="16"/>
  <c r="GU15" i="15"/>
  <c r="GD15" i="15"/>
  <c r="HL15" i="15"/>
  <c r="IC15" i="15"/>
  <c r="FM15" i="15"/>
  <c r="EV15" i="15"/>
  <c r="FY15" i="15"/>
  <c r="HG15" i="15"/>
  <c r="EQ15" i="15"/>
  <c r="HX15" i="15"/>
  <c r="GP15" i="15"/>
  <c r="FH15" i="15"/>
  <c r="IE15" i="15"/>
  <c r="GW15" i="15"/>
  <c r="FO15" i="15"/>
  <c r="EX15" i="15"/>
  <c r="GF15" i="15"/>
  <c r="HN15" i="15"/>
  <c r="IH15" i="15"/>
  <c r="FA15" i="15"/>
  <c r="GI15" i="15"/>
  <c r="HQ15" i="15"/>
  <c r="FR15" i="15"/>
  <c r="GZ15" i="15"/>
  <c r="GF8" i="16"/>
  <c r="HN8" i="16"/>
  <c r="EX8" i="16"/>
  <c r="IE8" i="16"/>
  <c r="GW8" i="16"/>
  <c r="FO8" i="16"/>
  <c r="HH8" i="16"/>
  <c r="ER8" i="16"/>
  <c r="GQ8" i="16"/>
  <c r="FZ8" i="16"/>
  <c r="HY8" i="16"/>
  <c r="FI8" i="16"/>
  <c r="GL8" i="16"/>
  <c r="HT8" i="16"/>
  <c r="FD8" i="16"/>
  <c r="FU8" i="16"/>
  <c r="IK8" i="16"/>
  <c r="HC8" i="16"/>
  <c r="HB8" i="16"/>
  <c r="GK8" i="16"/>
  <c r="IJ8" i="16"/>
  <c r="FT8" i="16"/>
  <c r="HS8" i="16"/>
  <c r="FC8" i="16"/>
  <c r="GQ11" i="16"/>
  <c r="FZ11" i="16"/>
  <c r="HY11" i="16"/>
  <c r="FI11" i="16"/>
  <c r="HH11" i="16"/>
  <c r="ER11" i="16"/>
  <c r="II11" i="16"/>
  <c r="FS11" i="16"/>
  <c r="HA11" i="16"/>
  <c r="HR11" i="16"/>
  <c r="GJ11" i="16"/>
  <c r="FB11" i="16"/>
  <c r="FW11" i="16"/>
  <c r="HE11" i="16"/>
  <c r="EO11" i="16"/>
  <c r="FF11" i="16"/>
  <c r="HV11" i="16"/>
  <c r="GN11" i="16"/>
  <c r="HT11" i="16"/>
  <c r="FD11" i="16"/>
  <c r="GL11" i="16"/>
  <c r="IK11" i="16"/>
  <c r="HC11" i="16"/>
  <c r="FU11" i="16"/>
  <c r="IH9" i="16"/>
  <c r="FR9" i="16"/>
  <c r="HQ9" i="16"/>
  <c r="GZ9" i="16"/>
  <c r="GI9" i="16"/>
  <c r="FA9" i="16"/>
  <c r="ID9" i="16"/>
  <c r="FN9" i="16"/>
  <c r="HM9" i="16"/>
  <c r="EW9" i="16"/>
  <c r="GV9" i="16"/>
  <c r="GE9" i="16"/>
  <c r="GX9" i="16"/>
  <c r="GG9" i="16"/>
  <c r="IF9" i="16"/>
  <c r="FP9" i="16"/>
  <c r="EY9" i="16"/>
  <c r="HO9" i="16"/>
  <c r="HB9" i="16"/>
  <c r="GK9" i="16"/>
  <c r="IJ9" i="16"/>
  <c r="FT9" i="16"/>
  <c r="HS9" i="16"/>
  <c r="FC9" i="16"/>
  <c r="HT14" i="16"/>
  <c r="FD14" i="16"/>
  <c r="GL14" i="16"/>
  <c r="IK14" i="16"/>
  <c r="HC14" i="16"/>
  <c r="FU14" i="16"/>
  <c r="GN14" i="16"/>
  <c r="FW14" i="16"/>
  <c r="HV14" i="16"/>
  <c r="FF14" i="16"/>
  <c r="EO14" i="16"/>
  <c r="HE14" i="16"/>
  <c r="GF14" i="16"/>
  <c r="HN14" i="16"/>
  <c r="EX14" i="16"/>
  <c r="IE14" i="16"/>
  <c r="GW14" i="16"/>
  <c r="FO14" i="16"/>
  <c r="HY14" i="16"/>
  <c r="FI14" i="16"/>
  <c r="HH14" i="16"/>
  <c r="ER14" i="16"/>
  <c r="GQ14" i="16"/>
  <c r="FZ14" i="16"/>
  <c r="HP14" i="16"/>
  <c r="EZ14" i="16"/>
  <c r="GH14" i="16"/>
  <c r="IG14" i="16"/>
  <c r="GY14" i="16"/>
  <c r="FQ14" i="16"/>
  <c r="HQ10" i="16"/>
  <c r="FA10" i="16"/>
  <c r="GZ10" i="16"/>
  <c r="GI10" i="16"/>
  <c r="FR10" i="16"/>
  <c r="IH10" i="16"/>
  <c r="HV10" i="16"/>
  <c r="FF10" i="16"/>
  <c r="GN10" i="16"/>
  <c r="FW10" i="16"/>
  <c r="EO10" i="16"/>
  <c r="HE10" i="16"/>
  <c r="GS10" i="16"/>
  <c r="GB10" i="16"/>
  <c r="IA10" i="16"/>
  <c r="FK10" i="16"/>
  <c r="HJ10" i="16"/>
  <c r="ET10" i="16"/>
  <c r="GP10" i="16"/>
  <c r="HG10" i="16"/>
  <c r="EQ10" i="16"/>
  <c r="HX10" i="16"/>
  <c r="FY10" i="16"/>
  <c r="FH10" i="16"/>
  <c r="GG35" i="16"/>
  <c r="HO35" i="16"/>
  <c r="EY35" i="16"/>
  <c r="GX35" i="16"/>
  <c r="FP35" i="16"/>
  <c r="IF35" i="16"/>
  <c r="FZ35" i="16"/>
  <c r="HY35" i="16"/>
  <c r="ER35" i="16"/>
  <c r="GQ35" i="16"/>
  <c r="HH35" i="16"/>
  <c r="FI35" i="16"/>
  <c r="GJ35" i="16"/>
  <c r="HR35" i="16"/>
  <c r="FB35" i="16"/>
  <c r="II35" i="16"/>
  <c r="HA35" i="16"/>
  <c r="FS35" i="16"/>
  <c r="IB20" i="15"/>
  <c r="FL20" i="15"/>
  <c r="GT20" i="15"/>
  <c r="HK20" i="15"/>
  <c r="GC20" i="15"/>
  <c r="EU20" i="15"/>
  <c r="HH20" i="15"/>
  <c r="ER20" i="15"/>
  <c r="FI20" i="15"/>
  <c r="GQ20" i="15"/>
  <c r="FZ20" i="15"/>
  <c r="HY20" i="15"/>
  <c r="IA20" i="15"/>
  <c r="ET20" i="15"/>
  <c r="FK20" i="15"/>
  <c r="GB20" i="15"/>
  <c r="GS20" i="15"/>
  <c r="HJ20" i="15"/>
  <c r="HW20" i="15"/>
  <c r="EP20" i="15"/>
  <c r="FG20" i="15"/>
  <c r="FX20" i="15"/>
  <c r="GO20" i="15"/>
  <c r="HF20" i="15"/>
  <c r="HI19" i="16"/>
  <c r="ES19" i="16"/>
  <c r="GA19" i="16"/>
  <c r="FJ19" i="16"/>
  <c r="HZ19" i="16"/>
  <c r="GR19" i="16"/>
  <c r="HP19" i="16"/>
  <c r="EZ19" i="16"/>
  <c r="GY19" i="16"/>
  <c r="GH19" i="16"/>
  <c r="FQ19" i="16"/>
  <c r="IG19" i="16"/>
  <c r="HL19" i="16"/>
  <c r="GU19" i="16"/>
  <c r="EV19" i="16"/>
  <c r="IC19" i="16"/>
  <c r="GD19" i="16"/>
  <c r="FM19" i="16"/>
  <c r="HT19" i="16"/>
  <c r="FD19" i="16"/>
  <c r="HC19" i="16"/>
  <c r="GL19" i="16"/>
  <c r="FU19" i="16"/>
  <c r="IK19" i="16"/>
  <c r="HE15" i="16"/>
  <c r="EO15" i="16"/>
  <c r="FW15" i="16"/>
  <c r="GN15" i="16"/>
  <c r="FF15" i="16"/>
  <c r="HV15" i="16"/>
  <c r="HB15" i="16"/>
  <c r="GK15" i="16"/>
  <c r="IJ15" i="16"/>
  <c r="FT15" i="16"/>
  <c r="HS15" i="16"/>
  <c r="FC15" i="16"/>
  <c r="ER15" i="16"/>
  <c r="HH15" i="16"/>
  <c r="GQ15" i="16"/>
  <c r="FI15" i="16"/>
  <c r="FZ15" i="16"/>
  <c r="HY15" i="16"/>
  <c r="GD15" i="16"/>
  <c r="HL15" i="16"/>
  <c r="EV15" i="16"/>
  <c r="GU15" i="16"/>
  <c r="FM15" i="16"/>
  <c r="IC15" i="16"/>
  <c r="GI10" i="15"/>
  <c r="HQ10" i="15"/>
  <c r="FA10" i="15"/>
  <c r="FR10" i="15"/>
  <c r="IH10" i="15"/>
  <c r="GZ10" i="15"/>
  <c r="IB10" i="15"/>
  <c r="FL10" i="15"/>
  <c r="HK10" i="15"/>
  <c r="EU10" i="15"/>
  <c r="GC10" i="15"/>
  <c r="GT10" i="15"/>
  <c r="HW10" i="15"/>
  <c r="FG10" i="15"/>
  <c r="GO10" i="15"/>
  <c r="HF10" i="15"/>
  <c r="FX10" i="15"/>
  <c r="EP10" i="15"/>
  <c r="IF10" i="15"/>
  <c r="EY10" i="15"/>
  <c r="HO10" i="15"/>
  <c r="FP10" i="15"/>
  <c r="GG10" i="15"/>
  <c r="GX10" i="15"/>
  <c r="GC35" i="6"/>
  <c r="S37" i="9"/>
  <c r="GT35" i="6"/>
  <c r="EK35" i="6"/>
  <c r="HA35" i="6"/>
  <c r="FB35" i="6"/>
  <c r="HR35" i="6"/>
  <c r="FS35" i="6"/>
  <c r="EU35" i="6"/>
  <c r="HK35" i="6"/>
  <c r="FL35" i="6"/>
  <c r="B39" i="6"/>
  <c r="U36" i="10"/>
  <c r="S37" i="10"/>
  <c r="HY34" i="6"/>
  <c r="HH34" i="6"/>
  <c r="GQ34" i="6"/>
  <c r="FZ34" i="6"/>
  <c r="FI34" i="6"/>
  <c r="ER34" i="6"/>
  <c r="FX9" i="12"/>
  <c r="HW9" i="12"/>
  <c r="FG9" i="12"/>
  <c r="HF9" i="12"/>
  <c r="EP9" i="12"/>
  <c r="GO9" i="12"/>
  <c r="HE9" i="12"/>
  <c r="EO9" i="12"/>
  <c r="GN9" i="12"/>
  <c r="FW9" i="12"/>
  <c r="HV9" i="12"/>
  <c r="FF9" i="12"/>
  <c r="II21" i="10"/>
  <c r="FS21" i="10"/>
  <c r="GJ21" i="10"/>
  <c r="HA21" i="10"/>
  <c r="FB21" i="10"/>
  <c r="HR21" i="10"/>
  <c r="IK19" i="12"/>
  <c r="HC19" i="12"/>
  <c r="FD19" i="12"/>
  <c r="HT19" i="12"/>
  <c r="FU19" i="12"/>
  <c r="GL19" i="12"/>
  <c r="HG19" i="9"/>
  <c r="EQ19" i="9"/>
  <c r="GP19" i="9"/>
  <c r="FY19" i="9"/>
  <c r="HX19" i="9"/>
  <c r="FH19" i="9"/>
  <c r="HZ19" i="9"/>
  <c r="ES19" i="9"/>
  <c r="HI19" i="9"/>
  <c r="GA19" i="9"/>
  <c r="GR19" i="9"/>
  <c r="FJ19" i="9"/>
  <c r="EY16" i="10"/>
  <c r="GG16" i="10"/>
  <c r="IF16" i="10"/>
  <c r="FP16" i="10"/>
  <c r="HO16" i="10"/>
  <c r="GX16" i="10"/>
  <c r="FZ18" i="9"/>
  <c r="HY18" i="9"/>
  <c r="FI18" i="9"/>
  <c r="HH18" i="9"/>
  <c r="ER18" i="9"/>
  <c r="GQ18" i="9"/>
  <c r="GW18" i="9"/>
  <c r="GF18" i="9"/>
  <c r="IE18" i="9"/>
  <c r="FO18" i="9"/>
  <c r="HN18" i="9"/>
  <c r="EX18" i="9"/>
  <c r="GU34" i="11"/>
  <c r="AG37" i="11"/>
  <c r="GD34" i="11"/>
  <c r="IC34" i="11"/>
  <c r="FM34" i="11"/>
  <c r="HL34" i="11"/>
  <c r="EV34" i="11"/>
  <c r="AG36" i="11"/>
  <c r="GM14" i="11"/>
  <c r="FV14" i="11"/>
  <c r="HU14" i="11"/>
  <c r="FE14" i="11"/>
  <c r="HD14" i="11"/>
  <c r="EN14" i="11"/>
  <c r="HW14" i="6"/>
  <c r="HF14" i="6"/>
  <c r="GO14" i="6"/>
  <c r="FX14" i="6"/>
  <c r="FG14" i="6"/>
  <c r="EP14" i="6"/>
  <c r="HV14" i="6"/>
  <c r="HE14" i="6"/>
  <c r="GN14" i="6"/>
  <c r="FW14" i="6"/>
  <c r="FF14" i="6"/>
  <c r="EO14" i="6"/>
  <c r="GX12" i="10"/>
  <c r="GG12" i="10"/>
  <c r="IF12" i="10"/>
  <c r="FP12" i="10"/>
  <c r="HO12" i="10"/>
  <c r="EY12" i="10"/>
  <c r="IH10" i="12"/>
  <c r="FR10" i="12"/>
  <c r="GI10" i="12"/>
  <c r="GZ10" i="12"/>
  <c r="FA10" i="12"/>
  <c r="HQ10" i="12"/>
  <c r="GR10" i="8"/>
  <c r="GA10" i="8"/>
  <c r="HI10" i="8"/>
  <c r="ES10" i="8"/>
  <c r="HZ10" i="8"/>
  <c r="FJ10" i="8"/>
  <c r="GE7" i="12"/>
  <c r="ID7" i="12"/>
  <c r="FN7" i="12"/>
  <c r="HM7" i="12"/>
  <c r="EW7" i="12"/>
  <c r="GV7" i="12"/>
  <c r="IC34" i="6"/>
  <c r="HL34" i="6"/>
  <c r="GU34" i="6"/>
  <c r="GD34" i="6"/>
  <c r="FM34" i="6"/>
  <c r="EV34" i="6"/>
  <c r="ID34" i="6"/>
  <c r="HM34" i="6"/>
  <c r="GV34" i="6"/>
  <c r="GE34" i="6"/>
  <c r="FN34" i="6"/>
  <c r="EW34" i="6"/>
  <c r="IE34" i="6"/>
  <c r="HN34" i="6"/>
  <c r="GW34" i="6"/>
  <c r="GF34" i="6"/>
  <c r="FO34" i="6"/>
  <c r="EX34" i="6"/>
  <c r="IF34" i="6"/>
  <c r="HO34" i="6"/>
  <c r="GX34" i="6"/>
  <c r="GG34" i="6"/>
  <c r="FP34" i="6"/>
  <c r="EY34" i="6"/>
  <c r="HM9" i="12"/>
  <c r="EW9" i="12"/>
  <c r="GV9" i="12"/>
  <c r="GE9" i="12"/>
  <c r="ID9" i="12"/>
  <c r="FN9" i="12"/>
  <c r="HB9" i="12"/>
  <c r="GK9" i="12"/>
  <c r="IJ9" i="12"/>
  <c r="FT9" i="12"/>
  <c r="HS9" i="12"/>
  <c r="FC9" i="12"/>
  <c r="FY9" i="12"/>
  <c r="HX9" i="12"/>
  <c r="FH9" i="12"/>
  <c r="HG9" i="12"/>
  <c r="EQ9" i="12"/>
  <c r="GP9" i="12"/>
  <c r="GJ9" i="12"/>
  <c r="II9" i="12"/>
  <c r="FS9" i="12"/>
  <c r="HR9" i="12"/>
  <c r="FB9" i="12"/>
  <c r="HA9" i="12"/>
  <c r="FY9" i="8"/>
  <c r="HX9" i="8"/>
  <c r="FH9" i="8"/>
  <c r="HG9" i="8"/>
  <c r="EQ9" i="8"/>
  <c r="GP9" i="8"/>
  <c r="HC9" i="8"/>
  <c r="EM9" i="8"/>
  <c r="GL9" i="8"/>
  <c r="FU9" i="8"/>
  <c r="HT9" i="8"/>
  <c r="FD9" i="8"/>
  <c r="IF9" i="8"/>
  <c r="FP9" i="8"/>
  <c r="HO9" i="8"/>
  <c r="EY9" i="8"/>
  <c r="GG9" i="8"/>
  <c r="GX9" i="8"/>
  <c r="HA9" i="8"/>
  <c r="GJ9" i="8"/>
  <c r="II9" i="8"/>
  <c r="FS9" i="8"/>
  <c r="HR9" i="8"/>
  <c r="FB9" i="8"/>
  <c r="IF21" i="10"/>
  <c r="FP21" i="10"/>
  <c r="HO21" i="10"/>
  <c r="EY21" i="10"/>
  <c r="GX21" i="10"/>
  <c r="GG21" i="10"/>
  <c r="ID21" i="10"/>
  <c r="FN21" i="10"/>
  <c r="HM21" i="10"/>
  <c r="EW21" i="10"/>
  <c r="GV21" i="10"/>
  <c r="GE21" i="10"/>
  <c r="IA21" i="10"/>
  <c r="FK21" i="10"/>
  <c r="GB21" i="10"/>
  <c r="GS21" i="10"/>
  <c r="ET21" i="10"/>
  <c r="HJ21" i="10"/>
  <c r="HW21" i="10"/>
  <c r="GO21" i="10"/>
  <c r="FG21" i="10"/>
  <c r="HF21" i="10"/>
  <c r="FX21" i="10"/>
  <c r="EP21" i="10"/>
  <c r="HQ21" i="10"/>
  <c r="FA21" i="10"/>
  <c r="GZ21" i="10"/>
  <c r="GI21" i="10"/>
  <c r="IH21" i="10"/>
  <c r="FR21" i="10"/>
  <c r="FZ19" i="12"/>
  <c r="FI19" i="12"/>
  <c r="HY19" i="12"/>
  <c r="ER19" i="12"/>
  <c r="GQ19" i="12"/>
  <c r="HH19" i="12"/>
  <c r="HE19" i="12"/>
  <c r="EO19" i="12"/>
  <c r="GN19" i="12"/>
  <c r="FW19" i="12"/>
  <c r="HV19" i="12"/>
  <c r="FF19" i="12"/>
  <c r="IF19" i="12"/>
  <c r="EY19" i="12"/>
  <c r="FP19" i="12"/>
  <c r="GG19" i="12"/>
  <c r="GX19" i="12"/>
  <c r="HO19" i="12"/>
  <c r="HR19" i="12"/>
  <c r="FB19" i="12"/>
  <c r="HA19" i="12"/>
  <c r="GJ19" i="12"/>
  <c r="II19" i="12"/>
  <c r="FS19" i="12"/>
  <c r="IF19" i="9"/>
  <c r="FP19" i="9"/>
  <c r="HO19" i="9"/>
  <c r="EY19" i="9"/>
  <c r="GX19" i="9"/>
  <c r="GG19" i="9"/>
  <c r="HF19" i="9"/>
  <c r="EP19" i="9"/>
  <c r="GO19" i="9"/>
  <c r="FX19" i="9"/>
  <c r="HW19" i="9"/>
  <c r="FG19" i="9"/>
  <c r="HV19" i="9"/>
  <c r="GN19" i="9"/>
  <c r="FF19" i="9"/>
  <c r="FW19" i="9"/>
  <c r="HE19" i="9"/>
  <c r="EO19" i="9"/>
  <c r="GH19" i="9"/>
  <c r="HP19" i="9"/>
  <c r="EZ19" i="9"/>
  <c r="GY19" i="9"/>
  <c r="IG19" i="9"/>
  <c r="FQ19" i="9"/>
  <c r="FX16" i="10"/>
  <c r="HW16" i="10"/>
  <c r="FG16" i="10"/>
  <c r="HF16" i="10"/>
  <c r="EP16" i="10"/>
  <c r="GO16" i="10"/>
  <c r="HH16" i="10"/>
  <c r="ER16" i="10"/>
  <c r="GQ16" i="10"/>
  <c r="HY16" i="10"/>
  <c r="FZ16" i="10"/>
  <c r="FI16" i="10"/>
  <c r="EO16" i="10"/>
  <c r="FF16" i="10"/>
  <c r="HV16" i="10"/>
  <c r="FW16" i="10"/>
  <c r="GN16" i="10"/>
  <c r="HE16" i="10"/>
  <c r="HZ16" i="10"/>
  <c r="ES16" i="10"/>
  <c r="GA16" i="10"/>
  <c r="GR16" i="10"/>
  <c r="HI16" i="10"/>
  <c r="FJ16" i="10"/>
  <c r="EU18" i="12"/>
  <c r="HK18" i="12"/>
  <c r="GC18" i="12"/>
  <c r="GT18" i="12"/>
  <c r="IB18" i="12"/>
  <c r="FL18" i="12"/>
  <c r="GY18" i="12"/>
  <c r="GH18" i="12"/>
  <c r="IG18" i="12"/>
  <c r="FQ18" i="12"/>
  <c r="HP18" i="12"/>
  <c r="EZ18" i="12"/>
  <c r="HF18" i="12"/>
  <c r="EP18" i="12"/>
  <c r="GO18" i="12"/>
  <c r="FX18" i="12"/>
  <c r="HW18" i="12"/>
  <c r="FG18" i="12"/>
  <c r="II18" i="12"/>
  <c r="FS18" i="12"/>
  <c r="HR18" i="12"/>
  <c r="FB18" i="12"/>
  <c r="HA18" i="12"/>
  <c r="GJ18" i="12"/>
  <c r="GM18" i="9"/>
  <c r="FV18" i="9"/>
  <c r="HU18" i="9"/>
  <c r="FE18" i="9"/>
  <c r="HD18" i="9"/>
  <c r="EN18" i="9"/>
  <c r="ID18" i="9"/>
  <c r="FN18" i="9"/>
  <c r="HM18" i="9"/>
  <c r="EW18" i="9"/>
  <c r="GV18" i="9"/>
  <c r="GE18" i="9"/>
  <c r="IF18" i="9"/>
  <c r="GG18" i="9"/>
  <c r="FP18" i="9"/>
  <c r="GX18" i="9"/>
  <c r="HO18" i="9"/>
  <c r="EY18" i="9"/>
  <c r="AE37" i="11"/>
  <c r="GB34" i="11"/>
  <c r="IA34" i="11"/>
  <c r="FK34" i="11"/>
  <c r="HJ34" i="11"/>
  <c r="ET34" i="11"/>
  <c r="AE36" i="11"/>
  <c r="GS34" i="11"/>
  <c r="IF34" i="11"/>
  <c r="FP34" i="11"/>
  <c r="HO34" i="11"/>
  <c r="EY34" i="11"/>
  <c r="AJ37" i="11"/>
  <c r="GX34" i="11"/>
  <c r="AJ36" i="11"/>
  <c r="GG34" i="11"/>
  <c r="HG34" i="11"/>
  <c r="EQ34" i="11"/>
  <c r="AB37" i="11"/>
  <c r="GP34" i="11"/>
  <c r="AB36" i="11"/>
  <c r="FY34" i="11"/>
  <c r="HX34" i="11"/>
  <c r="FH34" i="11"/>
  <c r="AC36" i="11"/>
  <c r="FZ34" i="11"/>
  <c r="HY34" i="11"/>
  <c r="FI34" i="11"/>
  <c r="HH34" i="11"/>
  <c r="ER34" i="11"/>
  <c r="AC37" i="11"/>
  <c r="GQ34" i="11"/>
  <c r="IF14" i="11"/>
  <c r="FP14" i="11"/>
  <c r="HO14" i="11"/>
  <c r="EY14" i="11"/>
  <c r="GX14" i="11"/>
  <c r="GG14" i="11"/>
  <c r="GR14" i="11"/>
  <c r="GA14" i="11"/>
  <c r="HZ14" i="11"/>
  <c r="FJ14" i="11"/>
  <c r="HI14" i="11"/>
  <c r="ES14" i="11"/>
  <c r="IG14" i="11"/>
  <c r="FQ14" i="11"/>
  <c r="HP14" i="11"/>
  <c r="EZ14" i="11"/>
  <c r="GY14" i="11"/>
  <c r="GH14" i="11"/>
  <c r="HW14" i="11"/>
  <c r="EP14" i="11"/>
  <c r="HF14" i="11"/>
  <c r="FG14" i="11"/>
  <c r="FX14" i="11"/>
  <c r="GO14" i="11"/>
  <c r="HU14" i="6"/>
  <c r="HD14" i="6"/>
  <c r="GM14" i="6"/>
  <c r="FV14" i="6"/>
  <c r="FE14" i="6"/>
  <c r="EN14" i="6"/>
  <c r="IA14" i="6"/>
  <c r="HJ14" i="6"/>
  <c r="GS14" i="6"/>
  <c r="GB14" i="6"/>
  <c r="FK14" i="6"/>
  <c r="ET14" i="6"/>
  <c r="IB14" i="6"/>
  <c r="HK14" i="6"/>
  <c r="GT14" i="6"/>
  <c r="GC14" i="6"/>
  <c r="FL14" i="6"/>
  <c r="EU14" i="6"/>
  <c r="HR14" i="6"/>
  <c r="HA14" i="6"/>
  <c r="GJ14" i="6"/>
  <c r="FS14" i="6"/>
  <c r="FB14" i="6"/>
  <c r="EK14" i="6"/>
  <c r="HT12" i="10"/>
  <c r="FD12" i="10"/>
  <c r="HC12" i="10"/>
  <c r="EM12" i="10"/>
  <c r="GL12" i="10"/>
  <c r="FU12" i="10"/>
  <c r="HV12" i="10"/>
  <c r="GN12" i="10"/>
  <c r="FF12" i="10"/>
  <c r="HE12" i="10"/>
  <c r="FW12" i="10"/>
  <c r="EO12" i="10"/>
  <c r="IC12" i="10"/>
  <c r="EV12" i="10"/>
  <c r="FM12" i="10"/>
  <c r="GD12" i="10"/>
  <c r="GU12" i="10"/>
  <c r="HL12" i="10"/>
  <c r="II12" i="10"/>
  <c r="FB12" i="10"/>
  <c r="FS12" i="10"/>
  <c r="GJ12" i="10"/>
  <c r="HA12" i="10"/>
  <c r="HR12" i="10"/>
  <c r="HH10" i="12"/>
  <c r="ER10" i="12"/>
  <c r="GQ10" i="12"/>
  <c r="FZ10" i="12"/>
  <c r="HY10" i="12"/>
  <c r="FI10" i="12"/>
  <c r="HV10" i="12"/>
  <c r="EO10" i="12"/>
  <c r="HE10" i="12"/>
  <c r="FF10" i="12"/>
  <c r="FW10" i="12"/>
  <c r="GN10" i="12"/>
  <c r="ID10" i="12"/>
  <c r="GE10" i="12"/>
  <c r="GV10" i="12"/>
  <c r="EW10" i="12"/>
  <c r="HM10" i="12"/>
  <c r="FN10" i="12"/>
  <c r="HF10" i="8"/>
  <c r="EP10" i="8"/>
  <c r="GO10" i="8"/>
  <c r="FX10" i="8"/>
  <c r="HW10" i="8"/>
  <c r="FG10" i="8"/>
  <c r="GJ10" i="8"/>
  <c r="II10" i="8"/>
  <c r="FS10" i="8"/>
  <c r="HR10" i="8"/>
  <c r="FB10" i="8"/>
  <c r="HA10" i="8"/>
  <c r="GW10" i="8"/>
  <c r="GF10" i="8"/>
  <c r="HN10" i="8"/>
  <c r="EX10" i="8"/>
  <c r="FO10" i="8"/>
  <c r="IE10" i="8"/>
  <c r="HJ10" i="8"/>
  <c r="ET10" i="8"/>
  <c r="IA10" i="8"/>
  <c r="FK10" i="8"/>
  <c r="GB10" i="8"/>
  <c r="GS10" i="8"/>
  <c r="GN13" i="10"/>
  <c r="FW13" i="10"/>
  <c r="HV13" i="10"/>
  <c r="FF13" i="10"/>
  <c r="HE13" i="10"/>
  <c r="EO13" i="10"/>
  <c r="IA13" i="10"/>
  <c r="FK13" i="10"/>
  <c r="HJ13" i="10"/>
  <c r="ET13" i="10"/>
  <c r="GS13" i="10"/>
  <c r="GB13" i="10"/>
  <c r="IE13" i="10"/>
  <c r="FO13" i="10"/>
  <c r="HN13" i="10"/>
  <c r="EX13" i="10"/>
  <c r="GW13" i="10"/>
  <c r="GF13" i="10"/>
  <c r="HQ13" i="10"/>
  <c r="FA13" i="10"/>
  <c r="GZ13" i="10"/>
  <c r="GI13" i="10"/>
  <c r="IH13" i="10"/>
  <c r="FR13" i="10"/>
  <c r="HO13" i="10"/>
  <c r="GG13" i="10"/>
  <c r="EY13" i="10"/>
  <c r="GX13" i="10"/>
  <c r="FP13" i="10"/>
  <c r="IF13" i="10"/>
  <c r="GI7" i="12"/>
  <c r="IH7" i="12"/>
  <c r="FR7" i="12"/>
  <c r="HQ7" i="12"/>
  <c r="FA7" i="12"/>
  <c r="GZ7" i="12"/>
  <c r="HY7" i="12"/>
  <c r="FI7" i="12"/>
  <c r="FZ7" i="12"/>
  <c r="GQ7" i="12"/>
  <c r="ER7" i="12"/>
  <c r="HH7" i="12"/>
  <c r="HL7" i="12"/>
  <c r="EV7" i="12"/>
  <c r="GU7" i="12"/>
  <c r="GD7" i="12"/>
  <c r="IC7" i="12"/>
  <c r="FM7" i="12"/>
  <c r="HR7" i="8"/>
  <c r="FB7" i="8"/>
  <c r="HA7" i="8"/>
  <c r="GJ7" i="8"/>
  <c r="II7" i="8"/>
  <c r="FS7" i="8"/>
  <c r="HM7" i="8"/>
  <c r="EW7" i="8"/>
  <c r="GV7" i="8"/>
  <c r="GE7" i="8"/>
  <c r="ID7" i="8"/>
  <c r="FN7" i="8"/>
  <c r="HZ7" i="8"/>
  <c r="FJ7" i="8"/>
  <c r="HI7" i="8"/>
  <c r="ES7" i="8"/>
  <c r="GA7" i="8"/>
  <c r="GR7" i="8"/>
  <c r="FW7" i="8"/>
  <c r="GN7" i="8"/>
  <c r="FF7" i="8"/>
  <c r="EO7" i="8"/>
  <c r="HV7" i="8"/>
  <c r="HE7" i="8"/>
  <c r="GV35" i="10"/>
  <c r="GE35" i="10"/>
  <c r="ID35" i="10"/>
  <c r="FN35" i="10"/>
  <c r="HM35" i="10"/>
  <c r="EW35" i="10"/>
  <c r="FY35" i="10"/>
  <c r="HX35" i="10"/>
  <c r="FH35" i="10"/>
  <c r="HG35" i="10"/>
  <c r="EQ35" i="10"/>
  <c r="GP35" i="10"/>
  <c r="GL35" i="10"/>
  <c r="FU35" i="10"/>
  <c r="HT35" i="10"/>
  <c r="FD35" i="10"/>
  <c r="HC35" i="10"/>
  <c r="EM35" i="10"/>
  <c r="HY35" i="10"/>
  <c r="FI35" i="10"/>
  <c r="FZ35" i="10"/>
  <c r="GQ35" i="10"/>
  <c r="ER35" i="10"/>
  <c r="HH35" i="10"/>
  <c r="GM35" i="10"/>
  <c r="EN35" i="10"/>
  <c r="FV35" i="10"/>
  <c r="HD35" i="10"/>
  <c r="HU35" i="10"/>
  <c r="FE35" i="10"/>
  <c r="Z22" i="12"/>
  <c r="FW5" i="12"/>
  <c r="HV5" i="12"/>
  <c r="FF5" i="12"/>
  <c r="HE5" i="12"/>
  <c r="EO5" i="12"/>
  <c r="Z23" i="12"/>
  <c r="GN5" i="12"/>
  <c r="FH5" i="12"/>
  <c r="HG5" i="12"/>
  <c r="GP5" i="12"/>
  <c r="EQ5" i="12"/>
  <c r="FY5" i="12"/>
  <c r="AB22" i="12"/>
  <c r="AB23" i="12"/>
  <c r="HX5" i="12"/>
  <c r="IK5" i="12"/>
  <c r="FU5" i="12"/>
  <c r="HT5" i="12"/>
  <c r="FD5" i="12"/>
  <c r="AO23" i="12"/>
  <c r="HC5" i="12"/>
  <c r="AO22" i="12"/>
  <c r="GL5" i="12"/>
  <c r="HF5" i="8"/>
  <c r="EP5" i="8"/>
  <c r="AA23" i="8"/>
  <c r="GO5" i="8"/>
  <c r="AA22" i="8"/>
  <c r="FX5" i="8"/>
  <c r="HW5" i="8"/>
  <c r="FG5" i="8"/>
  <c r="AM22" i="8"/>
  <c r="GJ5" i="8"/>
  <c r="II5" i="8"/>
  <c r="FS5" i="8"/>
  <c r="HR5" i="8"/>
  <c r="FB5" i="8"/>
  <c r="AM23" i="8"/>
  <c r="HA5" i="8"/>
  <c r="Z23" i="8"/>
  <c r="GN5" i="8"/>
  <c r="Z22" i="8"/>
  <c r="FW5" i="8"/>
  <c r="HE5" i="8"/>
  <c r="EO5" i="8"/>
  <c r="HV5" i="8"/>
  <c r="FF5" i="8"/>
  <c r="AE22" i="8"/>
  <c r="GB5" i="8"/>
  <c r="IA5" i="8"/>
  <c r="AE23" i="8"/>
  <c r="GS5" i="8"/>
  <c r="FK5" i="8"/>
  <c r="ET5" i="8"/>
  <c r="HJ5" i="8"/>
  <c r="HG5" i="8"/>
  <c r="EQ5" i="8"/>
  <c r="HX5" i="8"/>
  <c r="FH5" i="8"/>
  <c r="AB23" i="8"/>
  <c r="FY5" i="8"/>
  <c r="AB22" i="8"/>
  <c r="GP5" i="8"/>
  <c r="V23" i="8"/>
  <c r="V22" i="8"/>
  <c r="HO15" i="8"/>
  <c r="EY15" i="8"/>
  <c r="GX15" i="8"/>
  <c r="GG15" i="8"/>
  <c r="IF15" i="8"/>
  <c r="FP15" i="8"/>
  <c r="GC15" i="8"/>
  <c r="IB15" i="8"/>
  <c r="FL15" i="8"/>
  <c r="HK15" i="8"/>
  <c r="EU15" i="8"/>
  <c r="GT15" i="8"/>
  <c r="HN15" i="8"/>
  <c r="EX15" i="8"/>
  <c r="GW15" i="8"/>
  <c r="IE15" i="8"/>
  <c r="FO15" i="8"/>
  <c r="GF15" i="8"/>
  <c r="HA15" i="8"/>
  <c r="GJ15" i="8"/>
  <c r="II15" i="8"/>
  <c r="FS15" i="8"/>
  <c r="HR15" i="8"/>
  <c r="FB15" i="8"/>
  <c r="ID20" i="8"/>
  <c r="FN20" i="8"/>
  <c r="HM20" i="8"/>
  <c r="EW20" i="8"/>
  <c r="GV20" i="8"/>
  <c r="GE20" i="8"/>
  <c r="GS20" i="8"/>
  <c r="GB20" i="8"/>
  <c r="HJ20" i="8"/>
  <c r="ET20" i="8"/>
  <c r="IA20" i="8"/>
  <c r="FK20" i="8"/>
  <c r="GO20" i="8"/>
  <c r="FX20" i="8"/>
  <c r="HW20" i="8"/>
  <c r="FG20" i="8"/>
  <c r="HF20" i="8"/>
  <c r="EP20" i="8"/>
  <c r="IH20" i="8"/>
  <c r="FR20" i="8"/>
  <c r="HQ20" i="8"/>
  <c r="FA20" i="8"/>
  <c r="GZ20" i="8"/>
  <c r="GI20" i="8"/>
  <c r="GF8" i="11"/>
  <c r="IE8" i="11"/>
  <c r="FO8" i="11"/>
  <c r="HN8" i="11"/>
  <c r="EX8" i="11"/>
  <c r="GW8" i="11"/>
  <c r="GZ8" i="11"/>
  <c r="GI8" i="11"/>
  <c r="IH8" i="11"/>
  <c r="FR8" i="11"/>
  <c r="HQ8" i="11"/>
  <c r="FA8" i="11"/>
  <c r="HW8" i="11"/>
  <c r="FG8" i="11"/>
  <c r="HF8" i="11"/>
  <c r="EP8" i="11"/>
  <c r="GO8" i="11"/>
  <c r="FX8" i="11"/>
  <c r="HJ8" i="11"/>
  <c r="ET8" i="11"/>
  <c r="GS8" i="11"/>
  <c r="GB8" i="11"/>
  <c r="IA8" i="11"/>
  <c r="FK8" i="11"/>
  <c r="HX8" i="6"/>
  <c r="HG8" i="6"/>
  <c r="GP8" i="6"/>
  <c r="FY8" i="6"/>
  <c r="FH8" i="6"/>
  <c r="EQ8" i="6"/>
  <c r="IB8" i="6"/>
  <c r="HK8" i="6"/>
  <c r="GT8" i="6"/>
  <c r="GC8" i="6"/>
  <c r="FL8" i="6"/>
  <c r="EU8" i="6"/>
  <c r="HR8" i="6"/>
  <c r="HA8" i="6"/>
  <c r="GJ8" i="6"/>
  <c r="FS8" i="6"/>
  <c r="FB8" i="6"/>
  <c r="EK8" i="6"/>
  <c r="HV8" i="6"/>
  <c r="HE8" i="6"/>
  <c r="GN8" i="6"/>
  <c r="FW8" i="6"/>
  <c r="FF8" i="6"/>
  <c r="EO8" i="6"/>
  <c r="AK23" i="9"/>
  <c r="HP6" i="9"/>
  <c r="EZ6" i="9"/>
  <c r="GY6" i="9"/>
  <c r="GH6" i="9"/>
  <c r="IG6" i="9"/>
  <c r="FQ6" i="9"/>
  <c r="EQ6" i="9"/>
  <c r="GP6" i="9"/>
  <c r="HX6" i="9"/>
  <c r="FY6" i="9"/>
  <c r="HG6" i="9"/>
  <c r="FH6" i="9"/>
  <c r="HV6" i="9"/>
  <c r="FF6" i="9"/>
  <c r="HE6" i="9"/>
  <c r="EO6" i="9"/>
  <c r="GN6" i="9"/>
  <c r="FW6" i="9"/>
  <c r="FS6" i="9"/>
  <c r="FB6" i="9"/>
  <c r="HR6" i="9"/>
  <c r="II6" i="9"/>
  <c r="HA6" i="9"/>
  <c r="GJ6" i="9"/>
  <c r="IF11" i="11"/>
  <c r="FP11" i="11"/>
  <c r="HO11" i="11"/>
  <c r="EY11" i="11"/>
  <c r="GX11" i="11"/>
  <c r="GG11" i="11"/>
  <c r="HF11" i="11"/>
  <c r="EP11" i="11"/>
  <c r="GO11" i="11"/>
  <c r="FX11" i="11"/>
  <c r="HW11" i="11"/>
  <c r="FG11" i="11"/>
  <c r="HT11" i="11"/>
  <c r="FD11" i="11"/>
  <c r="HC11" i="11"/>
  <c r="EM11" i="11"/>
  <c r="GL11" i="11"/>
  <c r="FU11" i="11"/>
  <c r="ID11" i="11"/>
  <c r="GE11" i="11"/>
  <c r="GV11" i="11"/>
  <c r="EW11" i="11"/>
  <c r="HM11" i="11"/>
  <c r="FN11" i="11"/>
  <c r="HU11" i="6"/>
  <c r="HD11" i="6"/>
  <c r="GM11" i="6"/>
  <c r="FV11" i="6"/>
  <c r="FE11" i="6"/>
  <c r="EN11" i="6"/>
  <c r="HQ11" i="6"/>
  <c r="GZ11" i="6"/>
  <c r="GI11" i="6"/>
  <c r="FR11" i="6"/>
  <c r="FA11" i="6"/>
  <c r="EJ11" i="6"/>
  <c r="HW11" i="6"/>
  <c r="HF11" i="6"/>
  <c r="GO11" i="6"/>
  <c r="FX11" i="6"/>
  <c r="FG11" i="6"/>
  <c r="EP11" i="6"/>
  <c r="HV11" i="6"/>
  <c r="HE11" i="6"/>
  <c r="GN11" i="6"/>
  <c r="FW11" i="6"/>
  <c r="FF11" i="6"/>
  <c r="EO11" i="6"/>
  <c r="HJ17" i="9"/>
  <c r="ET17" i="9"/>
  <c r="GS17" i="9"/>
  <c r="GB17" i="9"/>
  <c r="IA17" i="9"/>
  <c r="FK17" i="9"/>
  <c r="HA17" i="9"/>
  <c r="GJ17" i="9"/>
  <c r="II17" i="9"/>
  <c r="FS17" i="9"/>
  <c r="HR17" i="9"/>
  <c r="FB17" i="9"/>
  <c r="GF17" i="9"/>
  <c r="IE17" i="9"/>
  <c r="FO17" i="9"/>
  <c r="HN17" i="9"/>
  <c r="EX17" i="9"/>
  <c r="GW17" i="9"/>
  <c r="IH17" i="9"/>
  <c r="FR17" i="9"/>
  <c r="GZ17" i="9"/>
  <c r="FA17" i="9"/>
  <c r="HQ17" i="9"/>
  <c r="GI17" i="9"/>
  <c r="HQ9" i="11"/>
  <c r="FA9" i="11"/>
  <c r="GZ9" i="11"/>
  <c r="GI9" i="11"/>
  <c r="IH9" i="11"/>
  <c r="FR9" i="11"/>
  <c r="HU9" i="11"/>
  <c r="FE9" i="11"/>
  <c r="HD9" i="11"/>
  <c r="EN9" i="11"/>
  <c r="GM9" i="11"/>
  <c r="FV9" i="11"/>
  <c r="IF9" i="11"/>
  <c r="EY9" i="11"/>
  <c r="HO9" i="11"/>
  <c r="FP9" i="11"/>
  <c r="GG9" i="11"/>
  <c r="GX9" i="11"/>
  <c r="HA9" i="11"/>
  <c r="GJ9" i="11"/>
  <c r="II9" i="11"/>
  <c r="FS9" i="11"/>
  <c r="HR9" i="11"/>
  <c r="FB9" i="11"/>
  <c r="IE9" i="6"/>
  <c r="HN9" i="6"/>
  <c r="GW9" i="6"/>
  <c r="GF9" i="6"/>
  <c r="FO9" i="6"/>
  <c r="EX9" i="6"/>
  <c r="ID9" i="6"/>
  <c r="HM9" i="6"/>
  <c r="GV9" i="6"/>
  <c r="GE9" i="6"/>
  <c r="FN9" i="6"/>
  <c r="EW9" i="6"/>
  <c r="HQ9" i="6"/>
  <c r="GZ9" i="6"/>
  <c r="GI9" i="6"/>
  <c r="FR9" i="6"/>
  <c r="FA9" i="6"/>
  <c r="EJ9" i="6"/>
  <c r="IC9" i="6"/>
  <c r="HL9" i="6"/>
  <c r="GU9" i="6"/>
  <c r="GD9" i="6"/>
  <c r="FM9" i="6"/>
  <c r="EV9" i="6"/>
  <c r="FG21" i="8"/>
  <c r="EP21" i="8"/>
  <c r="GO21" i="8"/>
  <c r="FX21" i="8"/>
  <c r="HF21" i="8"/>
  <c r="HW21" i="8"/>
  <c r="HV21" i="8"/>
  <c r="FF21" i="8"/>
  <c r="HE21" i="8"/>
  <c r="EO21" i="8"/>
  <c r="GN21" i="8"/>
  <c r="FW21" i="8"/>
  <c r="IA21" i="8"/>
  <c r="GB21" i="8"/>
  <c r="GS21" i="8"/>
  <c r="FK21" i="8"/>
  <c r="HJ21" i="8"/>
  <c r="ET21" i="8"/>
  <c r="GI21" i="8"/>
  <c r="IH21" i="8"/>
  <c r="FR21" i="8"/>
  <c r="HQ21" i="8"/>
  <c r="FA21" i="8"/>
  <c r="GZ21" i="8"/>
  <c r="GR19" i="11"/>
  <c r="GA19" i="11"/>
  <c r="HZ19" i="11"/>
  <c r="FJ19" i="11"/>
  <c r="HI19" i="11"/>
  <c r="ES19" i="11"/>
  <c r="IE19" i="11"/>
  <c r="FO19" i="11"/>
  <c r="HN19" i="11"/>
  <c r="EX19" i="11"/>
  <c r="GW19" i="11"/>
  <c r="GF19" i="11"/>
  <c r="GJ19" i="11"/>
  <c r="II19" i="11"/>
  <c r="FS19" i="11"/>
  <c r="HR19" i="11"/>
  <c r="FB19" i="11"/>
  <c r="HA19" i="11"/>
  <c r="IC19" i="11"/>
  <c r="FM19" i="11"/>
  <c r="HL19" i="11"/>
  <c r="EV19" i="11"/>
  <c r="GU19" i="11"/>
  <c r="GD19" i="11"/>
  <c r="HU19" i="6"/>
  <c r="HD19" i="6"/>
  <c r="GM19" i="6"/>
  <c r="FV19" i="6"/>
  <c r="FE19" i="6"/>
  <c r="EN19" i="6"/>
  <c r="HT19" i="6"/>
  <c r="HC19" i="6"/>
  <c r="GL19" i="6"/>
  <c r="FU19" i="6"/>
  <c r="FD19" i="6"/>
  <c r="EM19" i="6"/>
  <c r="IC19" i="6"/>
  <c r="HL19" i="6"/>
  <c r="GU19" i="6"/>
  <c r="GD19" i="6"/>
  <c r="FM19" i="6"/>
  <c r="EV19" i="6"/>
  <c r="HY19" i="6"/>
  <c r="HH19" i="6"/>
  <c r="GQ19" i="6"/>
  <c r="FZ19" i="6"/>
  <c r="FI19" i="6"/>
  <c r="ER19" i="6"/>
  <c r="HN16" i="9"/>
  <c r="EX16" i="9"/>
  <c r="GW16" i="9"/>
  <c r="GF16" i="9"/>
  <c r="IE16" i="9"/>
  <c r="FO16" i="9"/>
  <c r="GJ16" i="9"/>
  <c r="II16" i="9"/>
  <c r="FS16" i="9"/>
  <c r="HR16" i="9"/>
  <c r="FB16" i="9"/>
  <c r="HA16" i="9"/>
  <c r="HI16" i="9"/>
  <c r="HZ16" i="9"/>
  <c r="FJ16" i="9"/>
  <c r="GA16" i="9"/>
  <c r="GR16" i="9"/>
  <c r="ES16" i="9"/>
  <c r="IE18" i="11"/>
  <c r="FO18" i="11"/>
  <c r="HN18" i="11"/>
  <c r="EX18" i="11"/>
  <c r="GW18" i="11"/>
  <c r="GF18" i="11"/>
  <c r="HV18" i="11"/>
  <c r="FF18" i="11"/>
  <c r="HE18" i="11"/>
  <c r="EO18" i="11"/>
  <c r="FW18" i="11"/>
  <c r="GN18" i="11"/>
  <c r="HZ18" i="11"/>
  <c r="ES18" i="11"/>
  <c r="GA18" i="11"/>
  <c r="FJ18" i="11"/>
  <c r="GR18" i="11"/>
  <c r="HI18" i="11"/>
  <c r="IG18" i="11"/>
  <c r="FQ18" i="11"/>
  <c r="HP18" i="11"/>
  <c r="EZ18" i="11"/>
  <c r="GY18" i="11"/>
  <c r="GH18" i="11"/>
  <c r="HR18" i="6"/>
  <c r="HA18" i="6"/>
  <c r="GJ18" i="6"/>
  <c r="FS18" i="6"/>
  <c r="FB18" i="6"/>
  <c r="EK18" i="6"/>
  <c r="IF18" i="6"/>
  <c r="HO18" i="6"/>
  <c r="GX18" i="6"/>
  <c r="GG18" i="6"/>
  <c r="FP18" i="6"/>
  <c r="EY18" i="6"/>
  <c r="IA18" i="6"/>
  <c r="HJ18" i="6"/>
  <c r="GS18" i="6"/>
  <c r="GB18" i="6"/>
  <c r="FK18" i="6"/>
  <c r="ET18" i="6"/>
  <c r="IC18" i="6"/>
  <c r="HL18" i="6"/>
  <c r="GU18" i="6"/>
  <c r="GD18" i="6"/>
  <c r="FM18" i="6"/>
  <c r="EV18" i="6"/>
  <c r="HF34" i="9"/>
  <c r="EP34" i="9"/>
  <c r="AA37" i="9"/>
  <c r="GO34" i="9"/>
  <c r="AA36" i="9"/>
  <c r="FX34" i="9"/>
  <c r="HW34" i="9"/>
  <c r="FG34" i="9"/>
  <c r="FW34" i="9"/>
  <c r="GN34" i="9"/>
  <c r="EO34" i="9"/>
  <c r="HE34" i="9"/>
  <c r="FF34" i="9"/>
  <c r="HV34" i="9"/>
  <c r="Z36" i="9"/>
  <c r="Z37" i="9"/>
  <c r="AJ37" i="9"/>
  <c r="EY34" i="9"/>
  <c r="HO34" i="9"/>
  <c r="FP34" i="9"/>
  <c r="IF34" i="9"/>
  <c r="GG34" i="9"/>
  <c r="AJ36" i="9"/>
  <c r="GX34" i="9"/>
  <c r="FU34" i="9"/>
  <c r="GL34" i="9"/>
  <c r="EM34" i="9"/>
  <c r="HC34" i="9"/>
  <c r="FD34" i="9"/>
  <c r="HT34" i="9"/>
  <c r="X37" i="9"/>
  <c r="HT14" i="10"/>
  <c r="FD14" i="10"/>
  <c r="HC14" i="10"/>
  <c r="EM14" i="10"/>
  <c r="GL14" i="10"/>
  <c r="FU14" i="10"/>
  <c r="HQ14" i="10"/>
  <c r="GI14" i="10"/>
  <c r="FA14" i="10"/>
  <c r="IH14" i="10"/>
  <c r="GZ14" i="10"/>
  <c r="FR14" i="10"/>
  <c r="HU14" i="10"/>
  <c r="EN14" i="10"/>
  <c r="FE14" i="10"/>
  <c r="FV14" i="10"/>
  <c r="GM14" i="10"/>
  <c r="HD14" i="10"/>
  <c r="IA14" i="10"/>
  <c r="ET14" i="10"/>
  <c r="FK14" i="10"/>
  <c r="GB14" i="10"/>
  <c r="GS14" i="10"/>
  <c r="HJ14" i="10"/>
  <c r="FZ12" i="9"/>
  <c r="HY12" i="9"/>
  <c r="FI12" i="9"/>
  <c r="HH12" i="9"/>
  <c r="ER12" i="9"/>
  <c r="GQ12" i="9"/>
  <c r="GJ12" i="9"/>
  <c r="II12" i="9"/>
  <c r="FS12" i="9"/>
  <c r="HR12" i="9"/>
  <c r="FB12" i="9"/>
  <c r="HA12" i="9"/>
  <c r="FX12" i="9"/>
  <c r="HW12" i="9"/>
  <c r="FG12" i="9"/>
  <c r="HF12" i="9"/>
  <c r="GO12" i="9"/>
  <c r="EP12" i="9"/>
  <c r="GW12" i="9"/>
  <c r="GF12" i="9"/>
  <c r="IE12" i="9"/>
  <c r="FO12" i="9"/>
  <c r="HN12" i="9"/>
  <c r="EX12" i="9"/>
  <c r="IF12" i="9"/>
  <c r="FP12" i="9"/>
  <c r="GX12" i="9"/>
  <c r="EY12" i="9"/>
  <c r="HO12" i="9"/>
  <c r="GG12" i="9"/>
  <c r="GD10" i="11"/>
  <c r="IC10" i="11"/>
  <c r="FM10" i="11"/>
  <c r="HL10" i="11"/>
  <c r="EV10" i="11"/>
  <c r="GU10" i="11"/>
  <c r="GX10" i="11"/>
  <c r="GG10" i="11"/>
  <c r="IF10" i="11"/>
  <c r="FP10" i="11"/>
  <c r="HO10" i="11"/>
  <c r="EY10" i="11"/>
  <c r="HW10" i="11"/>
  <c r="GO10" i="11"/>
  <c r="EP10" i="11"/>
  <c r="HF10" i="11"/>
  <c r="FG10" i="11"/>
  <c r="FX10" i="11"/>
  <c r="IH10" i="11"/>
  <c r="FR10" i="11"/>
  <c r="HQ10" i="11"/>
  <c r="FA10" i="11"/>
  <c r="GZ10" i="11"/>
  <c r="GI10" i="11"/>
  <c r="HU10" i="6"/>
  <c r="HD10" i="6"/>
  <c r="GM10" i="6"/>
  <c r="FV10" i="6"/>
  <c r="FE10" i="6"/>
  <c r="EN10" i="6"/>
  <c r="HT10" i="6"/>
  <c r="HC10" i="6"/>
  <c r="GL10" i="6"/>
  <c r="FU10" i="6"/>
  <c r="FD10" i="6"/>
  <c r="EM10" i="6"/>
  <c r="ID10" i="6"/>
  <c r="HM10" i="6"/>
  <c r="GV10" i="6"/>
  <c r="GE10" i="6"/>
  <c r="FN10" i="6"/>
  <c r="EW10" i="6"/>
  <c r="HY10" i="6"/>
  <c r="HH10" i="6"/>
  <c r="GQ10" i="6"/>
  <c r="FZ10" i="6"/>
  <c r="FI10" i="6"/>
  <c r="ER10" i="6"/>
  <c r="HL13" i="8"/>
  <c r="EV13" i="8"/>
  <c r="GU13" i="8"/>
  <c r="GD13" i="8"/>
  <c r="IC13" i="8"/>
  <c r="FM13" i="8"/>
  <c r="HY13" i="8"/>
  <c r="FI13" i="8"/>
  <c r="HH13" i="8"/>
  <c r="ER13" i="8"/>
  <c r="GQ13" i="8"/>
  <c r="FZ13" i="8"/>
  <c r="HD13" i="8"/>
  <c r="EN13" i="8"/>
  <c r="GM13" i="8"/>
  <c r="HU13" i="8"/>
  <c r="FE13" i="8"/>
  <c r="FV13" i="8"/>
  <c r="GH13" i="8"/>
  <c r="IG13" i="8"/>
  <c r="FQ13" i="8"/>
  <c r="HP13" i="8"/>
  <c r="EZ13" i="8"/>
  <c r="GY13" i="8"/>
  <c r="AM22" i="11"/>
  <c r="II7" i="11"/>
  <c r="FS7" i="11"/>
  <c r="HR7" i="11"/>
  <c r="FB7" i="11"/>
  <c r="HA7" i="11"/>
  <c r="GJ7" i="11"/>
  <c r="IH7" i="11"/>
  <c r="FR7" i="11"/>
  <c r="HQ7" i="11"/>
  <c r="FA7" i="11"/>
  <c r="GZ7" i="11"/>
  <c r="GI7" i="11"/>
  <c r="GU7" i="11"/>
  <c r="GD7" i="11"/>
  <c r="IC7" i="11"/>
  <c r="FM7" i="11"/>
  <c r="HL7" i="11"/>
  <c r="EV7" i="11"/>
  <c r="HD7" i="11"/>
  <c r="EN7" i="11"/>
  <c r="GM7" i="11"/>
  <c r="FV7" i="11"/>
  <c r="HU7" i="11"/>
  <c r="FE7" i="11"/>
  <c r="IF7" i="11"/>
  <c r="EY7" i="11"/>
  <c r="HO7" i="11"/>
  <c r="GX7" i="11"/>
  <c r="GG7" i="11"/>
  <c r="FP7" i="11"/>
  <c r="HY7" i="6"/>
  <c r="HH7" i="6"/>
  <c r="GQ7" i="6"/>
  <c r="FZ7" i="6"/>
  <c r="FI7" i="6"/>
  <c r="ER7" i="6"/>
  <c r="HZ7" i="6"/>
  <c r="HI7" i="6"/>
  <c r="GR7" i="6"/>
  <c r="GA7" i="6"/>
  <c r="FJ7" i="6"/>
  <c r="ES7" i="6"/>
  <c r="IF7" i="6"/>
  <c r="HO7" i="6"/>
  <c r="GX7" i="6"/>
  <c r="GG7" i="6"/>
  <c r="FP7" i="6"/>
  <c r="EY7" i="6"/>
  <c r="IC7" i="6"/>
  <c r="HL7" i="6"/>
  <c r="GU7" i="6"/>
  <c r="GD7" i="6"/>
  <c r="FM7" i="6"/>
  <c r="EV7" i="6"/>
  <c r="FV35" i="11"/>
  <c r="HU35" i="11"/>
  <c r="FE35" i="11"/>
  <c r="HD35" i="11"/>
  <c r="EN35" i="11"/>
  <c r="GM35" i="11"/>
  <c r="FZ35" i="11"/>
  <c r="HY35" i="11"/>
  <c r="FI35" i="11"/>
  <c r="HH35" i="11"/>
  <c r="ER35" i="11"/>
  <c r="ER37" i="11" s="1"/>
  <c r="GQ35" i="11"/>
  <c r="GR35" i="11"/>
  <c r="GA35" i="11"/>
  <c r="HZ35" i="11"/>
  <c r="FJ35" i="11"/>
  <c r="HI35" i="11"/>
  <c r="ES35" i="11"/>
  <c r="HX35" i="11"/>
  <c r="EQ35" i="11"/>
  <c r="HG35" i="11"/>
  <c r="FH35" i="11"/>
  <c r="FY35" i="11"/>
  <c r="GP35" i="11"/>
  <c r="EM5" i="11"/>
  <c r="FD5" i="11"/>
  <c r="FU5" i="11"/>
  <c r="GL5" i="11"/>
  <c r="HC5" i="11"/>
  <c r="HT5" i="11"/>
  <c r="X22" i="11"/>
  <c r="EY5" i="11"/>
  <c r="FP5" i="11"/>
  <c r="GG5" i="11"/>
  <c r="GX5" i="11"/>
  <c r="HO5" i="11"/>
  <c r="IF5" i="11"/>
  <c r="AJ22" i="11"/>
  <c r="EQ5" i="11"/>
  <c r="FH5" i="11"/>
  <c r="FY5" i="11"/>
  <c r="GP5" i="11"/>
  <c r="HG5" i="11"/>
  <c r="HX5" i="11"/>
  <c r="AB22" i="11"/>
  <c r="AB23" i="11"/>
  <c r="HT5" i="6"/>
  <c r="HC5" i="6"/>
  <c r="GL5" i="6"/>
  <c r="FU5" i="6"/>
  <c r="EM5" i="6"/>
  <c r="FD5" i="6"/>
  <c r="X22" i="6"/>
  <c r="X23" i="6"/>
  <c r="S22" i="6"/>
  <c r="S23" i="6"/>
  <c r="HS5" i="6"/>
  <c r="HB5" i="6"/>
  <c r="GK5" i="6"/>
  <c r="FT5" i="6"/>
  <c r="EL5" i="6"/>
  <c r="FC5" i="6"/>
  <c r="W23" i="6"/>
  <c r="W22" i="6"/>
  <c r="HV5" i="6"/>
  <c r="HE5" i="6"/>
  <c r="GN5" i="6"/>
  <c r="FW5" i="6"/>
  <c r="FF5" i="6"/>
  <c r="EO5" i="6"/>
  <c r="Z22" i="6"/>
  <c r="Z23" i="6"/>
  <c r="R22" i="6"/>
  <c r="R23" i="6"/>
  <c r="ID5" i="6"/>
  <c r="HM5" i="6"/>
  <c r="GV5" i="6"/>
  <c r="GE5" i="6"/>
  <c r="FN5" i="6"/>
  <c r="EW5" i="6"/>
  <c r="AH23" i="6"/>
  <c r="AH22" i="6"/>
  <c r="P32" i="11"/>
  <c r="P31" i="11"/>
  <c r="IH15" i="12"/>
  <c r="HQ15" i="12"/>
  <c r="GZ15" i="12"/>
  <c r="GI15" i="12"/>
  <c r="FR15" i="12"/>
  <c r="FA15" i="12"/>
  <c r="GW15" i="12"/>
  <c r="GF15" i="12"/>
  <c r="IE15" i="12"/>
  <c r="FO15" i="12"/>
  <c r="HN15" i="12"/>
  <c r="EX15" i="12"/>
  <c r="GN15" i="12"/>
  <c r="FW15" i="12"/>
  <c r="HV15" i="12"/>
  <c r="FF15" i="12"/>
  <c r="HE15" i="12"/>
  <c r="EO15" i="12"/>
  <c r="GT15" i="12"/>
  <c r="GC15" i="12"/>
  <c r="IB15" i="12"/>
  <c r="FL15" i="12"/>
  <c r="HK15" i="12"/>
  <c r="EU15" i="12"/>
  <c r="FZ15" i="9"/>
  <c r="HY15" i="9"/>
  <c r="FI15" i="9"/>
  <c r="HH15" i="9"/>
  <c r="ER15" i="9"/>
  <c r="GQ15" i="9"/>
  <c r="IC15" i="9"/>
  <c r="FM15" i="9"/>
  <c r="HL15" i="9"/>
  <c r="EV15" i="9"/>
  <c r="GU15" i="9"/>
  <c r="GD15" i="9"/>
  <c r="HC15" i="9"/>
  <c r="EM15" i="9"/>
  <c r="GL15" i="9"/>
  <c r="FU15" i="9"/>
  <c r="HT15" i="9"/>
  <c r="FD15" i="9"/>
  <c r="HR15" i="9"/>
  <c r="FB15" i="9"/>
  <c r="FS15" i="9"/>
  <c r="GJ15" i="9"/>
  <c r="HA15" i="9"/>
  <c r="II15" i="9"/>
  <c r="HN15" i="9"/>
  <c r="EX15" i="9"/>
  <c r="FO15" i="9"/>
  <c r="GF15" i="9"/>
  <c r="GW15" i="9"/>
  <c r="IE15" i="9"/>
  <c r="U32" i="12"/>
  <c r="U31" i="12"/>
  <c r="GX20" i="12"/>
  <c r="FP20" i="12"/>
  <c r="IF20" i="12"/>
  <c r="EY20" i="12"/>
  <c r="HO20" i="12"/>
  <c r="GG20" i="12"/>
  <c r="EU20" i="12"/>
  <c r="GC20" i="12"/>
  <c r="HK20" i="12"/>
  <c r="IB20" i="12"/>
  <c r="FL20" i="12"/>
  <c r="GT20" i="12"/>
  <c r="FJ20" i="12"/>
  <c r="HI20" i="12"/>
  <c r="GA20" i="12"/>
  <c r="HZ20" i="12"/>
  <c r="ES20" i="12"/>
  <c r="GR20" i="12"/>
  <c r="GO20" i="12"/>
  <c r="FX20" i="12"/>
  <c r="HW20" i="12"/>
  <c r="FG20" i="12"/>
  <c r="HF20" i="12"/>
  <c r="EP20" i="12"/>
  <c r="FR20" i="9"/>
  <c r="GZ20" i="9"/>
  <c r="FA20" i="9"/>
  <c r="IH20" i="9"/>
  <c r="GI20" i="9"/>
  <c r="HQ20" i="9"/>
  <c r="GV20" i="9"/>
  <c r="GE20" i="9"/>
  <c r="ID20" i="9"/>
  <c r="FN20" i="9"/>
  <c r="HM20" i="9"/>
  <c r="EW20" i="9"/>
  <c r="HF20" i="9"/>
  <c r="EP20" i="9"/>
  <c r="GO20" i="9"/>
  <c r="FX20" i="9"/>
  <c r="HW20" i="9"/>
  <c r="FG20" i="9"/>
  <c r="GL8" i="10"/>
  <c r="FU8" i="10"/>
  <c r="HT8" i="10"/>
  <c r="FD8" i="10"/>
  <c r="HC8" i="10"/>
  <c r="EM8" i="10"/>
  <c r="ES8" i="10"/>
  <c r="GA8" i="10"/>
  <c r="GR8" i="10"/>
  <c r="HI8" i="10"/>
  <c r="FJ8" i="10"/>
  <c r="HZ8" i="10"/>
  <c r="IG8" i="10"/>
  <c r="EZ8" i="10"/>
  <c r="FQ8" i="10"/>
  <c r="GH8" i="10"/>
  <c r="GY8" i="10"/>
  <c r="HP8" i="10"/>
  <c r="HY8" i="10"/>
  <c r="ER8" i="10"/>
  <c r="FI8" i="10"/>
  <c r="FZ8" i="10"/>
  <c r="GQ8" i="10"/>
  <c r="HH8" i="10"/>
  <c r="HN6" i="12"/>
  <c r="EX6" i="12"/>
  <c r="GW6" i="12"/>
  <c r="GF6" i="12"/>
  <c r="IE6" i="12"/>
  <c r="FO6" i="12"/>
  <c r="GB6" i="12"/>
  <c r="IA6" i="12"/>
  <c r="FK6" i="12"/>
  <c r="HJ6" i="12"/>
  <c r="ET6" i="12"/>
  <c r="GS6" i="12"/>
  <c r="GX6" i="12"/>
  <c r="GG6" i="12"/>
  <c r="HO6" i="12"/>
  <c r="EY6" i="12"/>
  <c r="IF6" i="12"/>
  <c r="FP6" i="12"/>
  <c r="FY6" i="12"/>
  <c r="GP6" i="12"/>
  <c r="HG6" i="12"/>
  <c r="HX6" i="12"/>
  <c r="FH6" i="12"/>
  <c r="EQ6" i="12"/>
  <c r="ID6" i="12"/>
  <c r="FN6" i="12"/>
  <c r="GV6" i="12"/>
  <c r="HM6" i="12"/>
  <c r="EW6" i="12"/>
  <c r="GE6" i="12"/>
  <c r="HE6" i="8"/>
  <c r="EO6" i="8"/>
  <c r="GN6" i="8"/>
  <c r="FW6" i="8"/>
  <c r="HV6" i="8"/>
  <c r="FF6" i="8"/>
  <c r="HD6" i="8"/>
  <c r="EN6" i="8"/>
  <c r="GM6" i="8"/>
  <c r="FV6" i="8"/>
  <c r="HU6" i="8"/>
  <c r="FE6" i="8"/>
  <c r="GY6" i="8"/>
  <c r="GH6" i="8"/>
  <c r="HP6" i="8"/>
  <c r="EZ6" i="8"/>
  <c r="FQ6" i="8"/>
  <c r="IG6" i="8"/>
  <c r="GD6" i="8"/>
  <c r="GU6" i="8"/>
  <c r="IC6" i="8"/>
  <c r="HL6" i="8"/>
  <c r="FM6" i="8"/>
  <c r="EV6" i="8"/>
  <c r="IG11" i="10"/>
  <c r="FQ11" i="10"/>
  <c r="HP11" i="10"/>
  <c r="EZ11" i="10"/>
  <c r="GY11" i="10"/>
  <c r="GH11" i="10"/>
  <c r="HD11" i="10"/>
  <c r="EN11" i="10"/>
  <c r="GM11" i="10"/>
  <c r="FV11" i="10"/>
  <c r="HU11" i="10"/>
  <c r="FE11" i="10"/>
  <c r="GJ17" i="12"/>
  <c r="II17" i="12"/>
  <c r="FS17" i="12"/>
  <c r="HR17" i="12"/>
  <c r="FB17" i="12"/>
  <c r="HA17" i="12"/>
  <c r="FY17" i="12"/>
  <c r="HX17" i="12"/>
  <c r="FH17" i="12"/>
  <c r="HG17" i="12"/>
  <c r="EQ17" i="12"/>
  <c r="GP17" i="12"/>
  <c r="IB17" i="12"/>
  <c r="FL17" i="12"/>
  <c r="HK17" i="12"/>
  <c r="EU17" i="12"/>
  <c r="GT17" i="12"/>
  <c r="GC17" i="12"/>
  <c r="HY17" i="8"/>
  <c r="FI17" i="8"/>
  <c r="HH17" i="8"/>
  <c r="ER17" i="8"/>
  <c r="FZ17" i="8"/>
  <c r="GQ17" i="8"/>
  <c r="HD17" i="8"/>
  <c r="EN17" i="8"/>
  <c r="GM17" i="8"/>
  <c r="FV17" i="8"/>
  <c r="HU17" i="8"/>
  <c r="FE17" i="8"/>
  <c r="GO17" i="8"/>
  <c r="FX17" i="8"/>
  <c r="HW17" i="8"/>
  <c r="FG17" i="8"/>
  <c r="HF17" i="8"/>
  <c r="EP17" i="8"/>
  <c r="IH17" i="8"/>
  <c r="GZ17" i="8"/>
  <c r="HQ17" i="8"/>
  <c r="FR17" i="8"/>
  <c r="FA17" i="8"/>
  <c r="GI17" i="8"/>
  <c r="HW9" i="10"/>
  <c r="FG9" i="10"/>
  <c r="HF9" i="10"/>
  <c r="EP9" i="10"/>
  <c r="GO9" i="10"/>
  <c r="FX9" i="10"/>
  <c r="GB9" i="10"/>
  <c r="IA9" i="10"/>
  <c r="FK9" i="10"/>
  <c r="HJ9" i="10"/>
  <c r="ET9" i="10"/>
  <c r="GS9" i="10"/>
  <c r="HM9" i="10"/>
  <c r="EW9" i="10"/>
  <c r="GV9" i="10"/>
  <c r="GE9" i="10"/>
  <c r="ID9" i="10"/>
  <c r="FN9" i="10"/>
  <c r="HQ9" i="10"/>
  <c r="FA9" i="10"/>
  <c r="GZ9" i="10"/>
  <c r="GI9" i="10"/>
  <c r="IH9" i="10"/>
  <c r="FR9" i="10"/>
  <c r="IF9" i="10"/>
  <c r="GG9" i="10"/>
  <c r="GX9" i="10"/>
  <c r="EY9" i="10"/>
  <c r="HO9" i="10"/>
  <c r="FP9" i="10"/>
  <c r="GG21" i="12"/>
  <c r="IF21" i="12"/>
  <c r="FP21" i="12"/>
  <c r="HO21" i="12"/>
  <c r="EY21" i="12"/>
  <c r="GX21" i="12"/>
  <c r="HP21" i="12"/>
  <c r="EZ21" i="12"/>
  <c r="GY21" i="12"/>
  <c r="GH21" i="12"/>
  <c r="IG21" i="12"/>
  <c r="FQ21" i="12"/>
  <c r="GF21" i="12"/>
  <c r="IE21" i="12"/>
  <c r="FO21" i="12"/>
  <c r="HN21" i="12"/>
  <c r="EX21" i="12"/>
  <c r="GW21" i="12"/>
  <c r="GP21" i="12"/>
  <c r="FY21" i="12"/>
  <c r="HX21" i="12"/>
  <c r="FH21" i="12"/>
  <c r="HG21" i="12"/>
  <c r="EQ21" i="12"/>
  <c r="GA21" i="9"/>
  <c r="HZ21" i="9"/>
  <c r="FJ21" i="9"/>
  <c r="HI21" i="9"/>
  <c r="ES21" i="9"/>
  <c r="GR21" i="9"/>
  <c r="GH21" i="9"/>
  <c r="IG21" i="9"/>
  <c r="FQ21" i="9"/>
  <c r="HP21" i="9"/>
  <c r="EZ21" i="9"/>
  <c r="GY21" i="9"/>
  <c r="HW21" i="9"/>
  <c r="FG21" i="9"/>
  <c r="HF21" i="9"/>
  <c r="EP21" i="9"/>
  <c r="GO21" i="9"/>
  <c r="FX21" i="9"/>
  <c r="GF21" i="9"/>
  <c r="IE21" i="9"/>
  <c r="FO21" i="9"/>
  <c r="HN21" i="9"/>
  <c r="EX21" i="9"/>
  <c r="GW21" i="9"/>
  <c r="ID19" i="10"/>
  <c r="FN19" i="10"/>
  <c r="HM19" i="10"/>
  <c r="EW19" i="10"/>
  <c r="GV19" i="10"/>
  <c r="GE19" i="10"/>
  <c r="GZ19" i="10"/>
  <c r="GI19" i="10"/>
  <c r="IH19" i="10"/>
  <c r="FR19" i="10"/>
  <c r="HQ19" i="10"/>
  <c r="FA19" i="10"/>
  <c r="HV19" i="10"/>
  <c r="FF19" i="10"/>
  <c r="HE19" i="10"/>
  <c r="EO19" i="10"/>
  <c r="GN19" i="10"/>
  <c r="FW19" i="10"/>
  <c r="HJ19" i="10"/>
  <c r="ET19" i="10"/>
  <c r="GS19" i="10"/>
  <c r="GB19" i="10"/>
  <c r="FK19" i="10"/>
  <c r="IA19" i="10"/>
  <c r="HX19" i="10"/>
  <c r="FH19" i="10"/>
  <c r="FY19" i="10"/>
  <c r="GP19" i="10"/>
  <c r="EQ19" i="10"/>
  <c r="HG19" i="10"/>
  <c r="HO16" i="12"/>
  <c r="IF16" i="12"/>
  <c r="GX16" i="12"/>
  <c r="FP16" i="12"/>
  <c r="EY16" i="12"/>
  <c r="GG16" i="12"/>
  <c r="GD16" i="12"/>
  <c r="EV16" i="12"/>
  <c r="IC16" i="12"/>
  <c r="FM16" i="12"/>
  <c r="GU16" i="12"/>
  <c r="HL16" i="12"/>
  <c r="FC16" i="12"/>
  <c r="HS16" i="12"/>
  <c r="FT16" i="12"/>
  <c r="IJ16" i="12"/>
  <c r="GK16" i="12"/>
  <c r="HB16" i="12"/>
  <c r="GF16" i="8"/>
  <c r="IE16" i="8"/>
  <c r="FO16" i="8"/>
  <c r="HN16" i="8"/>
  <c r="EX16" i="8"/>
  <c r="GW16" i="8"/>
  <c r="HJ16" i="8"/>
  <c r="ET16" i="8"/>
  <c r="GS16" i="8"/>
  <c r="GB16" i="8"/>
  <c r="IA16" i="8"/>
  <c r="FK16" i="8"/>
  <c r="HW16" i="8"/>
  <c r="FG16" i="8"/>
  <c r="HF16" i="8"/>
  <c r="EP16" i="8"/>
  <c r="FX16" i="8"/>
  <c r="GO16" i="8"/>
  <c r="GZ16" i="8"/>
  <c r="GI16" i="8"/>
  <c r="IH16" i="8"/>
  <c r="FR16" i="8"/>
  <c r="HQ16" i="8"/>
  <c r="FA16" i="8"/>
  <c r="HO18" i="10"/>
  <c r="EY18" i="10"/>
  <c r="GX18" i="10"/>
  <c r="GG18" i="10"/>
  <c r="IF18" i="10"/>
  <c r="FP18" i="10"/>
  <c r="HZ18" i="10"/>
  <c r="GR18" i="10"/>
  <c r="ES18" i="10"/>
  <c r="HI18" i="10"/>
  <c r="FJ18" i="10"/>
  <c r="GA18" i="10"/>
  <c r="GH18" i="10"/>
  <c r="IG18" i="10"/>
  <c r="FQ18" i="10"/>
  <c r="HP18" i="10"/>
  <c r="EZ18" i="10"/>
  <c r="GY18" i="10"/>
  <c r="HO34" i="12"/>
  <c r="IF34" i="12"/>
  <c r="GX34" i="12"/>
  <c r="GG34" i="12"/>
  <c r="FP34" i="12"/>
  <c r="EY34" i="12"/>
  <c r="AJ36" i="12"/>
  <c r="IC34" i="12"/>
  <c r="FM34" i="12"/>
  <c r="HL34" i="12"/>
  <c r="EV34" i="12"/>
  <c r="AG37" i="12"/>
  <c r="GU34" i="12"/>
  <c r="AG36" i="12"/>
  <c r="GD34" i="12"/>
  <c r="HE34" i="12"/>
  <c r="EO34" i="12"/>
  <c r="GN34" i="12"/>
  <c r="Z36" i="12"/>
  <c r="Z37" i="12"/>
  <c r="Z39" i="12" s="1"/>
  <c r="FW34" i="12"/>
  <c r="HV34" i="12"/>
  <c r="FF34" i="12"/>
  <c r="AO37" i="12"/>
  <c r="GL34" i="12"/>
  <c r="IK34" i="12"/>
  <c r="FU34" i="12"/>
  <c r="HT34" i="12"/>
  <c r="FD34" i="12"/>
  <c r="HC34" i="12"/>
  <c r="AO36" i="12"/>
  <c r="HB34" i="12"/>
  <c r="GK34" i="12"/>
  <c r="IJ34" i="12"/>
  <c r="FT34" i="12"/>
  <c r="HS34" i="12"/>
  <c r="FC34" i="12"/>
  <c r="AN36" i="12"/>
  <c r="Y37" i="8"/>
  <c r="FV34" i="8"/>
  <c r="HU34" i="8"/>
  <c r="FE34" i="8"/>
  <c r="HD34" i="8"/>
  <c r="Y36" i="8"/>
  <c r="GM34" i="8"/>
  <c r="EN34" i="8"/>
  <c r="EY34" i="8"/>
  <c r="GG34" i="8"/>
  <c r="HO34" i="8"/>
  <c r="AJ37" i="8"/>
  <c r="AJ36" i="8"/>
  <c r="FP34" i="8"/>
  <c r="GX34" i="8"/>
  <c r="IF34" i="8"/>
  <c r="HQ34" i="8"/>
  <c r="GI34" i="8"/>
  <c r="FR34" i="8"/>
  <c r="FA34" i="8"/>
  <c r="IH34" i="8"/>
  <c r="GZ34" i="8"/>
  <c r="AL37" i="8"/>
  <c r="AL36" i="8"/>
  <c r="FH34" i="8"/>
  <c r="GP34" i="8"/>
  <c r="HX34" i="8"/>
  <c r="EQ34" i="8"/>
  <c r="FY34" i="8"/>
  <c r="HG34" i="8"/>
  <c r="AB36" i="8"/>
  <c r="IG34" i="8"/>
  <c r="FQ34" i="8"/>
  <c r="HP34" i="8"/>
  <c r="EZ34" i="8"/>
  <c r="GY34" i="8"/>
  <c r="GH34" i="8"/>
  <c r="AK36" i="8"/>
  <c r="AK37" i="8"/>
  <c r="FV14" i="8"/>
  <c r="HU14" i="8"/>
  <c r="FE14" i="8"/>
  <c r="HD14" i="8"/>
  <c r="EN14" i="8"/>
  <c r="GM14" i="8"/>
  <c r="GT14" i="8"/>
  <c r="GC14" i="8"/>
  <c r="IB14" i="8"/>
  <c r="FL14" i="8"/>
  <c r="HK14" i="8"/>
  <c r="EU14" i="8"/>
  <c r="FY14" i="8"/>
  <c r="HX14" i="8"/>
  <c r="FH14" i="8"/>
  <c r="GP14" i="8"/>
  <c r="HG14" i="8"/>
  <c r="EQ14" i="8"/>
  <c r="GX14" i="8"/>
  <c r="GG14" i="8"/>
  <c r="IF14" i="8"/>
  <c r="FP14" i="8"/>
  <c r="HO14" i="8"/>
  <c r="EY14" i="8"/>
  <c r="GS12" i="12"/>
  <c r="GB12" i="12"/>
  <c r="IA12" i="12"/>
  <c r="FK12" i="12"/>
  <c r="HJ12" i="12"/>
  <c r="ET12" i="12"/>
  <c r="GA12" i="12"/>
  <c r="GR12" i="12"/>
  <c r="HI12" i="12"/>
  <c r="ES12" i="12"/>
  <c r="HZ12" i="12"/>
  <c r="FJ12" i="12"/>
  <c r="HE12" i="12"/>
  <c r="EO12" i="12"/>
  <c r="GN12" i="12"/>
  <c r="FW12" i="12"/>
  <c r="HV12" i="12"/>
  <c r="FF12" i="12"/>
  <c r="GE12" i="12"/>
  <c r="ID12" i="12"/>
  <c r="FN12" i="12"/>
  <c r="HM12" i="12"/>
  <c r="EW12" i="12"/>
  <c r="GV12" i="12"/>
  <c r="GP12" i="8"/>
  <c r="FY12" i="8"/>
  <c r="HG12" i="8"/>
  <c r="EQ12" i="8"/>
  <c r="HX12" i="8"/>
  <c r="FH12" i="8"/>
  <c r="HC12" i="8"/>
  <c r="EM12" i="8"/>
  <c r="GL12" i="8"/>
  <c r="HT12" i="8"/>
  <c r="FD12" i="8"/>
  <c r="FU12" i="8"/>
  <c r="HO12" i="8"/>
  <c r="EY12" i="8"/>
  <c r="GX12" i="8"/>
  <c r="GG12" i="8"/>
  <c r="IF12" i="8"/>
  <c r="FP12" i="8"/>
  <c r="GJ12" i="8"/>
  <c r="FS12" i="8"/>
  <c r="HA12" i="8"/>
  <c r="II12" i="8"/>
  <c r="HR12" i="8"/>
  <c r="FB12" i="8"/>
  <c r="FY10" i="10"/>
  <c r="HX10" i="10"/>
  <c r="FH10" i="10"/>
  <c r="HG10" i="10"/>
  <c r="EQ10" i="10"/>
  <c r="GP10" i="10"/>
  <c r="HV10" i="10"/>
  <c r="EO10" i="10"/>
  <c r="HE10" i="10"/>
  <c r="FF10" i="10"/>
  <c r="FW10" i="10"/>
  <c r="GN10" i="10"/>
  <c r="IC10" i="10"/>
  <c r="EV10" i="10"/>
  <c r="FM10" i="10"/>
  <c r="GD10" i="10"/>
  <c r="GU10" i="10"/>
  <c r="HL10" i="10"/>
  <c r="II10" i="10"/>
  <c r="FB10" i="10"/>
  <c r="FS10" i="10"/>
  <c r="GJ10" i="10"/>
  <c r="HA10" i="10"/>
  <c r="HR10" i="10"/>
  <c r="IC13" i="12"/>
  <c r="FM13" i="12"/>
  <c r="GD13" i="12"/>
  <c r="HL13" i="12"/>
  <c r="GU13" i="12"/>
  <c r="EV13" i="12"/>
  <c r="GH13" i="12"/>
  <c r="IG13" i="12"/>
  <c r="FQ13" i="12"/>
  <c r="HP13" i="12"/>
  <c r="EZ13" i="12"/>
  <c r="GY13" i="12"/>
  <c r="HR13" i="12"/>
  <c r="FB13" i="12"/>
  <c r="HA13" i="12"/>
  <c r="GJ13" i="12"/>
  <c r="II13" i="12"/>
  <c r="FS13" i="12"/>
  <c r="GD13" i="9"/>
  <c r="IC13" i="9"/>
  <c r="FM13" i="9"/>
  <c r="HL13" i="9"/>
  <c r="EV13" i="9"/>
  <c r="GU13" i="9"/>
  <c r="IE13" i="9"/>
  <c r="FO13" i="9"/>
  <c r="GF13" i="9"/>
  <c r="GW13" i="9"/>
  <c r="EX13" i="9"/>
  <c r="HN13" i="9"/>
  <c r="II13" i="9"/>
  <c r="FB13" i="9"/>
  <c r="FS13" i="9"/>
  <c r="GJ13" i="9"/>
  <c r="HA13" i="9"/>
  <c r="HR13" i="9"/>
  <c r="GN7" i="10"/>
  <c r="FW7" i="10"/>
  <c r="HV7" i="10"/>
  <c r="FF7" i="10"/>
  <c r="HE7" i="10"/>
  <c r="EO7" i="10"/>
  <c r="GA7" i="10"/>
  <c r="HZ7" i="10"/>
  <c r="FJ7" i="10"/>
  <c r="HI7" i="10"/>
  <c r="ES7" i="10"/>
  <c r="GR7" i="10"/>
  <c r="ID7" i="10"/>
  <c r="FN7" i="10"/>
  <c r="HM7" i="10"/>
  <c r="EW7" i="10"/>
  <c r="GV7" i="10"/>
  <c r="GE7" i="10"/>
  <c r="GZ7" i="10"/>
  <c r="GI7" i="10"/>
  <c r="IH7" i="10"/>
  <c r="FR7" i="10"/>
  <c r="HQ7" i="10"/>
  <c r="FA7" i="10"/>
  <c r="IE7" i="10"/>
  <c r="EX7" i="10"/>
  <c r="HN7" i="10"/>
  <c r="FO7" i="10"/>
  <c r="GF7" i="10"/>
  <c r="GW7" i="10"/>
  <c r="GN35" i="9"/>
  <c r="GN36" i="9" s="1"/>
  <c r="FW35" i="9"/>
  <c r="HV35" i="9"/>
  <c r="FF35" i="9"/>
  <c r="HE35" i="9"/>
  <c r="EO35" i="9"/>
  <c r="AH36" i="9"/>
  <c r="GV35" i="9"/>
  <c r="GE35" i="9"/>
  <c r="ID35" i="9"/>
  <c r="FN35" i="9"/>
  <c r="HM35" i="9"/>
  <c r="EW35" i="9"/>
  <c r="U37" i="9"/>
  <c r="HU35" i="9"/>
  <c r="GM35" i="9"/>
  <c r="EN35" i="9"/>
  <c r="HD35" i="9"/>
  <c r="FV35" i="9"/>
  <c r="FE35" i="9"/>
  <c r="IG35" i="9"/>
  <c r="EZ35" i="9"/>
  <c r="HP35" i="9"/>
  <c r="GH35" i="9"/>
  <c r="FQ35" i="9"/>
  <c r="GY35" i="9"/>
  <c r="HV5" i="10"/>
  <c r="FF5" i="10"/>
  <c r="HE5" i="10"/>
  <c r="EO5" i="10"/>
  <c r="Z23" i="10"/>
  <c r="GN5" i="10"/>
  <c r="Z22" i="10"/>
  <c r="FW5" i="10"/>
  <c r="IH5" i="10"/>
  <c r="FR5" i="10"/>
  <c r="HQ5" i="10"/>
  <c r="FA5" i="10"/>
  <c r="AL23" i="10"/>
  <c r="GZ5" i="10"/>
  <c r="AL22" i="10"/>
  <c r="GI5" i="10"/>
  <c r="AH23" i="10"/>
  <c r="GV5" i="10"/>
  <c r="AH22" i="10"/>
  <c r="GE5" i="10"/>
  <c r="ID5" i="10"/>
  <c r="FN5" i="10"/>
  <c r="HM5" i="10"/>
  <c r="EW5" i="10"/>
  <c r="AA23" i="10"/>
  <c r="GO5" i="10"/>
  <c r="AA22" i="10"/>
  <c r="FX5" i="10"/>
  <c r="HW5" i="10"/>
  <c r="FG5" i="10"/>
  <c r="HF5" i="10"/>
  <c r="EP5" i="10"/>
  <c r="T23" i="10"/>
  <c r="T22" i="10"/>
  <c r="GT15" i="11"/>
  <c r="GC15" i="11"/>
  <c r="IB15" i="11"/>
  <c r="FL15" i="11"/>
  <c r="HK15" i="11"/>
  <c r="EU15" i="11"/>
  <c r="IC15" i="11"/>
  <c r="FM15" i="11"/>
  <c r="HL15" i="11"/>
  <c r="EV15" i="11"/>
  <c r="GU15" i="11"/>
  <c r="GD15" i="11"/>
  <c r="GX15" i="11"/>
  <c r="GG15" i="11"/>
  <c r="IF15" i="11"/>
  <c r="FP15" i="11"/>
  <c r="HO15" i="11"/>
  <c r="EY15" i="11"/>
  <c r="GR15" i="11"/>
  <c r="ES15" i="11"/>
  <c r="HZ15" i="11"/>
  <c r="FJ15" i="11"/>
  <c r="HI15" i="11"/>
  <c r="GA15" i="11"/>
  <c r="IB15" i="6"/>
  <c r="HK15" i="6"/>
  <c r="GT15" i="6"/>
  <c r="GC15" i="6"/>
  <c r="FL15" i="6"/>
  <c r="EU15" i="6"/>
  <c r="HU15" i="6"/>
  <c r="HD15" i="6"/>
  <c r="GM15" i="6"/>
  <c r="FV15" i="6"/>
  <c r="FE15" i="6"/>
  <c r="EN15" i="6"/>
  <c r="HQ15" i="6"/>
  <c r="GZ15" i="6"/>
  <c r="GI15" i="6"/>
  <c r="FR15" i="6"/>
  <c r="FA15" i="6"/>
  <c r="EJ15" i="6"/>
  <c r="HS15" i="6"/>
  <c r="HB15" i="6"/>
  <c r="GK15" i="6"/>
  <c r="FT15" i="6"/>
  <c r="FC15" i="6"/>
  <c r="EL15" i="6"/>
  <c r="GF20" i="11"/>
  <c r="IE20" i="11"/>
  <c r="FO20" i="11"/>
  <c r="HN20" i="11"/>
  <c r="EX20" i="11"/>
  <c r="GW20" i="11"/>
  <c r="GO20" i="11"/>
  <c r="FX20" i="11"/>
  <c r="HW20" i="11"/>
  <c r="FG20" i="11"/>
  <c r="HF20" i="11"/>
  <c r="EP20" i="11"/>
  <c r="GV20" i="11"/>
  <c r="HM20" i="11"/>
  <c r="ID20" i="11"/>
  <c r="GE20" i="11"/>
  <c r="EW20" i="11"/>
  <c r="FN20" i="11"/>
  <c r="IH20" i="11"/>
  <c r="FA20" i="11"/>
  <c r="FR20" i="11"/>
  <c r="GI20" i="11"/>
  <c r="HQ20" i="11"/>
  <c r="GZ20" i="11"/>
  <c r="HT20" i="6"/>
  <c r="HC20" i="6"/>
  <c r="GL20" i="6"/>
  <c r="FU20" i="6"/>
  <c r="FD20" i="6"/>
  <c r="EM20" i="6"/>
  <c r="IF20" i="6"/>
  <c r="HO20" i="6"/>
  <c r="GX20" i="6"/>
  <c r="GG20" i="6"/>
  <c r="FP20" i="6"/>
  <c r="EY20" i="6"/>
  <c r="ID20" i="6"/>
  <c r="HM20" i="6"/>
  <c r="GV20" i="6"/>
  <c r="GE20" i="6"/>
  <c r="FN20" i="6"/>
  <c r="EW20" i="6"/>
  <c r="HW20" i="6"/>
  <c r="HF20" i="6"/>
  <c r="GO20" i="6"/>
  <c r="FX20" i="6"/>
  <c r="FG20" i="6"/>
  <c r="EP20" i="6"/>
  <c r="IC8" i="9"/>
  <c r="FM8" i="9"/>
  <c r="HL8" i="9"/>
  <c r="EV8" i="9"/>
  <c r="GU8" i="9"/>
  <c r="GD8" i="9"/>
  <c r="HG8" i="9"/>
  <c r="EQ8" i="9"/>
  <c r="GP8" i="9"/>
  <c r="FY8" i="9"/>
  <c r="HX8" i="9"/>
  <c r="FH8" i="9"/>
  <c r="GJ8" i="9"/>
  <c r="II8" i="9"/>
  <c r="FS8" i="9"/>
  <c r="HR8" i="9"/>
  <c r="FB8" i="9"/>
  <c r="HA8" i="9"/>
  <c r="FY6" i="11"/>
  <c r="HX6" i="11"/>
  <c r="FH6" i="11"/>
  <c r="HG6" i="11"/>
  <c r="EQ6" i="11"/>
  <c r="GP6" i="11"/>
  <c r="AJ23" i="11"/>
  <c r="IF6" i="11"/>
  <c r="FP6" i="11"/>
  <c r="HO6" i="11"/>
  <c r="EY6" i="11"/>
  <c r="GX6" i="11"/>
  <c r="GG6" i="11"/>
  <c r="IE6" i="11"/>
  <c r="EX6" i="11"/>
  <c r="FO6" i="11"/>
  <c r="GF6" i="11"/>
  <c r="GW6" i="11"/>
  <c r="HN6" i="11"/>
  <c r="II6" i="11"/>
  <c r="FB6" i="11"/>
  <c r="FS6" i="11"/>
  <c r="GJ6" i="11"/>
  <c r="HA6" i="11"/>
  <c r="HR6" i="11"/>
  <c r="HY6" i="6"/>
  <c r="HH6" i="6"/>
  <c r="GQ6" i="6"/>
  <c r="FZ6" i="6"/>
  <c r="FI6" i="6"/>
  <c r="ER6" i="6"/>
  <c r="HU6" i="6"/>
  <c r="HD6" i="6"/>
  <c r="GM6" i="6"/>
  <c r="FV6" i="6"/>
  <c r="FE6" i="6"/>
  <c r="EN6" i="6"/>
  <c r="HT6" i="6"/>
  <c r="HC6" i="6"/>
  <c r="GL6" i="6"/>
  <c r="FU6" i="6"/>
  <c r="FD6" i="6"/>
  <c r="EM6" i="6"/>
  <c r="ID6" i="6"/>
  <c r="HM6" i="6"/>
  <c r="GV6" i="6"/>
  <c r="GE6" i="6"/>
  <c r="FN6" i="6"/>
  <c r="EW6" i="6"/>
  <c r="GG11" i="9"/>
  <c r="IF11" i="9"/>
  <c r="FP11" i="9"/>
  <c r="HO11" i="9"/>
  <c r="EY11" i="9"/>
  <c r="GX11" i="9"/>
  <c r="HU11" i="9"/>
  <c r="FE11" i="9"/>
  <c r="HD11" i="9"/>
  <c r="EN11" i="9"/>
  <c r="GM11" i="9"/>
  <c r="FV11" i="9"/>
  <c r="IE11" i="9"/>
  <c r="EX11" i="9"/>
  <c r="FO11" i="9"/>
  <c r="GF11" i="9"/>
  <c r="GW11" i="9"/>
  <c r="HN11" i="9"/>
  <c r="II11" i="9"/>
  <c r="FB11" i="9"/>
  <c r="FS11" i="9"/>
  <c r="GJ11" i="9"/>
  <c r="HA11" i="9"/>
  <c r="HR11" i="9"/>
  <c r="IC17" i="11"/>
  <c r="FM17" i="11"/>
  <c r="HL17" i="11"/>
  <c r="EV17" i="11"/>
  <c r="GU17" i="11"/>
  <c r="GD17" i="11"/>
  <c r="HX17" i="11"/>
  <c r="FH17" i="11"/>
  <c r="HG17" i="11"/>
  <c r="EQ17" i="11"/>
  <c r="GP17" i="11"/>
  <c r="FY17" i="11"/>
  <c r="FZ17" i="11"/>
  <c r="HY17" i="11"/>
  <c r="FI17" i="11"/>
  <c r="HH17" i="11"/>
  <c r="ER17" i="11"/>
  <c r="GQ17" i="11"/>
  <c r="GX17" i="11"/>
  <c r="GG17" i="11"/>
  <c r="IF17" i="11"/>
  <c r="FP17" i="11"/>
  <c r="HO17" i="11"/>
  <c r="EY17" i="11"/>
  <c r="HZ17" i="6"/>
  <c r="HI17" i="6"/>
  <c r="GR17" i="6"/>
  <c r="GA17" i="6"/>
  <c r="FJ17" i="6"/>
  <c r="ES17" i="6"/>
  <c r="HT17" i="6"/>
  <c r="HC17" i="6"/>
  <c r="GL17" i="6"/>
  <c r="FU17" i="6"/>
  <c r="FD17" i="6"/>
  <c r="EM17" i="6"/>
  <c r="HX17" i="6"/>
  <c r="HG17" i="6"/>
  <c r="GP17" i="6"/>
  <c r="FY17" i="6"/>
  <c r="FH17" i="6"/>
  <c r="EQ17" i="6"/>
  <c r="IB17" i="6"/>
  <c r="HK17" i="6"/>
  <c r="GT17" i="6"/>
  <c r="GC17" i="6"/>
  <c r="FL17" i="6"/>
  <c r="EU17" i="6"/>
  <c r="HK9" i="9"/>
  <c r="EU9" i="9"/>
  <c r="GT9" i="9"/>
  <c r="GC9" i="9"/>
  <c r="IB9" i="9"/>
  <c r="FL9" i="9"/>
  <c r="GG9" i="9"/>
  <c r="IF9" i="9"/>
  <c r="FP9" i="9"/>
  <c r="HO9" i="9"/>
  <c r="EY9" i="9"/>
  <c r="GX9" i="9"/>
  <c r="HV9" i="9"/>
  <c r="EO9" i="9"/>
  <c r="HE9" i="9"/>
  <c r="FW9" i="9"/>
  <c r="GN9" i="9"/>
  <c r="FF9" i="9"/>
  <c r="HZ9" i="9"/>
  <c r="GR9" i="9"/>
  <c r="FJ9" i="9"/>
  <c r="GA9" i="9"/>
  <c r="ES9" i="9"/>
  <c r="HI9" i="9"/>
  <c r="GH9" i="9"/>
  <c r="HP9" i="9"/>
  <c r="EZ9" i="9"/>
  <c r="GY9" i="9"/>
  <c r="IG9" i="9"/>
  <c r="FQ9" i="9"/>
  <c r="GL21" i="11"/>
  <c r="FU21" i="11"/>
  <c r="HT21" i="11"/>
  <c r="FD21" i="11"/>
  <c r="HC21" i="11"/>
  <c r="EM21" i="11"/>
  <c r="IE21" i="11"/>
  <c r="FO21" i="11"/>
  <c r="HN21" i="11"/>
  <c r="EX21" i="11"/>
  <c r="GW21" i="11"/>
  <c r="GF21" i="11"/>
  <c r="HU21" i="11"/>
  <c r="FE21" i="11"/>
  <c r="GM21" i="11"/>
  <c r="EN21" i="11"/>
  <c r="FV21" i="11"/>
  <c r="HD21" i="11"/>
  <c r="HA21" i="11"/>
  <c r="GJ21" i="11"/>
  <c r="II21" i="11"/>
  <c r="FS21" i="11"/>
  <c r="HR21" i="11"/>
  <c r="FB21" i="11"/>
  <c r="HX21" i="6"/>
  <c r="HG21" i="6"/>
  <c r="GP21" i="6"/>
  <c r="FY21" i="6"/>
  <c r="FH21" i="6"/>
  <c r="EQ21" i="6"/>
  <c r="HR21" i="6"/>
  <c r="HA21" i="6"/>
  <c r="GJ21" i="6"/>
  <c r="FS21" i="6"/>
  <c r="FB21" i="6"/>
  <c r="EK21" i="6"/>
  <c r="IE21" i="6"/>
  <c r="HN21" i="6"/>
  <c r="GW21" i="6"/>
  <c r="GF21" i="6"/>
  <c r="FO21" i="6"/>
  <c r="EX21" i="6"/>
  <c r="IB21" i="6"/>
  <c r="HK21" i="6"/>
  <c r="GT21" i="6"/>
  <c r="GC21" i="6"/>
  <c r="FL21" i="6"/>
  <c r="EU21" i="6"/>
  <c r="HO19" i="8"/>
  <c r="EY19" i="8"/>
  <c r="GX19" i="8"/>
  <c r="GG19" i="8"/>
  <c r="IF19" i="8"/>
  <c r="FP19" i="8"/>
  <c r="HY19" i="8"/>
  <c r="FI19" i="8"/>
  <c r="ER19" i="8"/>
  <c r="HH19" i="8"/>
  <c r="FZ19" i="8"/>
  <c r="GQ19" i="8"/>
  <c r="GM19" i="8"/>
  <c r="FV19" i="8"/>
  <c r="HD19" i="8"/>
  <c r="EN19" i="8"/>
  <c r="FE19" i="8"/>
  <c r="HU19" i="8"/>
  <c r="HL19" i="8"/>
  <c r="EV19" i="8"/>
  <c r="GU19" i="8"/>
  <c r="GD19" i="8"/>
  <c r="IC19" i="8"/>
  <c r="FM19" i="8"/>
  <c r="IC16" i="11"/>
  <c r="FM16" i="11"/>
  <c r="HL16" i="11"/>
  <c r="EV16" i="11"/>
  <c r="GU16" i="11"/>
  <c r="GD16" i="11"/>
  <c r="GQ16" i="11"/>
  <c r="FZ16" i="11"/>
  <c r="HY16" i="11"/>
  <c r="FI16" i="11"/>
  <c r="HH16" i="11"/>
  <c r="ER16" i="11"/>
  <c r="GT16" i="11"/>
  <c r="GC16" i="11"/>
  <c r="IB16" i="11"/>
  <c r="FL16" i="11"/>
  <c r="HK16" i="11"/>
  <c r="EU16" i="11"/>
  <c r="FP16" i="11"/>
  <c r="IF16" i="11"/>
  <c r="EY16" i="11"/>
  <c r="HO16" i="11"/>
  <c r="GX16" i="11"/>
  <c r="GG16" i="11"/>
  <c r="HZ16" i="6"/>
  <c r="GR16" i="6"/>
  <c r="HI16" i="6"/>
  <c r="GA16" i="6"/>
  <c r="FJ16" i="6"/>
  <c r="ES16" i="6"/>
  <c r="HX16" i="6"/>
  <c r="HG16" i="6"/>
  <c r="GP16" i="6"/>
  <c r="FY16" i="6"/>
  <c r="FH16" i="6"/>
  <c r="EQ16" i="6"/>
  <c r="IC16" i="6"/>
  <c r="HL16" i="6"/>
  <c r="GU16" i="6"/>
  <c r="GD16" i="6"/>
  <c r="FM16" i="6"/>
  <c r="EV16" i="6"/>
  <c r="HY16" i="6"/>
  <c r="GQ16" i="6"/>
  <c r="HH16" i="6"/>
  <c r="FZ16" i="6"/>
  <c r="FI16" i="6"/>
  <c r="ER16" i="6"/>
  <c r="GS18" i="8"/>
  <c r="FK18" i="8"/>
  <c r="IA18" i="8"/>
  <c r="HJ18" i="8"/>
  <c r="ET18" i="8"/>
  <c r="GB18" i="8"/>
  <c r="HK18" i="8"/>
  <c r="EU18" i="8"/>
  <c r="GT18" i="8"/>
  <c r="IB18" i="8"/>
  <c r="FL18" i="8"/>
  <c r="GC18" i="8"/>
  <c r="GP18" i="8"/>
  <c r="FY18" i="8"/>
  <c r="HX18" i="8"/>
  <c r="FH18" i="8"/>
  <c r="HG18" i="8"/>
  <c r="EQ18" i="8"/>
  <c r="GH18" i="8"/>
  <c r="IG18" i="8"/>
  <c r="FQ18" i="8"/>
  <c r="HP18" i="8"/>
  <c r="EZ18" i="8"/>
  <c r="GY18" i="8"/>
  <c r="V36" i="10"/>
  <c r="V37" i="10"/>
  <c r="AG36" i="10"/>
  <c r="GD34" i="10"/>
  <c r="IC34" i="10"/>
  <c r="FM34" i="10"/>
  <c r="HL34" i="10"/>
  <c r="EV34" i="10"/>
  <c r="AG37" i="10"/>
  <c r="GU34" i="10"/>
  <c r="AJ37" i="10"/>
  <c r="AJ36" i="10"/>
  <c r="FP34" i="10"/>
  <c r="GX34" i="10"/>
  <c r="IF34" i="10"/>
  <c r="EY34" i="10"/>
  <c r="GG34" i="10"/>
  <c r="HO34" i="10"/>
  <c r="IH34" i="10"/>
  <c r="FA34" i="10"/>
  <c r="AL36" i="10"/>
  <c r="GI34" i="10"/>
  <c r="FR34" i="10"/>
  <c r="HQ34" i="10"/>
  <c r="GZ34" i="10"/>
  <c r="AL37" i="10"/>
  <c r="AL39" i="10" s="1"/>
  <c r="FF34" i="10"/>
  <c r="GN34" i="10"/>
  <c r="HV34" i="10"/>
  <c r="Z36" i="10"/>
  <c r="EO34" i="10"/>
  <c r="FW34" i="10"/>
  <c r="HE34" i="10"/>
  <c r="FU14" i="12"/>
  <c r="HC14" i="12"/>
  <c r="FD14" i="12"/>
  <c r="GL14" i="12"/>
  <c r="IK14" i="12"/>
  <c r="HT14" i="12"/>
  <c r="FM14" i="12"/>
  <c r="GU14" i="12"/>
  <c r="EV14" i="12"/>
  <c r="IC14" i="12"/>
  <c r="GD14" i="12"/>
  <c r="HL14" i="12"/>
  <c r="GA14" i="12"/>
  <c r="GR14" i="12"/>
  <c r="FJ14" i="12"/>
  <c r="ES14" i="12"/>
  <c r="HI14" i="12"/>
  <c r="HZ14" i="12"/>
  <c r="HC14" i="9"/>
  <c r="EM14" i="9"/>
  <c r="GL14" i="9"/>
  <c r="FU14" i="9"/>
  <c r="HT14" i="9"/>
  <c r="FD14" i="9"/>
  <c r="HQ14" i="9"/>
  <c r="FA14" i="9"/>
  <c r="GZ14" i="9"/>
  <c r="GI14" i="9"/>
  <c r="IH14" i="9"/>
  <c r="FR14" i="9"/>
  <c r="HF14" i="9"/>
  <c r="EP14" i="9"/>
  <c r="GO14" i="9"/>
  <c r="HW14" i="9"/>
  <c r="FX14" i="9"/>
  <c r="FG14" i="9"/>
  <c r="ID14" i="9"/>
  <c r="FN14" i="9"/>
  <c r="HM14" i="9"/>
  <c r="EW14" i="9"/>
  <c r="GV14" i="9"/>
  <c r="GE14" i="9"/>
  <c r="ID12" i="11"/>
  <c r="FN12" i="11"/>
  <c r="HM12" i="11"/>
  <c r="EW12" i="11"/>
  <c r="GV12" i="11"/>
  <c r="GE12" i="11"/>
  <c r="GZ12" i="11"/>
  <c r="GI12" i="11"/>
  <c r="IH12" i="11"/>
  <c r="FR12" i="11"/>
  <c r="HQ12" i="11"/>
  <c r="FA12" i="11"/>
  <c r="FX12" i="11"/>
  <c r="HW12" i="11"/>
  <c r="FG12" i="11"/>
  <c r="HF12" i="11"/>
  <c r="EP12" i="11"/>
  <c r="GO12" i="11"/>
  <c r="GU12" i="11"/>
  <c r="GD12" i="11"/>
  <c r="IC12" i="11"/>
  <c r="FM12" i="11"/>
  <c r="HL12" i="11"/>
  <c r="EV12" i="11"/>
  <c r="HZ12" i="6"/>
  <c r="HI12" i="6"/>
  <c r="GR12" i="6"/>
  <c r="GA12" i="6"/>
  <c r="FJ12" i="6"/>
  <c r="ES12" i="6"/>
  <c r="IA12" i="6"/>
  <c r="HJ12" i="6"/>
  <c r="GS12" i="6"/>
  <c r="GB12" i="6"/>
  <c r="FK12" i="6"/>
  <c r="ET12" i="6"/>
  <c r="ID12" i="6"/>
  <c r="HM12" i="6"/>
  <c r="GV12" i="6"/>
  <c r="GE12" i="6"/>
  <c r="FN12" i="6"/>
  <c r="EW12" i="6"/>
  <c r="HY12" i="6"/>
  <c r="HH12" i="6"/>
  <c r="GQ12" i="6"/>
  <c r="FZ12" i="6"/>
  <c r="FI12" i="6"/>
  <c r="ER12" i="6"/>
  <c r="FV10" i="9"/>
  <c r="HU10" i="9"/>
  <c r="FE10" i="9"/>
  <c r="HD10" i="9"/>
  <c r="EN10" i="9"/>
  <c r="GM10" i="9"/>
  <c r="HM10" i="9"/>
  <c r="EW10" i="9"/>
  <c r="GV10" i="9"/>
  <c r="GE10" i="9"/>
  <c r="ID10" i="9"/>
  <c r="FN10" i="9"/>
  <c r="GH10" i="9"/>
  <c r="IG10" i="9"/>
  <c r="FQ10" i="9"/>
  <c r="HP10" i="9"/>
  <c r="EZ10" i="9"/>
  <c r="GY10" i="9"/>
  <c r="GR10" i="9"/>
  <c r="GA10" i="9"/>
  <c r="HZ10" i="9"/>
  <c r="FJ10" i="9"/>
  <c r="HI10" i="9"/>
  <c r="ES10" i="9"/>
  <c r="FY10" i="9"/>
  <c r="HG10" i="9"/>
  <c r="EQ10" i="9"/>
  <c r="GP10" i="9"/>
  <c r="HX10" i="9"/>
  <c r="FH10" i="9"/>
  <c r="GE13" i="11"/>
  <c r="ID13" i="11"/>
  <c r="FN13" i="11"/>
  <c r="HM13" i="11"/>
  <c r="EW13" i="11"/>
  <c r="GV13" i="11"/>
  <c r="GQ13" i="11"/>
  <c r="FZ13" i="11"/>
  <c r="HY13" i="11"/>
  <c r="FI13" i="11"/>
  <c r="HH13" i="11"/>
  <c r="ER13" i="11"/>
  <c r="IF13" i="11"/>
  <c r="GG13" i="11"/>
  <c r="GX13" i="11"/>
  <c r="EY13" i="11"/>
  <c r="HO13" i="11"/>
  <c r="FP13" i="11"/>
  <c r="II13" i="11"/>
  <c r="FS13" i="11"/>
  <c r="HR13" i="11"/>
  <c r="FB13" i="11"/>
  <c r="HA13" i="11"/>
  <c r="GJ13" i="11"/>
  <c r="HU13" i="6"/>
  <c r="HD13" i="6"/>
  <c r="GM13" i="6"/>
  <c r="FV13" i="6"/>
  <c r="FE13" i="6"/>
  <c r="EN13" i="6"/>
  <c r="IA13" i="6"/>
  <c r="HJ13" i="6"/>
  <c r="GS13" i="6"/>
  <c r="GB13" i="6"/>
  <c r="FK13" i="6"/>
  <c r="ET13" i="6"/>
  <c r="HV13" i="6"/>
  <c r="HE13" i="6"/>
  <c r="GN13" i="6"/>
  <c r="FW13" i="6"/>
  <c r="FF13" i="6"/>
  <c r="EO13" i="6"/>
  <c r="HX13" i="6"/>
  <c r="HG13" i="6"/>
  <c r="GP13" i="6"/>
  <c r="FY13" i="6"/>
  <c r="FH13" i="6"/>
  <c r="EQ13" i="6"/>
  <c r="HS13" i="6"/>
  <c r="HB13" i="6"/>
  <c r="GK13" i="6"/>
  <c r="FT13" i="6"/>
  <c r="FC13" i="6"/>
  <c r="EL13" i="6"/>
  <c r="HU7" i="9"/>
  <c r="FE7" i="9"/>
  <c r="HD7" i="9"/>
  <c r="EN7" i="9"/>
  <c r="GM7" i="9"/>
  <c r="FV7" i="9"/>
  <c r="HW7" i="9"/>
  <c r="FG7" i="9"/>
  <c r="GO7" i="9"/>
  <c r="EP7" i="9"/>
  <c r="FX7" i="9"/>
  <c r="HF7" i="9"/>
  <c r="IA7" i="9"/>
  <c r="ET7" i="9"/>
  <c r="GB7" i="9"/>
  <c r="HJ7" i="9"/>
  <c r="FK7" i="9"/>
  <c r="GS7" i="9"/>
  <c r="GY7" i="9"/>
  <c r="IG7" i="9"/>
  <c r="FQ7" i="9"/>
  <c r="HP7" i="9"/>
  <c r="EZ7" i="9"/>
  <c r="GH7" i="9"/>
  <c r="GL35" i="12"/>
  <c r="IK35" i="12"/>
  <c r="FU35" i="12"/>
  <c r="HT35" i="12"/>
  <c r="FD35" i="12"/>
  <c r="HC35" i="12"/>
  <c r="GE35" i="12"/>
  <c r="ID35" i="12"/>
  <c r="FN35" i="12"/>
  <c r="HM35" i="12"/>
  <c r="EW35" i="12"/>
  <c r="GV35" i="12"/>
  <c r="GZ35" i="12"/>
  <c r="GI35" i="12"/>
  <c r="IH35" i="12"/>
  <c r="FR35" i="12"/>
  <c r="HQ35" i="12"/>
  <c r="FA35" i="12"/>
  <c r="HH35" i="12"/>
  <c r="ER35" i="12"/>
  <c r="GQ35" i="12"/>
  <c r="FZ35" i="12"/>
  <c r="HY35" i="12"/>
  <c r="FI35" i="12"/>
  <c r="GL35" i="8"/>
  <c r="FU35" i="8"/>
  <c r="HT35" i="8"/>
  <c r="FD35" i="8"/>
  <c r="HC35" i="8"/>
  <c r="EM35" i="8"/>
  <c r="HW35" i="8"/>
  <c r="FG35" i="8"/>
  <c r="HF35" i="8"/>
  <c r="EP35" i="8"/>
  <c r="GO35" i="8"/>
  <c r="FX35" i="8"/>
  <c r="HA35" i="8"/>
  <c r="GJ35" i="8"/>
  <c r="II35" i="8"/>
  <c r="FS35" i="8"/>
  <c r="HR35" i="8"/>
  <c r="FB35" i="8"/>
  <c r="T37" i="8"/>
  <c r="GX35" i="8"/>
  <c r="GG35" i="8"/>
  <c r="IF35" i="8"/>
  <c r="FP35" i="8"/>
  <c r="HO35" i="8"/>
  <c r="EY35" i="8"/>
  <c r="Z22" i="9"/>
  <c r="GN5" i="9"/>
  <c r="Z23" i="9"/>
  <c r="FW5" i="9"/>
  <c r="HV5" i="9"/>
  <c r="FF5" i="9"/>
  <c r="HE5" i="9"/>
  <c r="EO5" i="9"/>
  <c r="AH23" i="9"/>
  <c r="GE5" i="9"/>
  <c r="ID5" i="9"/>
  <c r="FN5" i="9"/>
  <c r="HM5" i="9"/>
  <c r="EW5" i="9"/>
  <c r="AH22" i="9"/>
  <c r="GV5" i="9"/>
  <c r="AD23" i="9"/>
  <c r="GA5" i="9"/>
  <c r="HZ5" i="9"/>
  <c r="FJ5" i="9"/>
  <c r="HI5" i="9"/>
  <c r="GR5" i="9"/>
  <c r="ES5" i="9"/>
  <c r="AD22" i="9"/>
  <c r="U22" i="9"/>
  <c r="U23" i="9"/>
  <c r="GY5" i="9"/>
  <c r="EZ5" i="9"/>
  <c r="HP5" i="9"/>
  <c r="FQ5" i="9"/>
  <c r="GH5" i="9"/>
  <c r="IG5" i="9"/>
  <c r="AK22" i="9"/>
  <c r="GO15" i="10"/>
  <c r="FX15" i="10"/>
  <c r="HW15" i="10"/>
  <c r="FG15" i="10"/>
  <c r="HF15" i="10"/>
  <c r="EP15" i="10"/>
  <c r="GD15" i="10"/>
  <c r="IC15" i="10"/>
  <c r="FM15" i="10"/>
  <c r="HL15" i="10"/>
  <c r="EV15" i="10"/>
  <c r="GU15" i="10"/>
  <c r="HP15" i="10"/>
  <c r="EZ15" i="10"/>
  <c r="GY15" i="10"/>
  <c r="GH15" i="10"/>
  <c r="FQ15" i="10"/>
  <c r="IG15" i="10"/>
  <c r="HE15" i="10"/>
  <c r="HV15" i="10"/>
  <c r="EO15" i="10"/>
  <c r="FF15" i="10"/>
  <c r="FW15" i="10"/>
  <c r="GN15" i="10"/>
  <c r="IG20" i="10"/>
  <c r="GH20" i="10"/>
  <c r="HP20" i="10"/>
  <c r="FQ20" i="10"/>
  <c r="GY20" i="10"/>
  <c r="EZ20" i="10"/>
  <c r="HY20" i="10"/>
  <c r="GQ20" i="10"/>
  <c r="HH20" i="10"/>
  <c r="ER20" i="10"/>
  <c r="FI20" i="10"/>
  <c r="FZ20" i="10"/>
  <c r="GM20" i="10"/>
  <c r="FV20" i="10"/>
  <c r="HU20" i="10"/>
  <c r="FE20" i="10"/>
  <c r="HD20" i="10"/>
  <c r="EN20" i="10"/>
  <c r="IF20" i="10"/>
  <c r="FP20" i="10"/>
  <c r="HO20" i="10"/>
  <c r="EY20" i="10"/>
  <c r="GX20" i="10"/>
  <c r="GG20" i="10"/>
  <c r="GU8" i="12"/>
  <c r="GD8" i="12"/>
  <c r="IC8" i="12"/>
  <c r="FM8" i="12"/>
  <c r="HL8" i="12"/>
  <c r="EV8" i="12"/>
  <c r="II8" i="12"/>
  <c r="FS8" i="12"/>
  <c r="HR8" i="12"/>
  <c r="FB8" i="12"/>
  <c r="HA8" i="12"/>
  <c r="GJ8" i="12"/>
  <c r="HV8" i="12"/>
  <c r="FF8" i="12"/>
  <c r="HE8" i="12"/>
  <c r="EO8" i="12"/>
  <c r="GN8" i="12"/>
  <c r="FW8" i="12"/>
  <c r="IK8" i="12"/>
  <c r="FU8" i="12"/>
  <c r="HT8" i="12"/>
  <c r="FD8" i="12"/>
  <c r="HC8" i="12"/>
  <c r="GL8" i="12"/>
  <c r="HL8" i="8"/>
  <c r="EV8" i="8"/>
  <c r="GU8" i="8"/>
  <c r="GD8" i="8"/>
  <c r="IC8" i="8"/>
  <c r="FM8" i="8"/>
  <c r="FZ8" i="8"/>
  <c r="HY8" i="8"/>
  <c r="FI8" i="8"/>
  <c r="HH8" i="8"/>
  <c r="ER8" i="8"/>
  <c r="GQ8" i="8"/>
  <c r="GC8" i="8"/>
  <c r="IB8" i="8"/>
  <c r="FL8" i="8"/>
  <c r="GT8" i="8"/>
  <c r="HK8" i="8"/>
  <c r="EU8" i="8"/>
  <c r="IF8" i="8"/>
  <c r="FP8" i="8"/>
  <c r="HO8" i="8"/>
  <c r="EY8" i="8"/>
  <c r="GX8" i="8"/>
  <c r="GG8" i="8"/>
  <c r="HO6" i="10"/>
  <c r="EY6" i="10"/>
  <c r="GX6" i="10"/>
  <c r="GG6" i="10"/>
  <c r="IF6" i="10"/>
  <c r="FP6" i="10"/>
  <c r="EP6" i="10"/>
  <c r="FX6" i="10"/>
  <c r="HW6" i="10"/>
  <c r="HF6" i="10"/>
  <c r="FG6" i="10"/>
  <c r="GO6" i="10"/>
  <c r="II6" i="10"/>
  <c r="FS6" i="10"/>
  <c r="HR6" i="10"/>
  <c r="FB6" i="10"/>
  <c r="HA6" i="10"/>
  <c r="GJ6" i="10"/>
  <c r="HV6" i="10"/>
  <c r="FF6" i="10"/>
  <c r="FW6" i="10"/>
  <c r="GN6" i="10"/>
  <c r="EO6" i="10"/>
  <c r="HE6" i="10"/>
  <c r="GH6" i="10"/>
  <c r="IG6" i="10"/>
  <c r="FQ6" i="10"/>
  <c r="HP6" i="10"/>
  <c r="EZ6" i="10"/>
  <c r="GY6" i="10"/>
  <c r="FQ11" i="12"/>
  <c r="IG11" i="12"/>
  <c r="GY11" i="12"/>
  <c r="HP11" i="12"/>
  <c r="EZ11" i="12"/>
  <c r="GH11" i="12"/>
  <c r="HI11" i="12"/>
  <c r="ES11" i="12"/>
  <c r="GR11" i="12"/>
  <c r="GA11" i="12"/>
  <c r="HZ11" i="12"/>
  <c r="FJ11" i="12"/>
  <c r="GU11" i="12"/>
  <c r="EV11" i="12"/>
  <c r="IC11" i="12"/>
  <c r="GD11" i="12"/>
  <c r="FM11" i="12"/>
  <c r="HL11" i="12"/>
  <c r="GI11" i="12"/>
  <c r="IH11" i="12"/>
  <c r="FR11" i="12"/>
  <c r="HQ11" i="12"/>
  <c r="FA11" i="12"/>
  <c r="GZ11" i="12"/>
  <c r="GK11" i="12"/>
  <c r="IJ11" i="12"/>
  <c r="FT11" i="12"/>
  <c r="HS11" i="12"/>
  <c r="FC11" i="12"/>
  <c r="HB11" i="12"/>
  <c r="FU11" i="8"/>
  <c r="HT11" i="8"/>
  <c r="FD11" i="8"/>
  <c r="HC11" i="8"/>
  <c r="EM11" i="8"/>
  <c r="GL11" i="8"/>
  <c r="IH11" i="8"/>
  <c r="FR11" i="8"/>
  <c r="HQ11" i="8"/>
  <c r="FA11" i="8"/>
  <c r="GI11" i="8"/>
  <c r="GZ11" i="8"/>
  <c r="GF11" i="8"/>
  <c r="IE11" i="8"/>
  <c r="FO11" i="8"/>
  <c r="GW11" i="8"/>
  <c r="EX11" i="8"/>
  <c r="HN11" i="8"/>
  <c r="GT11" i="8"/>
  <c r="GC11" i="8"/>
  <c r="IB11" i="8"/>
  <c r="FL11" i="8"/>
  <c r="HK11" i="8"/>
  <c r="EU11" i="8"/>
  <c r="HA17" i="10"/>
  <c r="GJ17" i="10"/>
  <c r="II17" i="10"/>
  <c r="FS17" i="10"/>
  <c r="HR17" i="10"/>
  <c r="FB17" i="10"/>
  <c r="HK17" i="10"/>
  <c r="EU17" i="10"/>
  <c r="GT17" i="10"/>
  <c r="GC17" i="10"/>
  <c r="IB17" i="10"/>
  <c r="FL17" i="10"/>
  <c r="GP17" i="10"/>
  <c r="FY17" i="10"/>
  <c r="HX17" i="10"/>
  <c r="FH17" i="10"/>
  <c r="HG17" i="10"/>
  <c r="EQ17" i="10"/>
  <c r="HR34" i="6"/>
  <c r="HA34" i="6"/>
  <c r="GJ34" i="6"/>
  <c r="FS34" i="6"/>
  <c r="FB34" i="6"/>
  <c r="EK34" i="6"/>
  <c r="GY9" i="12"/>
  <c r="GH9" i="12"/>
  <c r="FQ9" i="12"/>
  <c r="IG9" i="12"/>
  <c r="EZ9" i="12"/>
  <c r="HP9" i="12"/>
  <c r="HJ9" i="8"/>
  <c r="ET9" i="8"/>
  <c r="GS9" i="8"/>
  <c r="GB9" i="8"/>
  <c r="IA9" i="8"/>
  <c r="FK9" i="8"/>
  <c r="FY18" i="12"/>
  <c r="HX18" i="12"/>
  <c r="FH18" i="12"/>
  <c r="HG18" i="12"/>
  <c r="EQ18" i="12"/>
  <c r="GP18" i="12"/>
  <c r="HP18" i="9"/>
  <c r="EZ18" i="9"/>
  <c r="GY18" i="9"/>
  <c r="GH18" i="9"/>
  <c r="IG18" i="9"/>
  <c r="FQ18" i="9"/>
  <c r="HW34" i="11"/>
  <c r="FG34" i="11"/>
  <c r="HF34" i="11"/>
  <c r="EP34" i="11"/>
  <c r="AA37" i="11"/>
  <c r="GO34" i="11"/>
  <c r="AA36" i="11"/>
  <c r="FX34" i="11"/>
  <c r="HT14" i="6"/>
  <c r="HC14" i="6"/>
  <c r="GL14" i="6"/>
  <c r="FU14" i="6"/>
  <c r="FD14" i="6"/>
  <c r="EM14" i="6"/>
  <c r="IH12" i="10"/>
  <c r="FA12" i="10"/>
  <c r="HQ12" i="10"/>
  <c r="FR12" i="10"/>
  <c r="GI12" i="10"/>
  <c r="GZ12" i="10"/>
  <c r="GB10" i="12"/>
  <c r="IA10" i="12"/>
  <c r="FK10" i="12"/>
  <c r="HJ10" i="12"/>
  <c r="ET10" i="12"/>
  <c r="GS10" i="12"/>
  <c r="GT13" i="10"/>
  <c r="GC13" i="10"/>
  <c r="IB13" i="10"/>
  <c r="FL13" i="10"/>
  <c r="HK13" i="10"/>
  <c r="EU13" i="10"/>
  <c r="FU13" i="10"/>
  <c r="HT13" i="10"/>
  <c r="FD13" i="10"/>
  <c r="HC13" i="10"/>
  <c r="EM13" i="10"/>
  <c r="GL13" i="10"/>
  <c r="HN7" i="12"/>
  <c r="EX7" i="12"/>
  <c r="GW7" i="12"/>
  <c r="GF7" i="12"/>
  <c r="IE7" i="12"/>
  <c r="FO7" i="12"/>
  <c r="GU7" i="8"/>
  <c r="GD7" i="8"/>
  <c r="HL7" i="8"/>
  <c r="EV7" i="8"/>
  <c r="IC7" i="8"/>
  <c r="FM7" i="8"/>
  <c r="IG7" i="8"/>
  <c r="FQ7" i="8"/>
  <c r="HP7" i="8"/>
  <c r="EZ7" i="8"/>
  <c r="GY7" i="8"/>
  <c r="GH7" i="8"/>
  <c r="IE35" i="10"/>
  <c r="FO35" i="10"/>
  <c r="HN35" i="10"/>
  <c r="EX35" i="10"/>
  <c r="GW35" i="10"/>
  <c r="GF35" i="10"/>
  <c r="HP5" i="12"/>
  <c r="EZ5" i="12"/>
  <c r="AK23" i="12"/>
  <c r="GY5" i="12"/>
  <c r="AK22" i="12"/>
  <c r="GH5" i="12"/>
  <c r="IG5" i="12"/>
  <c r="FQ5" i="12"/>
  <c r="HR5" i="12"/>
  <c r="FB5" i="12"/>
  <c r="AM23" i="12"/>
  <c r="HA5" i="12"/>
  <c r="AM22" i="12"/>
  <c r="GJ5" i="12"/>
  <c r="II5" i="12"/>
  <c r="FS5" i="12"/>
  <c r="AG22" i="8"/>
  <c r="GU5" i="8"/>
  <c r="AG23" i="8"/>
  <c r="GD5" i="8"/>
  <c r="HL5" i="8"/>
  <c r="EV5" i="8"/>
  <c r="IC5" i="8"/>
  <c r="FM5" i="8"/>
  <c r="IF5" i="8"/>
  <c r="FP5" i="8"/>
  <c r="HO5" i="8"/>
  <c r="EY5" i="8"/>
  <c r="GX5" i="8"/>
  <c r="GG5" i="8"/>
  <c r="AJ23" i="8"/>
  <c r="AJ22" i="8"/>
  <c r="HJ15" i="8"/>
  <c r="ET15" i="8"/>
  <c r="GS15" i="8"/>
  <c r="GB15" i="8"/>
  <c r="IA15" i="8"/>
  <c r="FK15" i="8"/>
  <c r="FX15" i="8"/>
  <c r="HW15" i="8"/>
  <c r="FG15" i="8"/>
  <c r="HF15" i="8"/>
  <c r="EP15" i="8"/>
  <c r="GO15" i="8"/>
  <c r="IG20" i="8"/>
  <c r="FQ20" i="8"/>
  <c r="HP20" i="8"/>
  <c r="EZ20" i="8"/>
  <c r="GY20" i="8"/>
  <c r="GH20" i="8"/>
  <c r="HI20" i="8"/>
  <c r="ES20" i="8"/>
  <c r="GR20" i="8"/>
  <c r="GA20" i="8"/>
  <c r="HZ20" i="8"/>
  <c r="FJ20" i="8"/>
  <c r="FW20" i="8"/>
  <c r="HV20" i="8"/>
  <c r="FF20" i="8"/>
  <c r="GN20" i="8"/>
  <c r="HE20" i="8"/>
  <c r="EO20" i="8"/>
  <c r="HD20" i="8"/>
  <c r="EN20" i="8"/>
  <c r="GM20" i="8"/>
  <c r="HU20" i="8"/>
  <c r="FE20" i="8"/>
  <c r="FV20" i="8"/>
  <c r="HK8" i="11"/>
  <c r="EU8" i="11"/>
  <c r="GT8" i="11"/>
  <c r="GC8" i="11"/>
  <c r="IB8" i="11"/>
  <c r="FL8" i="11"/>
  <c r="II8" i="11"/>
  <c r="FS8" i="11"/>
  <c r="HR8" i="11"/>
  <c r="FB8" i="11"/>
  <c r="HA8" i="11"/>
  <c r="GJ8" i="11"/>
  <c r="GL8" i="11"/>
  <c r="FU8" i="11"/>
  <c r="HT8" i="11"/>
  <c r="FD8" i="11"/>
  <c r="HC8" i="11"/>
  <c r="EM8" i="11"/>
  <c r="FY8" i="11"/>
  <c r="HX8" i="11"/>
  <c r="FH8" i="11"/>
  <c r="HG8" i="11"/>
  <c r="EQ8" i="11"/>
  <c r="GP8" i="11"/>
  <c r="HZ8" i="6"/>
  <c r="HI8" i="6"/>
  <c r="GR8" i="6"/>
  <c r="GA8" i="6"/>
  <c r="FJ8" i="6"/>
  <c r="ES8" i="6"/>
  <c r="HT8" i="6"/>
  <c r="HC8" i="6"/>
  <c r="GL8" i="6"/>
  <c r="FU8" i="6"/>
  <c r="FD8" i="6"/>
  <c r="EM8" i="6"/>
  <c r="IC8" i="6"/>
  <c r="HL8" i="6"/>
  <c r="GU8" i="6"/>
  <c r="GD8" i="6"/>
  <c r="FM8" i="6"/>
  <c r="EV8" i="6"/>
  <c r="IE8" i="6"/>
  <c r="HN8" i="6"/>
  <c r="GW8" i="6"/>
  <c r="GF8" i="6"/>
  <c r="FO8" i="6"/>
  <c r="EX8" i="6"/>
  <c r="GE6" i="9"/>
  <c r="HM6" i="9"/>
  <c r="FN6" i="9"/>
  <c r="EW6" i="9"/>
  <c r="GV6" i="9"/>
  <c r="ID6" i="9"/>
  <c r="IC6" i="9"/>
  <c r="FM6" i="9"/>
  <c r="HL6" i="9"/>
  <c r="EV6" i="9"/>
  <c r="GU6" i="9"/>
  <c r="GD6" i="9"/>
  <c r="GO6" i="9"/>
  <c r="HW6" i="9"/>
  <c r="EP6" i="9"/>
  <c r="FG6" i="9"/>
  <c r="HF6" i="9"/>
  <c r="FX6" i="9"/>
  <c r="IA11" i="11"/>
  <c r="FK11" i="11"/>
  <c r="HJ11" i="11"/>
  <c r="ET11" i="11"/>
  <c r="GS11" i="11"/>
  <c r="GB11" i="11"/>
  <c r="GP11" i="11"/>
  <c r="FY11" i="11"/>
  <c r="HX11" i="11"/>
  <c r="FH11" i="11"/>
  <c r="HG11" i="11"/>
  <c r="EQ11" i="11"/>
  <c r="GW11" i="11"/>
  <c r="GF11" i="11"/>
  <c r="IE11" i="11"/>
  <c r="FO11" i="11"/>
  <c r="HN11" i="11"/>
  <c r="EX11" i="11"/>
  <c r="IH11" i="11"/>
  <c r="FR11" i="11"/>
  <c r="GI11" i="11"/>
  <c r="GZ11" i="11"/>
  <c r="FA11" i="11"/>
  <c r="HQ11" i="11"/>
  <c r="HR11" i="6"/>
  <c r="HA11" i="6"/>
  <c r="GJ11" i="6"/>
  <c r="FS11" i="6"/>
  <c r="FB11" i="6"/>
  <c r="EK11" i="6"/>
  <c r="IF11" i="6"/>
  <c r="HO11" i="6"/>
  <c r="GX11" i="6"/>
  <c r="GG11" i="6"/>
  <c r="FP11" i="6"/>
  <c r="EY11" i="6"/>
  <c r="IC11" i="6"/>
  <c r="HL11" i="6"/>
  <c r="GU11" i="6"/>
  <c r="GD11" i="6"/>
  <c r="FM11" i="6"/>
  <c r="EV11" i="6"/>
  <c r="IE11" i="6"/>
  <c r="HN11" i="6"/>
  <c r="GW11" i="6"/>
  <c r="GF11" i="6"/>
  <c r="FO11" i="6"/>
  <c r="EX11" i="6"/>
  <c r="GX17" i="9"/>
  <c r="GG17" i="9"/>
  <c r="IF17" i="9"/>
  <c r="FP17" i="9"/>
  <c r="HO17" i="9"/>
  <c r="EY17" i="9"/>
  <c r="GC17" i="9"/>
  <c r="IB17" i="9"/>
  <c r="FL17" i="9"/>
  <c r="HK17" i="9"/>
  <c r="EU17" i="9"/>
  <c r="GT17" i="9"/>
  <c r="HV17" i="9"/>
  <c r="FW17" i="9"/>
  <c r="EO17" i="9"/>
  <c r="HE17" i="9"/>
  <c r="FF17" i="9"/>
  <c r="GN17" i="9"/>
  <c r="Z23" i="11"/>
  <c r="HV9" i="11"/>
  <c r="FF9" i="11"/>
  <c r="HE9" i="11"/>
  <c r="EO9" i="11"/>
  <c r="GN9" i="11"/>
  <c r="FW9" i="11"/>
  <c r="HH9" i="11"/>
  <c r="ER9" i="11"/>
  <c r="GQ9" i="11"/>
  <c r="FZ9" i="11"/>
  <c r="HY9" i="11"/>
  <c r="FI9" i="11"/>
  <c r="HF9" i="11"/>
  <c r="EP9" i="11"/>
  <c r="GO9" i="11"/>
  <c r="FX9" i="11"/>
  <c r="HW9" i="11"/>
  <c r="FG9" i="11"/>
  <c r="HT9" i="11"/>
  <c r="FD9" i="11"/>
  <c r="FU9" i="11"/>
  <c r="GL9" i="11"/>
  <c r="EM9" i="11"/>
  <c r="HC9" i="11"/>
  <c r="HY9" i="6"/>
  <c r="HH9" i="6"/>
  <c r="GQ9" i="6"/>
  <c r="FZ9" i="6"/>
  <c r="FI9" i="6"/>
  <c r="ER9" i="6"/>
  <c r="HZ9" i="6"/>
  <c r="HI9" i="6"/>
  <c r="GR9" i="6"/>
  <c r="GA9" i="6"/>
  <c r="FJ9" i="6"/>
  <c r="ES9" i="6"/>
  <c r="IF9" i="6"/>
  <c r="HO9" i="6"/>
  <c r="GX9" i="6"/>
  <c r="GG9" i="6"/>
  <c r="FP9" i="6"/>
  <c r="EY9" i="6"/>
  <c r="HX9" i="6"/>
  <c r="HG9" i="6"/>
  <c r="GP9" i="6"/>
  <c r="FY9" i="6"/>
  <c r="FH9" i="6"/>
  <c r="EQ9" i="6"/>
  <c r="GQ21" i="8"/>
  <c r="FZ21" i="8"/>
  <c r="HY21" i="8"/>
  <c r="FI21" i="8"/>
  <c r="HH21" i="8"/>
  <c r="ER21" i="8"/>
  <c r="HZ21" i="8"/>
  <c r="FJ21" i="8"/>
  <c r="HI21" i="8"/>
  <c r="ES21" i="8"/>
  <c r="GR21" i="8"/>
  <c r="GA21" i="8"/>
  <c r="GU21" i="8"/>
  <c r="GD21" i="8"/>
  <c r="IC21" i="8"/>
  <c r="FM21" i="8"/>
  <c r="HL21" i="8"/>
  <c r="EV21" i="8"/>
  <c r="IE21" i="8"/>
  <c r="GW21" i="8"/>
  <c r="FO21" i="8"/>
  <c r="HN21" i="8"/>
  <c r="GF21" i="8"/>
  <c r="EX21" i="8"/>
  <c r="GN19" i="11"/>
  <c r="FW19" i="11"/>
  <c r="HV19" i="11"/>
  <c r="FF19" i="11"/>
  <c r="HE19" i="11"/>
  <c r="EO19" i="11"/>
  <c r="IA19" i="11"/>
  <c r="FK19" i="11"/>
  <c r="HJ19" i="11"/>
  <c r="ET19" i="11"/>
  <c r="GS19" i="11"/>
  <c r="GB19" i="11"/>
  <c r="GT19" i="11"/>
  <c r="GC19" i="11"/>
  <c r="IB19" i="11"/>
  <c r="FL19" i="11"/>
  <c r="HK19" i="11"/>
  <c r="EU19" i="11"/>
  <c r="HO19" i="11"/>
  <c r="EY19" i="11"/>
  <c r="GX19" i="11"/>
  <c r="GG19" i="11"/>
  <c r="IF19" i="11"/>
  <c r="FP19" i="11"/>
  <c r="HX19" i="6"/>
  <c r="HG19" i="6"/>
  <c r="GP19" i="6"/>
  <c r="FY19" i="6"/>
  <c r="FH19" i="6"/>
  <c r="EQ19" i="6"/>
  <c r="HQ19" i="6"/>
  <c r="GZ19" i="6"/>
  <c r="GI19" i="6"/>
  <c r="FR19" i="6"/>
  <c r="FA19" i="6"/>
  <c r="EJ19" i="6"/>
  <c r="ID19" i="6"/>
  <c r="HM19" i="6"/>
  <c r="GV19" i="6"/>
  <c r="GE19" i="6"/>
  <c r="FN19" i="6"/>
  <c r="EW19" i="6"/>
  <c r="HS19" i="6"/>
  <c r="HB19" i="6"/>
  <c r="GK19" i="6"/>
  <c r="FT19" i="6"/>
  <c r="FC19" i="6"/>
  <c r="EL19" i="6"/>
  <c r="HM16" i="9"/>
  <c r="EW16" i="9"/>
  <c r="GV16" i="9"/>
  <c r="GE16" i="9"/>
  <c r="ID16" i="9"/>
  <c r="FN16" i="9"/>
  <c r="HV16" i="9"/>
  <c r="FF16" i="9"/>
  <c r="HE16" i="9"/>
  <c r="EO16" i="9"/>
  <c r="GN16" i="9"/>
  <c r="FW16" i="9"/>
  <c r="FP16" i="9"/>
  <c r="GX16" i="9"/>
  <c r="EY16" i="9"/>
  <c r="IF16" i="9"/>
  <c r="HO16" i="9"/>
  <c r="GG16" i="9"/>
  <c r="HH18" i="11"/>
  <c r="ER18" i="11"/>
  <c r="GQ18" i="11"/>
  <c r="FZ18" i="11"/>
  <c r="HY18" i="11"/>
  <c r="FI18" i="11"/>
  <c r="IA18" i="11"/>
  <c r="FK18" i="11"/>
  <c r="HJ18" i="11"/>
  <c r="ET18" i="11"/>
  <c r="GS18" i="11"/>
  <c r="GB18" i="11"/>
  <c r="GE18" i="11"/>
  <c r="GV18" i="11"/>
  <c r="ID18" i="11"/>
  <c r="HM18" i="11"/>
  <c r="FN18" i="11"/>
  <c r="EW18" i="11"/>
  <c r="IH18" i="11"/>
  <c r="GZ18" i="11"/>
  <c r="FA18" i="11"/>
  <c r="GI18" i="11"/>
  <c r="HQ18" i="11"/>
  <c r="FR18" i="11"/>
  <c r="IE18" i="6"/>
  <c r="HN18" i="6"/>
  <c r="GW18" i="6"/>
  <c r="GF18" i="6"/>
  <c r="FO18" i="6"/>
  <c r="EX18" i="6"/>
  <c r="HZ18" i="6"/>
  <c r="HI18" i="6"/>
  <c r="GR18" i="6"/>
  <c r="GA18" i="6"/>
  <c r="FJ18" i="6"/>
  <c r="ES18" i="6"/>
  <c r="HT18" i="6"/>
  <c r="HC18" i="6"/>
  <c r="GL18" i="6"/>
  <c r="FU18" i="6"/>
  <c r="FD18" i="6"/>
  <c r="EM18" i="6"/>
  <c r="ID18" i="6"/>
  <c r="HM18" i="6"/>
  <c r="GV18" i="6"/>
  <c r="GE18" i="6"/>
  <c r="FN18" i="6"/>
  <c r="EW18" i="6"/>
  <c r="AM37" i="9"/>
  <c r="HA34" i="9"/>
  <c r="AM36" i="9"/>
  <c r="GJ34" i="9"/>
  <c r="II34" i="9"/>
  <c r="FS34" i="9"/>
  <c r="HR34" i="9"/>
  <c r="FB34" i="9"/>
  <c r="Y37" i="9"/>
  <c r="FV34" i="9"/>
  <c r="HU34" i="9"/>
  <c r="FE34" i="9"/>
  <c r="HD34" i="9"/>
  <c r="EN34" i="9"/>
  <c r="GM34" i="9"/>
  <c r="Y36" i="9"/>
  <c r="AK36" i="9"/>
  <c r="GH34" i="9"/>
  <c r="IG34" i="9"/>
  <c r="FQ34" i="9"/>
  <c r="HP34" i="9"/>
  <c r="GY34" i="9"/>
  <c r="EZ34" i="9"/>
  <c r="AK37" i="9"/>
  <c r="AH37" i="9"/>
  <c r="FN34" i="9"/>
  <c r="GV34" i="9"/>
  <c r="GV37" i="9" s="1"/>
  <c r="ID34" i="9"/>
  <c r="EW34" i="9"/>
  <c r="GE34" i="9"/>
  <c r="HM34" i="9"/>
  <c r="HM36" i="9" s="1"/>
  <c r="FL34" i="9"/>
  <c r="GT34" i="9"/>
  <c r="IB34" i="9"/>
  <c r="EU34" i="9"/>
  <c r="GC34" i="9"/>
  <c r="HK34" i="9"/>
  <c r="AF36" i="9"/>
  <c r="HY14" i="10"/>
  <c r="ER14" i="10"/>
  <c r="FI14" i="10"/>
  <c r="FZ14" i="10"/>
  <c r="GQ14" i="10"/>
  <c r="HH14" i="10"/>
  <c r="HI14" i="10"/>
  <c r="GA14" i="10"/>
  <c r="ES14" i="10"/>
  <c r="HZ14" i="10"/>
  <c r="GR14" i="10"/>
  <c r="FJ14" i="10"/>
  <c r="IG14" i="10"/>
  <c r="EZ14" i="10"/>
  <c r="FQ14" i="10"/>
  <c r="GH14" i="10"/>
  <c r="GY14" i="10"/>
  <c r="HP14" i="10"/>
  <c r="HI12" i="9"/>
  <c r="ES12" i="9"/>
  <c r="GR12" i="9"/>
  <c r="GA12" i="9"/>
  <c r="HZ12" i="9"/>
  <c r="FJ12" i="9"/>
  <c r="IB12" i="9"/>
  <c r="FL12" i="9"/>
  <c r="HK12" i="9"/>
  <c r="EU12" i="9"/>
  <c r="GT12" i="9"/>
  <c r="GC12" i="9"/>
  <c r="HV10" i="11"/>
  <c r="FF10" i="11"/>
  <c r="HE10" i="11"/>
  <c r="EO10" i="11"/>
  <c r="GN10" i="11"/>
  <c r="FW10" i="11"/>
  <c r="FU10" i="11"/>
  <c r="HT10" i="11"/>
  <c r="FD10" i="11"/>
  <c r="HC10" i="11"/>
  <c r="EM10" i="11"/>
  <c r="GL10" i="11"/>
  <c r="GA10" i="11"/>
  <c r="HZ10" i="11"/>
  <c r="FJ10" i="11"/>
  <c r="HI10" i="11"/>
  <c r="ES10" i="11"/>
  <c r="GR10" i="11"/>
  <c r="IA10" i="11"/>
  <c r="ET10" i="11"/>
  <c r="HJ10" i="11"/>
  <c r="FK10" i="11"/>
  <c r="GB10" i="11"/>
  <c r="GS10" i="11"/>
  <c r="HW10" i="6"/>
  <c r="HF10" i="6"/>
  <c r="GO10" i="6"/>
  <c r="FX10" i="6"/>
  <c r="FG10" i="6"/>
  <c r="EP10" i="6"/>
  <c r="HQ10" i="6"/>
  <c r="GZ10" i="6"/>
  <c r="GI10" i="6"/>
  <c r="FR10" i="6"/>
  <c r="FA10" i="6"/>
  <c r="EJ10" i="6"/>
  <c r="IA10" i="6"/>
  <c r="HJ10" i="6"/>
  <c r="GS10" i="6"/>
  <c r="GB10" i="6"/>
  <c r="FK10" i="6"/>
  <c r="ET10" i="6"/>
  <c r="HS10" i="6"/>
  <c r="HB10" i="6"/>
  <c r="GK10" i="6"/>
  <c r="FT10" i="6"/>
  <c r="FC10" i="6"/>
  <c r="EL10" i="6"/>
  <c r="HG13" i="8"/>
  <c r="EQ13" i="8"/>
  <c r="GP13" i="8"/>
  <c r="FY13" i="8"/>
  <c r="HX13" i="8"/>
  <c r="FH13" i="8"/>
  <c r="FU13" i="8"/>
  <c r="HT13" i="8"/>
  <c r="FD13" i="8"/>
  <c r="HC13" i="8"/>
  <c r="EM13" i="8"/>
  <c r="GL13" i="8"/>
  <c r="GX13" i="8"/>
  <c r="GG13" i="8"/>
  <c r="IF13" i="8"/>
  <c r="FP13" i="8"/>
  <c r="HO13" i="8"/>
  <c r="EY13" i="8"/>
  <c r="HK13" i="8"/>
  <c r="EU13" i="8"/>
  <c r="GT13" i="8"/>
  <c r="IB13" i="8"/>
  <c r="FL13" i="8"/>
  <c r="GC13" i="8"/>
  <c r="HT7" i="11"/>
  <c r="HC7" i="11"/>
  <c r="FU7" i="11"/>
  <c r="GL7" i="11"/>
  <c r="FD7" i="11"/>
  <c r="EM7" i="11"/>
  <c r="HE7" i="11"/>
  <c r="EO7" i="11"/>
  <c r="GN7" i="11"/>
  <c r="HV7" i="11"/>
  <c r="FW7" i="11"/>
  <c r="FF7" i="11"/>
  <c r="EQ7" i="11"/>
  <c r="HX7" i="11"/>
  <c r="HG7" i="11"/>
  <c r="FY7" i="11"/>
  <c r="GP7" i="11"/>
  <c r="FH7" i="11"/>
  <c r="IB7" i="6"/>
  <c r="HK7" i="6"/>
  <c r="GT7" i="6"/>
  <c r="GC7" i="6"/>
  <c r="FL7" i="6"/>
  <c r="EU7" i="6"/>
  <c r="HU7" i="6"/>
  <c r="HD7" i="6"/>
  <c r="GM7" i="6"/>
  <c r="FV7" i="6"/>
  <c r="FE7" i="6"/>
  <c r="EN7" i="6"/>
  <c r="HS7" i="6"/>
  <c r="HB7" i="6"/>
  <c r="GK7" i="6"/>
  <c r="FT7" i="6"/>
  <c r="FC7" i="6"/>
  <c r="EL7" i="6"/>
  <c r="HX7" i="6"/>
  <c r="HG7" i="6"/>
  <c r="GP7" i="6"/>
  <c r="FY7" i="6"/>
  <c r="FH7" i="6"/>
  <c r="EQ7" i="6"/>
  <c r="AK37" i="11"/>
  <c r="GY35" i="11"/>
  <c r="GH35" i="11"/>
  <c r="IG35" i="11"/>
  <c r="FQ35" i="11"/>
  <c r="HP35" i="11"/>
  <c r="EZ35" i="11"/>
  <c r="HQ35" i="11"/>
  <c r="FA35" i="11"/>
  <c r="GZ35" i="11"/>
  <c r="GI35" i="11"/>
  <c r="IH35" i="11"/>
  <c r="FR35" i="11"/>
  <c r="HE35" i="11"/>
  <c r="EO35" i="11"/>
  <c r="GN35" i="11"/>
  <c r="FW35" i="11"/>
  <c r="HV35" i="11"/>
  <c r="FF35" i="11"/>
  <c r="IE35" i="11"/>
  <c r="EX35" i="11"/>
  <c r="HN35" i="11"/>
  <c r="FO35" i="11"/>
  <c r="GF35" i="11"/>
  <c r="GW35" i="11"/>
  <c r="AG23" i="11"/>
  <c r="GD5" i="11"/>
  <c r="IC5" i="11"/>
  <c r="FM5" i="11"/>
  <c r="HL5" i="11"/>
  <c r="EV5" i="11"/>
  <c r="AG22" i="11"/>
  <c r="GU5" i="11"/>
  <c r="HU5" i="11"/>
  <c r="FE5" i="11"/>
  <c r="HD5" i="11"/>
  <c r="EN5" i="11"/>
  <c r="Y22" i="11"/>
  <c r="GM5" i="11"/>
  <c r="Y23" i="11"/>
  <c r="FV5" i="11"/>
  <c r="ES5" i="11"/>
  <c r="FJ5" i="11"/>
  <c r="GA5" i="11"/>
  <c r="GR5" i="11"/>
  <c r="HI5" i="11"/>
  <c r="HZ5" i="11"/>
  <c r="AD23" i="11"/>
  <c r="EP5" i="11"/>
  <c r="FG5" i="11"/>
  <c r="FX5" i="11"/>
  <c r="GO5" i="11"/>
  <c r="HF5" i="11"/>
  <c r="HW5" i="11"/>
  <c r="AA22" i="11"/>
  <c r="EW5" i="11"/>
  <c r="FN5" i="11"/>
  <c r="GE5" i="11"/>
  <c r="GV5" i="11"/>
  <c r="HM5" i="11"/>
  <c r="ID5" i="11"/>
  <c r="AH22" i="11"/>
  <c r="IC5" i="6"/>
  <c r="HL5" i="6"/>
  <c r="GU5" i="6"/>
  <c r="GD5" i="6"/>
  <c r="FM5" i="6"/>
  <c r="EV5" i="6"/>
  <c r="AG22" i="6"/>
  <c r="AG23" i="6"/>
  <c r="Q22" i="6"/>
  <c r="Q23" i="6"/>
  <c r="Q39" i="6" s="1"/>
  <c r="HW5" i="6"/>
  <c r="HF5" i="6"/>
  <c r="GO5" i="6"/>
  <c r="FX5" i="6"/>
  <c r="FG5" i="6"/>
  <c r="EP5" i="6"/>
  <c r="AA22" i="6"/>
  <c r="AA23" i="6"/>
  <c r="HQ5" i="6"/>
  <c r="GZ5" i="6"/>
  <c r="GI5" i="6"/>
  <c r="FR5" i="6"/>
  <c r="FA5" i="6"/>
  <c r="EJ5" i="6"/>
  <c r="U22" i="6"/>
  <c r="U23" i="6"/>
  <c r="HZ5" i="6"/>
  <c r="HI5" i="6"/>
  <c r="GR5" i="6"/>
  <c r="GA5" i="6"/>
  <c r="FJ5" i="6"/>
  <c r="ES5" i="6"/>
  <c r="AD23" i="6"/>
  <c r="AD22" i="6"/>
  <c r="Q32" i="11"/>
  <c r="Q31" i="11"/>
  <c r="EZ15" i="12"/>
  <c r="GY15" i="12"/>
  <c r="GH15" i="12"/>
  <c r="IG15" i="12"/>
  <c r="FQ15" i="12"/>
  <c r="HP15" i="12"/>
  <c r="HM15" i="12"/>
  <c r="EW15" i="12"/>
  <c r="GV15" i="12"/>
  <c r="GE15" i="12"/>
  <c r="ID15" i="12"/>
  <c r="FN15" i="12"/>
  <c r="GS15" i="12"/>
  <c r="GB15" i="12"/>
  <c r="IA15" i="12"/>
  <c r="FK15" i="12"/>
  <c r="HJ15" i="12"/>
  <c r="ET15" i="12"/>
  <c r="GD15" i="12"/>
  <c r="IC15" i="12"/>
  <c r="FM15" i="12"/>
  <c r="HL15" i="12"/>
  <c r="EV15" i="12"/>
  <c r="GU15" i="12"/>
  <c r="FH15" i="9"/>
  <c r="HG15" i="9"/>
  <c r="EQ15" i="9"/>
  <c r="GP15" i="9"/>
  <c r="HX15" i="9"/>
  <c r="FY15" i="9"/>
  <c r="GT15" i="9"/>
  <c r="GC15" i="9"/>
  <c r="IB15" i="9"/>
  <c r="FL15" i="9"/>
  <c r="HK15" i="9"/>
  <c r="EU15" i="9"/>
  <c r="HE15" i="9"/>
  <c r="FW15" i="9"/>
  <c r="EO15" i="9"/>
  <c r="HV15" i="9"/>
  <c r="FF15" i="9"/>
  <c r="GN15" i="9"/>
  <c r="HZ15" i="9"/>
  <c r="GA15" i="9"/>
  <c r="FJ15" i="9"/>
  <c r="HI15" i="9"/>
  <c r="ES15" i="9"/>
  <c r="GR15" i="9"/>
  <c r="R32" i="12"/>
  <c r="R31" i="12"/>
  <c r="GJ20" i="12"/>
  <c r="II20" i="12"/>
  <c r="FS20" i="12"/>
  <c r="HR20" i="12"/>
  <c r="FB20" i="12"/>
  <c r="HA20" i="12"/>
  <c r="HN20" i="12"/>
  <c r="EX20" i="12"/>
  <c r="GW20" i="12"/>
  <c r="GF20" i="12"/>
  <c r="IE20" i="12"/>
  <c r="FO20" i="12"/>
  <c r="GN20" i="12"/>
  <c r="HE20" i="12"/>
  <c r="EO20" i="12"/>
  <c r="FW20" i="12"/>
  <c r="FF20" i="12"/>
  <c r="HV20" i="12"/>
  <c r="IG20" i="12"/>
  <c r="GH20" i="12"/>
  <c r="GY20" i="12"/>
  <c r="EZ20" i="12"/>
  <c r="FQ20" i="12"/>
  <c r="HP20" i="12"/>
  <c r="GJ20" i="9"/>
  <c r="II20" i="9"/>
  <c r="FS20" i="9"/>
  <c r="HR20" i="9"/>
  <c r="FB20" i="9"/>
  <c r="HA20" i="9"/>
  <c r="HH20" i="9"/>
  <c r="ER20" i="9"/>
  <c r="GQ20" i="9"/>
  <c r="FZ20" i="9"/>
  <c r="HY20" i="9"/>
  <c r="FI20" i="9"/>
  <c r="HO20" i="9"/>
  <c r="IF20" i="9"/>
  <c r="FP20" i="9"/>
  <c r="GX20" i="9"/>
  <c r="EY20" i="9"/>
  <c r="GG20" i="9"/>
  <c r="IE20" i="9"/>
  <c r="FO20" i="9"/>
  <c r="HN20" i="9"/>
  <c r="EX20" i="9"/>
  <c r="GW20" i="9"/>
  <c r="GF20" i="9"/>
  <c r="GW8" i="10"/>
  <c r="GF8" i="10"/>
  <c r="IE8" i="10"/>
  <c r="FO8" i="10"/>
  <c r="EX8" i="10"/>
  <c r="HN8" i="10"/>
  <c r="EP8" i="10"/>
  <c r="HW8" i="10"/>
  <c r="FG8" i="10"/>
  <c r="HF8" i="10"/>
  <c r="GO8" i="10"/>
  <c r="FX8" i="10"/>
  <c r="HM8" i="10"/>
  <c r="GE8" i="10"/>
  <c r="EW8" i="10"/>
  <c r="ID8" i="10"/>
  <c r="GV8" i="10"/>
  <c r="FN8" i="10"/>
  <c r="GH6" i="12"/>
  <c r="IG6" i="12"/>
  <c r="FQ6" i="12"/>
  <c r="HP6" i="12"/>
  <c r="EZ6" i="12"/>
  <c r="GY6" i="12"/>
  <c r="HL6" i="12"/>
  <c r="EV6" i="12"/>
  <c r="GU6" i="12"/>
  <c r="GD6" i="12"/>
  <c r="IC6" i="12"/>
  <c r="FM6" i="12"/>
  <c r="FC6" i="12"/>
  <c r="HS6" i="12"/>
  <c r="IJ6" i="12"/>
  <c r="FT6" i="12"/>
  <c r="HB6" i="12"/>
  <c r="GK6" i="12"/>
  <c r="EU6" i="12"/>
  <c r="FL6" i="12"/>
  <c r="GT6" i="12"/>
  <c r="IB6" i="12"/>
  <c r="GC6" i="12"/>
  <c r="HK6" i="12"/>
  <c r="IH6" i="12"/>
  <c r="GZ6" i="12"/>
  <c r="HQ6" i="12"/>
  <c r="FA6" i="12"/>
  <c r="GI6" i="12"/>
  <c r="FR6" i="12"/>
  <c r="HH6" i="8"/>
  <c r="ER6" i="8"/>
  <c r="GQ6" i="8"/>
  <c r="FZ6" i="8"/>
  <c r="HY6" i="8"/>
  <c r="FI6" i="8"/>
  <c r="GC6" i="8"/>
  <c r="IB6" i="8"/>
  <c r="FL6" i="8"/>
  <c r="HK6" i="8"/>
  <c r="EU6" i="8"/>
  <c r="GT6" i="8"/>
  <c r="GP6" i="8"/>
  <c r="FY6" i="8"/>
  <c r="HG6" i="8"/>
  <c r="EQ6" i="8"/>
  <c r="HX6" i="8"/>
  <c r="FH6" i="8"/>
  <c r="HC6" i="8"/>
  <c r="EM6" i="8"/>
  <c r="HT6" i="8"/>
  <c r="FD6" i="8"/>
  <c r="GL6" i="8"/>
  <c r="FU6" i="8"/>
  <c r="GZ11" i="10"/>
  <c r="GI11" i="10"/>
  <c r="IH11" i="10"/>
  <c r="FR11" i="10"/>
  <c r="HQ11" i="10"/>
  <c r="FA11" i="10"/>
  <c r="FW11" i="10"/>
  <c r="HV11" i="10"/>
  <c r="FF11" i="10"/>
  <c r="HE11" i="10"/>
  <c r="EO11" i="10"/>
  <c r="GN11" i="10"/>
  <c r="FZ11" i="10"/>
  <c r="HY11" i="10"/>
  <c r="FI11" i="10"/>
  <c r="HH11" i="10"/>
  <c r="ER11" i="10"/>
  <c r="GQ11" i="10"/>
  <c r="GU11" i="10"/>
  <c r="GD11" i="10"/>
  <c r="IC11" i="10"/>
  <c r="FM11" i="10"/>
  <c r="HL11" i="10"/>
  <c r="EV11" i="10"/>
  <c r="HS17" i="12"/>
  <c r="FC17" i="12"/>
  <c r="HB17" i="12"/>
  <c r="GK17" i="12"/>
  <c r="IJ17" i="12"/>
  <c r="FT17" i="12"/>
  <c r="HH17" i="12"/>
  <c r="ER17" i="12"/>
  <c r="GQ17" i="12"/>
  <c r="FZ17" i="12"/>
  <c r="HY17" i="12"/>
  <c r="FI17" i="12"/>
  <c r="GU17" i="12"/>
  <c r="GD17" i="12"/>
  <c r="IC17" i="12"/>
  <c r="FM17" i="12"/>
  <c r="HL17" i="12"/>
  <c r="EV17" i="12"/>
  <c r="HO17" i="12"/>
  <c r="EY17" i="12"/>
  <c r="GX17" i="12"/>
  <c r="GG17" i="12"/>
  <c r="IF17" i="12"/>
  <c r="FP17" i="12"/>
  <c r="FU17" i="8"/>
  <c r="HT17" i="8"/>
  <c r="FD17" i="8"/>
  <c r="HC17" i="8"/>
  <c r="EM17" i="8"/>
  <c r="GL17" i="8"/>
  <c r="IF17" i="8"/>
  <c r="FP17" i="8"/>
  <c r="HO17" i="8"/>
  <c r="EY17" i="8"/>
  <c r="GX17" i="8"/>
  <c r="GG17" i="8"/>
  <c r="HL17" i="8"/>
  <c r="EV17" i="8"/>
  <c r="GU17" i="8"/>
  <c r="GD17" i="8"/>
  <c r="IC17" i="8"/>
  <c r="FM17" i="8"/>
  <c r="GV17" i="8"/>
  <c r="HM17" i="8"/>
  <c r="GE17" i="8"/>
  <c r="EW17" i="8"/>
  <c r="ID17" i="8"/>
  <c r="FN17" i="8"/>
  <c r="GF9" i="10"/>
  <c r="IE9" i="10"/>
  <c r="FO9" i="10"/>
  <c r="HN9" i="10"/>
  <c r="EX9" i="10"/>
  <c r="GW9" i="10"/>
  <c r="GJ9" i="10"/>
  <c r="II9" i="10"/>
  <c r="FS9" i="10"/>
  <c r="HR9" i="10"/>
  <c r="FB9" i="10"/>
  <c r="HA9" i="10"/>
  <c r="HK21" i="12"/>
  <c r="EU21" i="12"/>
  <c r="GT21" i="12"/>
  <c r="GC21" i="12"/>
  <c r="IB21" i="12"/>
  <c r="FL21" i="12"/>
  <c r="IJ21" i="12"/>
  <c r="FT21" i="12"/>
  <c r="GK21" i="12"/>
  <c r="HS21" i="12"/>
  <c r="HB21" i="12"/>
  <c r="FC21" i="12"/>
  <c r="GE21" i="12"/>
  <c r="ID21" i="12"/>
  <c r="FN21" i="12"/>
  <c r="HM21" i="12"/>
  <c r="EW21" i="12"/>
  <c r="GV21" i="12"/>
  <c r="HT21" i="12"/>
  <c r="FD21" i="12"/>
  <c r="HC21" i="12"/>
  <c r="GL21" i="12"/>
  <c r="IK21" i="12"/>
  <c r="FU21" i="12"/>
  <c r="HJ21" i="9"/>
  <c r="ET21" i="9"/>
  <c r="GS21" i="9"/>
  <c r="GB21" i="9"/>
  <c r="IA21" i="9"/>
  <c r="FK21" i="9"/>
  <c r="HQ21" i="9"/>
  <c r="FA21" i="9"/>
  <c r="GZ21" i="9"/>
  <c r="GI21" i="9"/>
  <c r="IH21" i="9"/>
  <c r="FR21" i="9"/>
  <c r="HC21" i="9"/>
  <c r="EM21" i="9"/>
  <c r="GL21" i="9"/>
  <c r="FU21" i="9"/>
  <c r="HT21" i="9"/>
  <c r="FD21" i="9"/>
  <c r="GW19" i="10"/>
  <c r="GF19" i="10"/>
  <c r="IE19" i="10"/>
  <c r="FO19" i="10"/>
  <c r="HN19" i="10"/>
  <c r="EX19" i="10"/>
  <c r="II19" i="10"/>
  <c r="FS19" i="10"/>
  <c r="HR19" i="10"/>
  <c r="FB19" i="10"/>
  <c r="HA19" i="10"/>
  <c r="GJ19" i="10"/>
  <c r="HF19" i="10"/>
  <c r="EP19" i="10"/>
  <c r="GO19" i="10"/>
  <c r="FX19" i="10"/>
  <c r="HW19" i="10"/>
  <c r="FG19" i="10"/>
  <c r="HG16" i="12"/>
  <c r="EQ16" i="12"/>
  <c r="GP16" i="12"/>
  <c r="FY16" i="12"/>
  <c r="HX16" i="12"/>
  <c r="FH16" i="12"/>
  <c r="HN16" i="12"/>
  <c r="EX16" i="12"/>
  <c r="GW16" i="12"/>
  <c r="GF16" i="12"/>
  <c r="IE16" i="12"/>
  <c r="FO16" i="12"/>
  <c r="GB16" i="12"/>
  <c r="IA16" i="12"/>
  <c r="FK16" i="12"/>
  <c r="HJ16" i="12"/>
  <c r="ET16" i="12"/>
  <c r="GS16" i="12"/>
  <c r="IB16" i="12"/>
  <c r="FL16" i="12"/>
  <c r="HK16" i="12"/>
  <c r="EU16" i="12"/>
  <c r="GT16" i="12"/>
  <c r="GC16" i="12"/>
  <c r="GZ16" i="12"/>
  <c r="IH16" i="12"/>
  <c r="FR16" i="12"/>
  <c r="FA16" i="12"/>
  <c r="GI16" i="12"/>
  <c r="HQ16" i="12"/>
  <c r="GE16" i="8"/>
  <c r="ID16" i="8"/>
  <c r="FN16" i="8"/>
  <c r="HM16" i="8"/>
  <c r="EW16" i="8"/>
  <c r="GV16" i="8"/>
  <c r="HI16" i="8"/>
  <c r="ES16" i="8"/>
  <c r="GR16" i="8"/>
  <c r="GA16" i="8"/>
  <c r="HZ16" i="8"/>
  <c r="FJ16" i="8"/>
  <c r="HV16" i="8"/>
  <c r="EO16" i="8"/>
  <c r="HE16" i="8"/>
  <c r="FF16" i="8"/>
  <c r="GN16" i="8"/>
  <c r="FW16" i="8"/>
  <c r="GH16" i="8"/>
  <c r="IG16" i="8"/>
  <c r="FQ16" i="8"/>
  <c r="GY16" i="8"/>
  <c r="EZ16" i="8"/>
  <c r="HP16" i="8"/>
  <c r="HL18" i="10"/>
  <c r="EV18" i="10"/>
  <c r="GU18" i="10"/>
  <c r="GD18" i="10"/>
  <c r="IC18" i="10"/>
  <c r="FM18" i="10"/>
  <c r="GQ18" i="10"/>
  <c r="FZ18" i="10"/>
  <c r="HY18" i="10"/>
  <c r="FI18" i="10"/>
  <c r="HH18" i="10"/>
  <c r="ER18" i="10"/>
  <c r="GM18" i="10"/>
  <c r="FV18" i="10"/>
  <c r="HU18" i="10"/>
  <c r="FE18" i="10"/>
  <c r="HD18" i="10"/>
  <c r="EN18" i="10"/>
  <c r="GB18" i="10"/>
  <c r="IA18" i="10"/>
  <c r="FK18" i="10"/>
  <c r="HJ18" i="10"/>
  <c r="ET18" i="10"/>
  <c r="GS18" i="10"/>
  <c r="ID18" i="10"/>
  <c r="EW18" i="10"/>
  <c r="HM18" i="10"/>
  <c r="FN18" i="10"/>
  <c r="GE18" i="10"/>
  <c r="GV18" i="10"/>
  <c r="AI37" i="12"/>
  <c r="GW34" i="12"/>
  <c r="AI36" i="12"/>
  <c r="GF34" i="12"/>
  <c r="IE34" i="12"/>
  <c r="FO34" i="12"/>
  <c r="HN34" i="12"/>
  <c r="EX34" i="12"/>
  <c r="GT34" i="12"/>
  <c r="IB34" i="12"/>
  <c r="HK34" i="12"/>
  <c r="GC34" i="12"/>
  <c r="EU34" i="12"/>
  <c r="FL34" i="12"/>
  <c r="AF36" i="12"/>
  <c r="FY34" i="12"/>
  <c r="HX34" i="12"/>
  <c r="FH34" i="12"/>
  <c r="HG34" i="12"/>
  <c r="EQ34" i="12"/>
  <c r="GP34" i="12"/>
  <c r="AB36" i="12"/>
  <c r="AC37" i="12"/>
  <c r="GQ34" i="12"/>
  <c r="AC36" i="12"/>
  <c r="FZ34" i="12"/>
  <c r="HY34" i="12"/>
  <c r="FI34" i="12"/>
  <c r="HH34" i="12"/>
  <c r="ER34" i="12"/>
  <c r="GA34" i="8"/>
  <c r="GR34" i="8"/>
  <c r="AD37" i="8"/>
  <c r="HI34" i="8"/>
  <c r="FJ34" i="8"/>
  <c r="ES34" i="8"/>
  <c r="AD36" i="8"/>
  <c r="HZ34" i="8"/>
  <c r="AE36" i="8"/>
  <c r="GB34" i="8"/>
  <c r="IA34" i="8"/>
  <c r="FK34" i="8"/>
  <c r="AE37" i="8"/>
  <c r="AE39" i="8" s="1"/>
  <c r="GS34" i="8"/>
  <c r="ET34" i="8"/>
  <c r="HJ34" i="8"/>
  <c r="HE34" i="8"/>
  <c r="GN34" i="8"/>
  <c r="FW34" i="8"/>
  <c r="EO34" i="8"/>
  <c r="FF34" i="8"/>
  <c r="Z36" i="8"/>
  <c r="HV34" i="8"/>
  <c r="HT34" i="8"/>
  <c r="HT36" i="8" s="1"/>
  <c r="GL34" i="8"/>
  <c r="FD34" i="8"/>
  <c r="FD36" i="8" s="1"/>
  <c r="HC34" i="8"/>
  <c r="FU34" i="8"/>
  <c r="EM34" i="8"/>
  <c r="X37" i="8"/>
  <c r="X36" i="8"/>
  <c r="FU14" i="8"/>
  <c r="HT14" i="8"/>
  <c r="FD14" i="8"/>
  <c r="HC14" i="8"/>
  <c r="EM14" i="8"/>
  <c r="GL14" i="8"/>
  <c r="HR14" i="8"/>
  <c r="FB14" i="8"/>
  <c r="HA14" i="8"/>
  <c r="GJ14" i="8"/>
  <c r="II14" i="8"/>
  <c r="FS14" i="8"/>
  <c r="IE14" i="8"/>
  <c r="FO14" i="8"/>
  <c r="HN14" i="8"/>
  <c r="EX14" i="8"/>
  <c r="GW14" i="8"/>
  <c r="GF14" i="8"/>
  <c r="GB14" i="8"/>
  <c r="IA14" i="8"/>
  <c r="FK14" i="8"/>
  <c r="GS14" i="8"/>
  <c r="HJ14" i="8"/>
  <c r="ET14" i="8"/>
  <c r="HS12" i="12"/>
  <c r="FC12" i="12"/>
  <c r="HB12" i="12"/>
  <c r="GK12" i="12"/>
  <c r="IJ12" i="12"/>
  <c r="FT12" i="12"/>
  <c r="GY12" i="12"/>
  <c r="GH12" i="12"/>
  <c r="IG12" i="12"/>
  <c r="FQ12" i="12"/>
  <c r="HP12" i="12"/>
  <c r="EZ12" i="12"/>
  <c r="GI12" i="12"/>
  <c r="IH12" i="12"/>
  <c r="FR12" i="12"/>
  <c r="HQ12" i="12"/>
  <c r="FA12" i="12"/>
  <c r="GZ12" i="12"/>
  <c r="HT12" i="12"/>
  <c r="FD12" i="12"/>
  <c r="HC12" i="12"/>
  <c r="GL12" i="12"/>
  <c r="IK12" i="12"/>
  <c r="FU12" i="12"/>
  <c r="GF12" i="8"/>
  <c r="IE12" i="8"/>
  <c r="FO12" i="8"/>
  <c r="HN12" i="8"/>
  <c r="EX12" i="8"/>
  <c r="GW12" i="8"/>
  <c r="HJ12" i="8"/>
  <c r="ET12" i="8"/>
  <c r="GS12" i="8"/>
  <c r="GB12" i="8"/>
  <c r="IA12" i="8"/>
  <c r="FK12" i="8"/>
  <c r="HW12" i="8"/>
  <c r="FG12" i="8"/>
  <c r="HF12" i="8"/>
  <c r="EP12" i="8"/>
  <c r="FX12" i="8"/>
  <c r="GO12" i="8"/>
  <c r="IH12" i="8"/>
  <c r="FR12" i="8"/>
  <c r="HQ12" i="8"/>
  <c r="FA12" i="8"/>
  <c r="GZ12" i="8"/>
  <c r="GI12" i="8"/>
  <c r="HC10" i="10"/>
  <c r="EM10" i="10"/>
  <c r="GL10" i="10"/>
  <c r="FU10" i="10"/>
  <c r="FD10" i="10"/>
  <c r="HT10" i="10"/>
  <c r="HU10" i="10"/>
  <c r="EN10" i="10"/>
  <c r="FE10" i="10"/>
  <c r="FV10" i="10"/>
  <c r="GM10" i="10"/>
  <c r="HD10" i="10"/>
  <c r="IA10" i="10"/>
  <c r="ET10" i="10"/>
  <c r="FK10" i="10"/>
  <c r="GB10" i="10"/>
  <c r="GS10" i="10"/>
  <c r="HJ10" i="10"/>
  <c r="IH10" i="10"/>
  <c r="GZ10" i="10"/>
  <c r="FR10" i="10"/>
  <c r="HQ10" i="10"/>
  <c r="GI10" i="10"/>
  <c r="FA10" i="10"/>
  <c r="GX10" i="10"/>
  <c r="GG10" i="10"/>
  <c r="IF10" i="10"/>
  <c r="FP10" i="10"/>
  <c r="HO10" i="10"/>
  <c r="EY10" i="10"/>
  <c r="GR13" i="12"/>
  <c r="HI13" i="12"/>
  <c r="ES13" i="12"/>
  <c r="HZ13" i="12"/>
  <c r="GA13" i="12"/>
  <c r="FJ13" i="12"/>
  <c r="HM13" i="12"/>
  <c r="EW13" i="12"/>
  <c r="GV13" i="12"/>
  <c r="GE13" i="12"/>
  <c r="ID13" i="12"/>
  <c r="FN13" i="12"/>
  <c r="GK13" i="12"/>
  <c r="IJ13" i="12"/>
  <c r="FT13" i="12"/>
  <c r="HS13" i="12"/>
  <c r="FC13" i="12"/>
  <c r="HB13" i="12"/>
  <c r="HG13" i="12"/>
  <c r="EQ13" i="12"/>
  <c r="GP13" i="12"/>
  <c r="FY13" i="12"/>
  <c r="HX13" i="12"/>
  <c r="FH13" i="12"/>
  <c r="IA13" i="12"/>
  <c r="FK13" i="12"/>
  <c r="HJ13" i="12"/>
  <c r="ET13" i="12"/>
  <c r="GS13" i="12"/>
  <c r="GB13" i="12"/>
  <c r="HC13" i="9"/>
  <c r="EM13" i="9"/>
  <c r="GL13" i="9"/>
  <c r="FU13" i="9"/>
  <c r="HT13" i="9"/>
  <c r="FD13" i="9"/>
  <c r="HE13" i="9"/>
  <c r="HV13" i="9"/>
  <c r="EO13" i="9"/>
  <c r="FF13" i="9"/>
  <c r="GN13" i="9"/>
  <c r="FW13" i="9"/>
  <c r="HZ13" i="9"/>
  <c r="GR13" i="9"/>
  <c r="FJ13" i="9"/>
  <c r="HI13" i="9"/>
  <c r="GA13" i="9"/>
  <c r="ES13" i="9"/>
  <c r="GH13" i="9"/>
  <c r="HP13" i="9"/>
  <c r="EZ13" i="9"/>
  <c r="GY13" i="9"/>
  <c r="IG13" i="9"/>
  <c r="FQ13" i="9"/>
  <c r="GS7" i="10"/>
  <c r="GB7" i="10"/>
  <c r="IA7" i="10"/>
  <c r="FK7" i="10"/>
  <c r="HJ7" i="10"/>
  <c r="ET7" i="10"/>
  <c r="HD7" i="10"/>
  <c r="EN7" i="10"/>
  <c r="GM7" i="10"/>
  <c r="FV7" i="10"/>
  <c r="HU7" i="10"/>
  <c r="FE7" i="10"/>
  <c r="GJ7" i="10"/>
  <c r="II7" i="10"/>
  <c r="FS7" i="10"/>
  <c r="HR7" i="10"/>
  <c r="FB7" i="10"/>
  <c r="HA7" i="10"/>
  <c r="HO7" i="10"/>
  <c r="EY7" i="10"/>
  <c r="GX7" i="10"/>
  <c r="GG7" i="10"/>
  <c r="IF7" i="10"/>
  <c r="FP7" i="10"/>
  <c r="S36" i="9"/>
  <c r="X36" i="9"/>
  <c r="HC35" i="9"/>
  <c r="EM35" i="9"/>
  <c r="EM37" i="9" s="1"/>
  <c r="GL35" i="9"/>
  <c r="FU35" i="9"/>
  <c r="HT35" i="9"/>
  <c r="HT37" i="9" s="1"/>
  <c r="FD35" i="9"/>
  <c r="FD37" i="9" s="1"/>
  <c r="AF37" i="9"/>
  <c r="GC35" i="9"/>
  <c r="IB35" i="9"/>
  <c r="IB37" i="9" s="1"/>
  <c r="FL35" i="9"/>
  <c r="HK35" i="9"/>
  <c r="GT35" i="9"/>
  <c r="GT36" i="9" s="1"/>
  <c r="EU35" i="9"/>
  <c r="EU37" i="9" s="1"/>
  <c r="HY35" i="9"/>
  <c r="FI35" i="9"/>
  <c r="GQ35" i="9"/>
  <c r="FZ35" i="9"/>
  <c r="HH35" i="9"/>
  <c r="ER35" i="9"/>
  <c r="GG35" i="9"/>
  <c r="HO35" i="9"/>
  <c r="EY35" i="9"/>
  <c r="IF35" i="9"/>
  <c r="GX35" i="9"/>
  <c r="FP35" i="9"/>
  <c r="EY5" i="10"/>
  <c r="GX5" i="10"/>
  <c r="GG5" i="10"/>
  <c r="FP5" i="10"/>
  <c r="AJ23" i="10"/>
  <c r="AJ39" i="10" s="1"/>
  <c r="IF5" i="10"/>
  <c r="AJ22" i="10"/>
  <c r="HO5" i="10"/>
  <c r="HC5" i="10"/>
  <c r="FD5" i="10"/>
  <c r="X23" i="10"/>
  <c r="FU5" i="10"/>
  <c r="X22" i="10"/>
  <c r="HT5" i="10"/>
  <c r="EM5" i="10"/>
  <c r="GL5" i="10"/>
  <c r="AF22" i="10"/>
  <c r="GT5" i="10"/>
  <c r="GC5" i="10"/>
  <c r="EU5" i="10"/>
  <c r="FL5" i="10"/>
  <c r="IB5" i="10"/>
  <c r="AF23" i="10"/>
  <c r="HK5" i="10"/>
  <c r="U23" i="10"/>
  <c r="U22" i="10"/>
  <c r="HA15" i="11"/>
  <c r="GJ15" i="11"/>
  <c r="II15" i="11"/>
  <c r="FS15" i="11"/>
  <c r="HR15" i="11"/>
  <c r="FB15" i="11"/>
  <c r="HT15" i="11"/>
  <c r="FD15" i="11"/>
  <c r="HC15" i="11"/>
  <c r="EM15" i="11"/>
  <c r="GL15" i="11"/>
  <c r="FU15" i="11"/>
  <c r="HW15" i="11"/>
  <c r="FG15" i="11"/>
  <c r="HF15" i="11"/>
  <c r="EP15" i="11"/>
  <c r="GO15" i="11"/>
  <c r="FX15" i="11"/>
  <c r="GV15" i="11"/>
  <c r="EW15" i="11"/>
  <c r="ID15" i="11"/>
  <c r="FN15" i="11"/>
  <c r="HM15" i="11"/>
  <c r="GE15" i="11"/>
  <c r="HW15" i="6"/>
  <c r="HF15" i="6"/>
  <c r="GO15" i="6"/>
  <c r="FX15" i="6"/>
  <c r="FG15" i="6"/>
  <c r="EP15" i="6"/>
  <c r="HR15" i="6"/>
  <c r="HA15" i="6"/>
  <c r="GJ15" i="6"/>
  <c r="FS15" i="6"/>
  <c r="FB15" i="6"/>
  <c r="EK15" i="6"/>
  <c r="ID15" i="6"/>
  <c r="HM15" i="6"/>
  <c r="GV15" i="6"/>
  <c r="GE15" i="6"/>
  <c r="FN15" i="6"/>
  <c r="EW15" i="6"/>
  <c r="HV15" i="6"/>
  <c r="HE15" i="6"/>
  <c r="GN15" i="6"/>
  <c r="FW15" i="6"/>
  <c r="FF15" i="6"/>
  <c r="EO15" i="6"/>
  <c r="GQ20" i="11"/>
  <c r="FZ20" i="11"/>
  <c r="HY20" i="11"/>
  <c r="FI20" i="11"/>
  <c r="HH20" i="11"/>
  <c r="ER20" i="11"/>
  <c r="FQ20" i="11"/>
  <c r="EZ20" i="11"/>
  <c r="IG20" i="11"/>
  <c r="GH20" i="11"/>
  <c r="HP20" i="11"/>
  <c r="GY20" i="11"/>
  <c r="FY20" i="11"/>
  <c r="EQ20" i="11"/>
  <c r="FH20" i="11"/>
  <c r="HG20" i="11"/>
  <c r="GP20" i="11"/>
  <c r="HX20" i="11"/>
  <c r="HT20" i="11"/>
  <c r="FD20" i="11"/>
  <c r="HC20" i="11"/>
  <c r="FU20" i="11"/>
  <c r="GL20" i="11"/>
  <c r="EM20" i="11"/>
  <c r="IE20" i="6"/>
  <c r="HN20" i="6"/>
  <c r="GW20" i="6"/>
  <c r="GF20" i="6"/>
  <c r="FO20" i="6"/>
  <c r="EX20" i="6"/>
  <c r="HQ20" i="6"/>
  <c r="GZ20" i="6"/>
  <c r="GI20" i="6"/>
  <c r="FR20" i="6"/>
  <c r="FA20" i="6"/>
  <c r="EJ20" i="6"/>
  <c r="IC20" i="6"/>
  <c r="HL20" i="6"/>
  <c r="GU20" i="6"/>
  <c r="GD20" i="6"/>
  <c r="FM20" i="6"/>
  <c r="EV20" i="6"/>
  <c r="HV20" i="6"/>
  <c r="HE20" i="6"/>
  <c r="GN20" i="6"/>
  <c r="FW20" i="6"/>
  <c r="FF20" i="6"/>
  <c r="EO20" i="6"/>
  <c r="HH8" i="9"/>
  <c r="ER8" i="9"/>
  <c r="GQ8" i="9"/>
  <c r="FZ8" i="9"/>
  <c r="HY8" i="9"/>
  <c r="FI8" i="9"/>
  <c r="GY8" i="9"/>
  <c r="GH8" i="9"/>
  <c r="IG8" i="9"/>
  <c r="FQ8" i="9"/>
  <c r="HP8" i="9"/>
  <c r="EZ8" i="9"/>
  <c r="FU8" i="9"/>
  <c r="GL8" i="9"/>
  <c r="HT8" i="9"/>
  <c r="FD8" i="9"/>
  <c r="HC8" i="9"/>
  <c r="EM8" i="9"/>
  <c r="IC6" i="11"/>
  <c r="FM6" i="11"/>
  <c r="HL6" i="11"/>
  <c r="EV6" i="11"/>
  <c r="GU6" i="11"/>
  <c r="GD6" i="11"/>
  <c r="HD6" i="11"/>
  <c r="EN6" i="11"/>
  <c r="GM6" i="11"/>
  <c r="FV6" i="11"/>
  <c r="HU6" i="11"/>
  <c r="FE6" i="11"/>
  <c r="HZ6" i="11"/>
  <c r="ES6" i="11"/>
  <c r="FJ6" i="11"/>
  <c r="GA6" i="11"/>
  <c r="GR6" i="11"/>
  <c r="HI6" i="11"/>
  <c r="HV6" i="11"/>
  <c r="EO6" i="11"/>
  <c r="FF6" i="11"/>
  <c r="FW6" i="11"/>
  <c r="GN6" i="11"/>
  <c r="HE6" i="11"/>
  <c r="HS6" i="6"/>
  <c r="HB6" i="6"/>
  <c r="GK6" i="6"/>
  <c r="FT6" i="6"/>
  <c r="FC6" i="6"/>
  <c r="EL6" i="6"/>
  <c r="HW6" i="6"/>
  <c r="HF6" i="6"/>
  <c r="GO6" i="6"/>
  <c r="FX6" i="6"/>
  <c r="FG6" i="6"/>
  <c r="EP6" i="6"/>
  <c r="HQ6" i="6"/>
  <c r="GZ6" i="6"/>
  <c r="GI6" i="6"/>
  <c r="FR6" i="6"/>
  <c r="EJ6" i="6"/>
  <c r="FA6" i="6"/>
  <c r="IA6" i="6"/>
  <c r="HJ6" i="6"/>
  <c r="GS6" i="6"/>
  <c r="GB6" i="6"/>
  <c r="FK6" i="6"/>
  <c r="ET6" i="6"/>
  <c r="GL11" i="9"/>
  <c r="FU11" i="9"/>
  <c r="HT11" i="9"/>
  <c r="FD11" i="9"/>
  <c r="HC11" i="9"/>
  <c r="EM11" i="9"/>
  <c r="HZ11" i="9"/>
  <c r="GA11" i="9"/>
  <c r="ES11" i="9"/>
  <c r="HI11" i="9"/>
  <c r="FJ11" i="9"/>
  <c r="GR11" i="9"/>
  <c r="HV11" i="9"/>
  <c r="EO11" i="9"/>
  <c r="HE11" i="9"/>
  <c r="FW11" i="9"/>
  <c r="GN11" i="9"/>
  <c r="FF11" i="9"/>
  <c r="HA17" i="11"/>
  <c r="GJ17" i="11"/>
  <c r="II17" i="11"/>
  <c r="FS17" i="11"/>
  <c r="HR17" i="11"/>
  <c r="FB17" i="11"/>
  <c r="GR17" i="11"/>
  <c r="GA17" i="11"/>
  <c r="HZ17" i="11"/>
  <c r="FJ17" i="11"/>
  <c r="HI17" i="11"/>
  <c r="ES17" i="11"/>
  <c r="HW17" i="11"/>
  <c r="FG17" i="11"/>
  <c r="HF17" i="11"/>
  <c r="EP17" i="11"/>
  <c r="GO17" i="11"/>
  <c r="FX17" i="11"/>
  <c r="IH17" i="11"/>
  <c r="FR17" i="11"/>
  <c r="HQ17" i="11"/>
  <c r="FA17" i="11"/>
  <c r="GZ17" i="11"/>
  <c r="GI17" i="11"/>
  <c r="HU17" i="6"/>
  <c r="HD17" i="6"/>
  <c r="GM17" i="6"/>
  <c r="FV17" i="6"/>
  <c r="FE17" i="6"/>
  <c r="EN17" i="6"/>
  <c r="HQ17" i="6"/>
  <c r="GZ17" i="6"/>
  <c r="GI17" i="6"/>
  <c r="FR17" i="6"/>
  <c r="FA17" i="6"/>
  <c r="EJ17" i="6"/>
  <c r="HS17" i="6"/>
  <c r="HB17" i="6"/>
  <c r="GK17" i="6"/>
  <c r="FT17" i="6"/>
  <c r="FC17" i="6"/>
  <c r="EL17" i="6"/>
  <c r="HW17" i="6"/>
  <c r="HF17" i="6"/>
  <c r="GO17" i="6"/>
  <c r="FX17" i="6"/>
  <c r="FG17" i="6"/>
  <c r="EP17" i="6"/>
  <c r="GD9" i="9"/>
  <c r="IC9" i="9"/>
  <c r="FM9" i="9"/>
  <c r="HL9" i="9"/>
  <c r="EV9" i="9"/>
  <c r="GU9" i="9"/>
  <c r="HX9" i="9"/>
  <c r="FH9" i="9"/>
  <c r="HG9" i="9"/>
  <c r="EQ9" i="9"/>
  <c r="GP9" i="9"/>
  <c r="FY9" i="9"/>
  <c r="GV9" i="9"/>
  <c r="GE9" i="9"/>
  <c r="ID9" i="9"/>
  <c r="FN9" i="9"/>
  <c r="HM9" i="9"/>
  <c r="EW9" i="9"/>
  <c r="IH9" i="9"/>
  <c r="GI9" i="9"/>
  <c r="FA9" i="9"/>
  <c r="HQ9" i="9"/>
  <c r="FR9" i="9"/>
  <c r="GZ9" i="9"/>
  <c r="HF21" i="11"/>
  <c r="EP21" i="11"/>
  <c r="GO21" i="11"/>
  <c r="FX21" i="11"/>
  <c r="HW21" i="11"/>
  <c r="FG21" i="11"/>
  <c r="HV21" i="11"/>
  <c r="FF21" i="11"/>
  <c r="HE21" i="11"/>
  <c r="EO21" i="11"/>
  <c r="GN21" i="11"/>
  <c r="FW21" i="11"/>
  <c r="GT21" i="11"/>
  <c r="GC21" i="11"/>
  <c r="IB21" i="11"/>
  <c r="FL21" i="11"/>
  <c r="HK21" i="11"/>
  <c r="EU21" i="11"/>
  <c r="HP21" i="11"/>
  <c r="GY21" i="11"/>
  <c r="IG21" i="11"/>
  <c r="EZ21" i="11"/>
  <c r="FQ21" i="11"/>
  <c r="GH21" i="11"/>
  <c r="IA21" i="6"/>
  <c r="HJ21" i="6"/>
  <c r="GS21" i="6"/>
  <c r="GB21" i="6"/>
  <c r="FK21" i="6"/>
  <c r="ET21" i="6"/>
  <c r="HQ21" i="6"/>
  <c r="GZ21" i="6"/>
  <c r="GI21" i="6"/>
  <c r="FR21" i="6"/>
  <c r="FA21" i="6"/>
  <c r="EJ21" i="6"/>
  <c r="ID21" i="6"/>
  <c r="HM21" i="6"/>
  <c r="GV21" i="6"/>
  <c r="GE21" i="6"/>
  <c r="FN21" i="6"/>
  <c r="EW21" i="6"/>
  <c r="HW21" i="6"/>
  <c r="HF21" i="6"/>
  <c r="GO21" i="6"/>
  <c r="FX21" i="6"/>
  <c r="FG21" i="6"/>
  <c r="EP21" i="6"/>
  <c r="GH19" i="8"/>
  <c r="IG19" i="8"/>
  <c r="FQ19" i="8"/>
  <c r="HP19" i="8"/>
  <c r="EZ19" i="8"/>
  <c r="GY19" i="8"/>
  <c r="GN19" i="8"/>
  <c r="FW19" i="8"/>
  <c r="HV19" i="8"/>
  <c r="FF19" i="8"/>
  <c r="HE19" i="8"/>
  <c r="EO19" i="8"/>
  <c r="GA19" i="8"/>
  <c r="HZ19" i="8"/>
  <c r="FJ19" i="8"/>
  <c r="HI19" i="8"/>
  <c r="ES19" i="8"/>
  <c r="GR19" i="8"/>
  <c r="GV19" i="8"/>
  <c r="GE19" i="8"/>
  <c r="HM19" i="8"/>
  <c r="EW19" i="8"/>
  <c r="ID19" i="8"/>
  <c r="FN19" i="8"/>
  <c r="GP16" i="11"/>
  <c r="FY16" i="11"/>
  <c r="HX16" i="11"/>
  <c r="FH16" i="11"/>
  <c r="HG16" i="11"/>
  <c r="EQ16" i="11"/>
  <c r="FD16" i="11"/>
  <c r="EM16" i="11"/>
  <c r="GL16" i="11"/>
  <c r="HT16" i="11"/>
  <c r="FU16" i="11"/>
  <c r="HC16" i="11"/>
  <c r="HA16" i="11"/>
  <c r="GJ16" i="11"/>
  <c r="II16" i="11"/>
  <c r="FS16" i="11"/>
  <c r="HR16" i="11"/>
  <c r="FB16" i="11"/>
  <c r="IE16" i="11"/>
  <c r="FO16" i="11"/>
  <c r="HN16" i="11"/>
  <c r="EX16" i="11"/>
  <c r="GW16" i="11"/>
  <c r="GF16" i="11"/>
  <c r="HU16" i="6"/>
  <c r="HD16" i="6"/>
  <c r="GM16" i="6"/>
  <c r="FV16" i="6"/>
  <c r="FE16" i="6"/>
  <c r="EN16" i="6"/>
  <c r="IA16" i="6"/>
  <c r="HJ16" i="6"/>
  <c r="GS16" i="6"/>
  <c r="GB16" i="6"/>
  <c r="FK16" i="6"/>
  <c r="ET16" i="6"/>
  <c r="ID16" i="6"/>
  <c r="HM16" i="6"/>
  <c r="GV16" i="6"/>
  <c r="GE16" i="6"/>
  <c r="FN16" i="6"/>
  <c r="EW16" i="6"/>
  <c r="HS16" i="6"/>
  <c r="HB16" i="6"/>
  <c r="GK16" i="6"/>
  <c r="FT16" i="6"/>
  <c r="FC16" i="6"/>
  <c r="EL16" i="6"/>
  <c r="HY18" i="8"/>
  <c r="FI18" i="8"/>
  <c r="HH18" i="8"/>
  <c r="ER18" i="8"/>
  <c r="GQ18" i="8"/>
  <c r="FZ18" i="8"/>
  <c r="HU18" i="8"/>
  <c r="FE18" i="8"/>
  <c r="HD18" i="8"/>
  <c r="EN18" i="8"/>
  <c r="FV18" i="8"/>
  <c r="GM18" i="8"/>
  <c r="IH18" i="8"/>
  <c r="FA18" i="8"/>
  <c r="FR18" i="8"/>
  <c r="GI18" i="8"/>
  <c r="HQ18" i="8"/>
  <c r="GZ18" i="8"/>
  <c r="FJ18" i="8"/>
  <c r="ES18" i="8"/>
  <c r="GR18" i="8"/>
  <c r="HZ18" i="8"/>
  <c r="GA18" i="8"/>
  <c r="HI18" i="8"/>
  <c r="AK36" i="10"/>
  <c r="GH34" i="10"/>
  <c r="IG34" i="10"/>
  <c r="FQ34" i="10"/>
  <c r="HP34" i="10"/>
  <c r="EZ34" i="10"/>
  <c r="AK37" i="10"/>
  <c r="GY34" i="10"/>
  <c r="AE36" i="10"/>
  <c r="GB34" i="10"/>
  <c r="IA34" i="10"/>
  <c r="FK34" i="10"/>
  <c r="HJ34" i="10"/>
  <c r="ET34" i="10"/>
  <c r="AE37" i="10"/>
  <c r="GS34" i="10"/>
  <c r="U37" i="10"/>
  <c r="X36" i="10"/>
  <c r="EM34" i="10"/>
  <c r="EM37" i="10" s="1"/>
  <c r="FU34" i="10"/>
  <c r="FU36" i="10" s="1"/>
  <c r="HC34" i="10"/>
  <c r="X37" i="10"/>
  <c r="FD34" i="10"/>
  <c r="GL34" i="10"/>
  <c r="HT34" i="10"/>
  <c r="FN34" i="10"/>
  <c r="GV34" i="10"/>
  <c r="ID34" i="10"/>
  <c r="EW34" i="10"/>
  <c r="EW36" i="10" s="1"/>
  <c r="GE34" i="10"/>
  <c r="GE37" i="10" s="1"/>
  <c r="HM34" i="10"/>
  <c r="AH36" i="10"/>
  <c r="AH37" i="10"/>
  <c r="HB14" i="12"/>
  <c r="FT14" i="12"/>
  <c r="FC14" i="12"/>
  <c r="IJ14" i="12"/>
  <c r="GK14" i="12"/>
  <c r="HS14" i="12"/>
  <c r="HF14" i="12"/>
  <c r="EP14" i="12"/>
  <c r="GO14" i="12"/>
  <c r="FX14" i="12"/>
  <c r="HW14" i="12"/>
  <c r="FG14" i="12"/>
  <c r="ID14" i="12"/>
  <c r="GV14" i="12"/>
  <c r="GE14" i="12"/>
  <c r="FN14" i="12"/>
  <c r="EW14" i="12"/>
  <c r="HM14" i="12"/>
  <c r="GF14" i="12"/>
  <c r="IE14" i="12"/>
  <c r="FO14" i="12"/>
  <c r="HN14" i="12"/>
  <c r="EX14" i="12"/>
  <c r="GW14" i="12"/>
  <c r="HZ14" i="9"/>
  <c r="FJ14" i="9"/>
  <c r="HI14" i="9"/>
  <c r="ES14" i="9"/>
  <c r="GR14" i="9"/>
  <c r="GA14" i="9"/>
  <c r="GJ14" i="9"/>
  <c r="II14" i="9"/>
  <c r="FS14" i="9"/>
  <c r="HR14" i="9"/>
  <c r="FB14" i="9"/>
  <c r="HA14" i="9"/>
  <c r="GW14" i="9"/>
  <c r="GF14" i="9"/>
  <c r="IE14" i="9"/>
  <c r="FO14" i="9"/>
  <c r="HN14" i="9"/>
  <c r="EX14" i="9"/>
  <c r="GR12" i="11"/>
  <c r="GA12" i="11"/>
  <c r="HZ12" i="11"/>
  <c r="FJ12" i="11"/>
  <c r="HI12" i="11"/>
  <c r="ES12" i="11"/>
  <c r="GW12" i="11"/>
  <c r="GF12" i="11"/>
  <c r="IE12" i="11"/>
  <c r="FO12" i="11"/>
  <c r="HN12" i="11"/>
  <c r="EX12" i="11"/>
  <c r="II12" i="11"/>
  <c r="FS12" i="11"/>
  <c r="HR12" i="11"/>
  <c r="FB12" i="11"/>
  <c r="HA12" i="11"/>
  <c r="GJ12" i="11"/>
  <c r="HO12" i="11"/>
  <c r="EY12" i="11"/>
  <c r="GX12" i="11"/>
  <c r="GG12" i="11"/>
  <c r="IF12" i="11"/>
  <c r="FP12" i="11"/>
  <c r="HU12" i="6"/>
  <c r="HD12" i="6"/>
  <c r="GM12" i="6"/>
  <c r="FV12" i="6"/>
  <c r="FE12" i="6"/>
  <c r="EN12" i="6"/>
  <c r="HR12" i="6"/>
  <c r="HA12" i="6"/>
  <c r="GJ12" i="6"/>
  <c r="FS12" i="6"/>
  <c r="FB12" i="6"/>
  <c r="EK12" i="6"/>
  <c r="HV12" i="6"/>
  <c r="HE12" i="6"/>
  <c r="GN12" i="6"/>
  <c r="FW12" i="6"/>
  <c r="FF12" i="6"/>
  <c r="EO12" i="6"/>
  <c r="HS12" i="6"/>
  <c r="HB12" i="6"/>
  <c r="GK12" i="6"/>
  <c r="FT12" i="6"/>
  <c r="FC12" i="6"/>
  <c r="EL12" i="6"/>
  <c r="HE10" i="9"/>
  <c r="EO10" i="9"/>
  <c r="GN10" i="9"/>
  <c r="FW10" i="9"/>
  <c r="HV10" i="9"/>
  <c r="FF10" i="9"/>
  <c r="GF10" i="9"/>
  <c r="IE10" i="9"/>
  <c r="FO10" i="9"/>
  <c r="HN10" i="9"/>
  <c r="EX10" i="9"/>
  <c r="GW10" i="9"/>
  <c r="HQ10" i="9"/>
  <c r="FA10" i="9"/>
  <c r="GZ10" i="9"/>
  <c r="GI10" i="9"/>
  <c r="IH10" i="9"/>
  <c r="FR10" i="9"/>
  <c r="IA10" i="9"/>
  <c r="FK10" i="9"/>
  <c r="HJ10" i="9"/>
  <c r="ET10" i="9"/>
  <c r="GS10" i="9"/>
  <c r="GB10" i="9"/>
  <c r="GZ13" i="11"/>
  <c r="GI13" i="11"/>
  <c r="IH13" i="11"/>
  <c r="FR13" i="11"/>
  <c r="HQ13" i="11"/>
  <c r="FA13" i="11"/>
  <c r="GD13" i="11"/>
  <c r="IC13" i="11"/>
  <c r="FM13" i="11"/>
  <c r="HL13" i="11"/>
  <c r="EV13" i="11"/>
  <c r="GU13" i="11"/>
  <c r="GN13" i="11"/>
  <c r="FW13" i="11"/>
  <c r="HV13" i="11"/>
  <c r="FF13" i="11"/>
  <c r="HE13" i="11"/>
  <c r="EO13" i="11"/>
  <c r="HW13" i="11"/>
  <c r="FG13" i="11"/>
  <c r="FX13" i="11"/>
  <c r="GO13" i="11"/>
  <c r="EP13" i="11"/>
  <c r="HF13" i="11"/>
  <c r="IB13" i="6"/>
  <c r="HK13" i="6"/>
  <c r="GT13" i="6"/>
  <c r="GC13" i="6"/>
  <c r="FL13" i="6"/>
  <c r="EU13" i="6"/>
  <c r="HT13" i="6"/>
  <c r="HC13" i="6"/>
  <c r="GL13" i="6"/>
  <c r="FU13" i="6"/>
  <c r="FD13" i="6"/>
  <c r="EM13" i="6"/>
  <c r="IC13" i="6"/>
  <c r="HL13" i="6"/>
  <c r="GU13" i="6"/>
  <c r="GD13" i="6"/>
  <c r="FM13" i="6"/>
  <c r="EV13" i="6"/>
  <c r="HW13" i="6"/>
  <c r="HF13" i="6"/>
  <c r="GO13" i="6"/>
  <c r="FX13" i="6"/>
  <c r="FG13" i="6"/>
  <c r="EP13" i="6"/>
  <c r="AC23" i="9"/>
  <c r="HH7" i="9"/>
  <c r="ER7" i="9"/>
  <c r="GQ7" i="9"/>
  <c r="FZ7" i="9"/>
  <c r="HY7" i="9"/>
  <c r="FI7" i="9"/>
  <c r="GU7" i="9"/>
  <c r="GD7" i="9"/>
  <c r="IC7" i="9"/>
  <c r="FM7" i="9"/>
  <c r="HL7" i="9"/>
  <c r="EV7" i="9"/>
  <c r="HO7" i="9"/>
  <c r="EY7" i="9"/>
  <c r="GX7" i="9"/>
  <c r="GG7" i="9"/>
  <c r="IF7" i="9"/>
  <c r="FP7" i="9"/>
  <c r="IE7" i="9"/>
  <c r="FO7" i="9"/>
  <c r="GW7" i="9"/>
  <c r="EX7" i="9"/>
  <c r="GF7" i="9"/>
  <c r="HN7" i="9"/>
  <c r="II7" i="9"/>
  <c r="FB7" i="9"/>
  <c r="GJ7" i="9"/>
  <c r="HR7" i="9"/>
  <c r="FS7" i="9"/>
  <c r="HA7" i="9"/>
  <c r="HV35" i="12"/>
  <c r="FF35" i="12"/>
  <c r="HE35" i="12"/>
  <c r="EO35" i="12"/>
  <c r="GN35" i="12"/>
  <c r="FW35" i="12"/>
  <c r="HZ35" i="12"/>
  <c r="FJ35" i="12"/>
  <c r="HI35" i="12"/>
  <c r="ES35" i="12"/>
  <c r="GR35" i="12"/>
  <c r="GA35" i="12"/>
  <c r="IE35" i="12"/>
  <c r="FO35" i="12"/>
  <c r="HN35" i="12"/>
  <c r="EX35" i="12"/>
  <c r="GW35" i="12"/>
  <c r="GF35" i="12"/>
  <c r="HA35" i="12"/>
  <c r="GJ35" i="12"/>
  <c r="II35" i="12"/>
  <c r="FS35" i="12"/>
  <c r="HR35" i="12"/>
  <c r="FB35" i="12"/>
  <c r="AB37" i="8"/>
  <c r="GP35" i="8"/>
  <c r="FY35" i="8"/>
  <c r="FY37" i="8" s="1"/>
  <c r="HX35" i="8"/>
  <c r="HX37" i="8" s="1"/>
  <c r="FH35" i="8"/>
  <c r="FH37" i="8" s="1"/>
  <c r="HG35" i="8"/>
  <c r="EQ35" i="8"/>
  <c r="IA35" i="8"/>
  <c r="FK35" i="8"/>
  <c r="HJ35" i="8"/>
  <c r="ET35" i="8"/>
  <c r="GS35" i="8"/>
  <c r="GB35" i="8"/>
  <c r="GR35" i="8"/>
  <c r="GA35" i="8"/>
  <c r="GA37" i="8" s="1"/>
  <c r="HZ35" i="8"/>
  <c r="FJ35" i="8"/>
  <c r="HI35" i="8"/>
  <c r="ES35" i="8"/>
  <c r="Z37" i="8"/>
  <c r="HE35" i="8"/>
  <c r="EO35" i="8"/>
  <c r="GN35" i="8"/>
  <c r="HV35" i="8"/>
  <c r="FF35" i="8"/>
  <c r="FW35" i="8"/>
  <c r="U37" i="8"/>
  <c r="HG5" i="9"/>
  <c r="EQ5" i="9"/>
  <c r="AB23" i="9"/>
  <c r="GP5" i="9"/>
  <c r="AB22" i="9"/>
  <c r="FY5" i="9"/>
  <c r="HX5" i="9"/>
  <c r="FH5" i="9"/>
  <c r="HO5" i="9"/>
  <c r="EY5" i="9"/>
  <c r="AJ23" i="9"/>
  <c r="GX5" i="9"/>
  <c r="AJ22" i="9"/>
  <c r="GG5" i="9"/>
  <c r="IF5" i="9"/>
  <c r="FP5" i="9"/>
  <c r="HK5" i="9"/>
  <c r="EU5" i="9"/>
  <c r="AF23" i="9"/>
  <c r="GT5" i="9"/>
  <c r="AF22" i="9"/>
  <c r="GC5" i="9"/>
  <c r="IB5" i="9"/>
  <c r="FL5" i="9"/>
  <c r="HT5" i="9"/>
  <c r="FD5" i="9"/>
  <c r="HC5" i="9"/>
  <c r="EM5" i="9"/>
  <c r="X23" i="9"/>
  <c r="GL5" i="9"/>
  <c r="X22" i="9"/>
  <c r="FU5" i="9"/>
  <c r="S23" i="9"/>
  <c r="S39" i="9" s="1"/>
  <c r="S22" i="9"/>
  <c r="HU5" i="9"/>
  <c r="FV5" i="9"/>
  <c r="FE5" i="9"/>
  <c r="HD5" i="9"/>
  <c r="EN5" i="9"/>
  <c r="GM5" i="9"/>
  <c r="Y22" i="9"/>
  <c r="Y23" i="9"/>
  <c r="HY15" i="10"/>
  <c r="FI15" i="10"/>
  <c r="HH15" i="10"/>
  <c r="ER15" i="10"/>
  <c r="GQ15" i="10"/>
  <c r="FZ15" i="10"/>
  <c r="GW15" i="10"/>
  <c r="GF15" i="10"/>
  <c r="IE15" i="10"/>
  <c r="FO15" i="10"/>
  <c r="HN15" i="10"/>
  <c r="EX15" i="10"/>
  <c r="GJ15" i="10"/>
  <c r="II15" i="10"/>
  <c r="FS15" i="10"/>
  <c r="FB15" i="10"/>
  <c r="HR15" i="10"/>
  <c r="HA15" i="10"/>
  <c r="HX15" i="10"/>
  <c r="EQ15" i="10"/>
  <c r="FY15" i="10"/>
  <c r="HG15" i="10"/>
  <c r="FH15" i="10"/>
  <c r="GP15" i="10"/>
  <c r="GI15" i="10"/>
  <c r="IH15" i="10"/>
  <c r="FR15" i="10"/>
  <c r="HQ15" i="10"/>
  <c r="FA15" i="10"/>
  <c r="GZ15" i="10"/>
  <c r="II20" i="10"/>
  <c r="GJ20" i="10"/>
  <c r="HR20" i="10"/>
  <c r="FS20" i="10"/>
  <c r="HA20" i="10"/>
  <c r="FB20" i="10"/>
  <c r="HM20" i="10"/>
  <c r="EW20" i="10"/>
  <c r="GV20" i="10"/>
  <c r="GE20" i="10"/>
  <c r="ID20" i="10"/>
  <c r="FN20" i="10"/>
  <c r="GC20" i="10"/>
  <c r="IB20" i="10"/>
  <c r="FL20" i="10"/>
  <c r="HK20" i="10"/>
  <c r="EU20" i="10"/>
  <c r="GT20" i="10"/>
  <c r="FY20" i="10"/>
  <c r="HX20" i="10"/>
  <c r="FH20" i="10"/>
  <c r="HG20" i="10"/>
  <c r="EQ20" i="10"/>
  <c r="GP20" i="10"/>
  <c r="IE20" i="10"/>
  <c r="GF20" i="10"/>
  <c r="FO20" i="10"/>
  <c r="EX20" i="10"/>
  <c r="HN20" i="10"/>
  <c r="GW20" i="10"/>
  <c r="HN8" i="12"/>
  <c r="EX8" i="12"/>
  <c r="GW8" i="12"/>
  <c r="GF8" i="12"/>
  <c r="IE8" i="12"/>
  <c r="FO8" i="12"/>
  <c r="HP8" i="12"/>
  <c r="EZ8" i="12"/>
  <c r="GY8" i="12"/>
  <c r="GH8" i="12"/>
  <c r="IG8" i="12"/>
  <c r="FQ8" i="12"/>
  <c r="FX8" i="12"/>
  <c r="HW8" i="12"/>
  <c r="FG8" i="12"/>
  <c r="HF8" i="12"/>
  <c r="EP8" i="12"/>
  <c r="GO8" i="12"/>
  <c r="IF8" i="12"/>
  <c r="FP8" i="12"/>
  <c r="HO8" i="12"/>
  <c r="GG8" i="12"/>
  <c r="EY8" i="12"/>
  <c r="GX8" i="12"/>
  <c r="GR8" i="12"/>
  <c r="GA8" i="12"/>
  <c r="HZ8" i="12"/>
  <c r="FJ8" i="12"/>
  <c r="HI8" i="12"/>
  <c r="ES8" i="12"/>
  <c r="HG8" i="8"/>
  <c r="EQ8" i="8"/>
  <c r="GP8" i="8"/>
  <c r="FY8" i="8"/>
  <c r="HX8" i="8"/>
  <c r="FH8" i="8"/>
  <c r="FU8" i="8"/>
  <c r="HT8" i="8"/>
  <c r="FD8" i="8"/>
  <c r="HC8" i="8"/>
  <c r="EM8" i="8"/>
  <c r="GL8" i="8"/>
  <c r="GS8" i="8"/>
  <c r="GB8" i="8"/>
  <c r="HJ8" i="8"/>
  <c r="ET8" i="8"/>
  <c r="IA8" i="8"/>
  <c r="FK8" i="8"/>
  <c r="FX8" i="8"/>
  <c r="GO8" i="8"/>
  <c r="FG8" i="8"/>
  <c r="EP8" i="8"/>
  <c r="HW8" i="8"/>
  <c r="HF8" i="8"/>
  <c r="HT6" i="10"/>
  <c r="FD6" i="10"/>
  <c r="HC6" i="10"/>
  <c r="EM6" i="10"/>
  <c r="GL6" i="10"/>
  <c r="FU6" i="10"/>
  <c r="GB6" i="10"/>
  <c r="IA6" i="10"/>
  <c r="FK6" i="10"/>
  <c r="HJ6" i="10"/>
  <c r="ET6" i="10"/>
  <c r="GS6" i="10"/>
  <c r="HD6" i="10"/>
  <c r="EN6" i="10"/>
  <c r="GM6" i="10"/>
  <c r="FV6" i="10"/>
  <c r="HU6" i="10"/>
  <c r="FE6" i="10"/>
  <c r="HZ6" i="10"/>
  <c r="FJ6" i="10"/>
  <c r="GA6" i="10"/>
  <c r="GR6" i="10"/>
  <c r="ES6" i="10"/>
  <c r="HI6" i="10"/>
  <c r="HK11" i="12"/>
  <c r="EU11" i="12"/>
  <c r="GT11" i="12"/>
  <c r="GC11" i="12"/>
  <c r="IB11" i="12"/>
  <c r="FL11" i="12"/>
  <c r="FZ11" i="12"/>
  <c r="HY11" i="12"/>
  <c r="HH11" i="12"/>
  <c r="ER11" i="12"/>
  <c r="GQ11" i="12"/>
  <c r="FI11" i="12"/>
  <c r="HH11" i="8"/>
  <c r="ER11" i="8"/>
  <c r="GQ11" i="8"/>
  <c r="FZ11" i="8"/>
  <c r="HY11" i="8"/>
  <c r="FI11" i="8"/>
  <c r="FV11" i="8"/>
  <c r="HU11" i="8"/>
  <c r="FE11" i="8"/>
  <c r="HD11" i="8"/>
  <c r="EN11" i="8"/>
  <c r="GM11" i="8"/>
  <c r="IA11" i="8"/>
  <c r="FK11" i="8"/>
  <c r="HJ11" i="8"/>
  <c r="ET11" i="8"/>
  <c r="GB11" i="8"/>
  <c r="GS11" i="8"/>
  <c r="HG11" i="8"/>
  <c r="EQ11" i="8"/>
  <c r="GP11" i="8"/>
  <c r="HX11" i="8"/>
  <c r="FH11" i="8"/>
  <c r="FY11" i="8"/>
  <c r="GM17" i="10"/>
  <c r="FV17" i="10"/>
  <c r="HU17" i="10"/>
  <c r="FE17" i="10"/>
  <c r="HD17" i="10"/>
  <c r="EN17" i="10"/>
  <c r="HH17" i="10"/>
  <c r="ER17" i="10"/>
  <c r="GQ17" i="10"/>
  <c r="FZ17" i="10"/>
  <c r="HY17" i="10"/>
  <c r="FI17" i="10"/>
  <c r="IC17" i="10"/>
  <c r="HL17" i="10"/>
  <c r="EV17" i="10"/>
  <c r="GU17" i="10"/>
  <c r="GD17" i="10"/>
  <c r="FM17" i="10"/>
  <c r="HS34" i="6"/>
  <c r="HB34" i="6"/>
  <c r="GK34" i="6"/>
  <c r="FT34" i="6"/>
  <c r="FC34" i="6"/>
  <c r="EL34" i="6"/>
  <c r="IH9" i="12"/>
  <c r="FR9" i="12"/>
  <c r="HQ9" i="12"/>
  <c r="FA9" i="12"/>
  <c r="GZ9" i="12"/>
  <c r="GI9" i="12"/>
  <c r="GF9" i="8"/>
  <c r="IE9" i="8"/>
  <c r="FO9" i="8"/>
  <c r="HN9" i="8"/>
  <c r="EX9" i="8"/>
  <c r="GW9" i="8"/>
  <c r="HQ9" i="8"/>
  <c r="FA9" i="8"/>
  <c r="IH9" i="8"/>
  <c r="FR9" i="8"/>
  <c r="GZ9" i="8"/>
  <c r="GI9" i="8"/>
  <c r="HX21" i="10"/>
  <c r="FH21" i="10"/>
  <c r="HG21" i="10"/>
  <c r="EQ21" i="10"/>
  <c r="GP21" i="10"/>
  <c r="FY21" i="10"/>
  <c r="HJ19" i="12"/>
  <c r="IA19" i="12"/>
  <c r="ET19" i="12"/>
  <c r="FK19" i="12"/>
  <c r="GS19" i="12"/>
  <c r="GB19" i="12"/>
  <c r="IJ19" i="12"/>
  <c r="FC19" i="12"/>
  <c r="FT19" i="12"/>
  <c r="GK19" i="12"/>
  <c r="HB19" i="12"/>
  <c r="HS19" i="12"/>
  <c r="FV19" i="9"/>
  <c r="HU19" i="9"/>
  <c r="FE19" i="9"/>
  <c r="HD19" i="9"/>
  <c r="EN19" i="9"/>
  <c r="GM19" i="9"/>
  <c r="GL16" i="10"/>
  <c r="FU16" i="10"/>
  <c r="HT16" i="10"/>
  <c r="FD16" i="10"/>
  <c r="HC16" i="10"/>
  <c r="EM16" i="10"/>
  <c r="IE18" i="12"/>
  <c r="FO18" i="12"/>
  <c r="HN18" i="12"/>
  <c r="EX18" i="12"/>
  <c r="GW18" i="12"/>
  <c r="GF18" i="12"/>
  <c r="GV18" i="12"/>
  <c r="GE18" i="12"/>
  <c r="HM18" i="12"/>
  <c r="ID18" i="12"/>
  <c r="EW18" i="12"/>
  <c r="FN18" i="12"/>
  <c r="HV18" i="9"/>
  <c r="FF18" i="9"/>
  <c r="HE18" i="9"/>
  <c r="EO18" i="9"/>
  <c r="GN18" i="9"/>
  <c r="FW18" i="9"/>
  <c r="HV34" i="11"/>
  <c r="HE34" i="11"/>
  <c r="GN34" i="11"/>
  <c r="FW34" i="11"/>
  <c r="FF34" i="11"/>
  <c r="EO34" i="11"/>
  <c r="Z36" i="11"/>
  <c r="Z37" i="11"/>
  <c r="ID14" i="11"/>
  <c r="FN14" i="11"/>
  <c r="HM14" i="11"/>
  <c r="EW14" i="11"/>
  <c r="GV14" i="11"/>
  <c r="GE14" i="11"/>
  <c r="IA14" i="11"/>
  <c r="ET14" i="11"/>
  <c r="HJ14" i="11"/>
  <c r="FK14" i="11"/>
  <c r="GB14" i="11"/>
  <c r="GS14" i="11"/>
  <c r="IE14" i="6"/>
  <c r="HN14" i="6"/>
  <c r="GW14" i="6"/>
  <c r="GF14" i="6"/>
  <c r="FO14" i="6"/>
  <c r="EX14" i="6"/>
  <c r="IA12" i="10"/>
  <c r="ET12" i="10"/>
  <c r="FK12" i="10"/>
  <c r="GB12" i="10"/>
  <c r="GS12" i="10"/>
  <c r="HJ12" i="10"/>
  <c r="GD10" i="12"/>
  <c r="IC10" i="12"/>
  <c r="FM10" i="12"/>
  <c r="HL10" i="12"/>
  <c r="EV10" i="12"/>
  <c r="GU10" i="12"/>
  <c r="GJ10" i="12"/>
  <c r="II10" i="12"/>
  <c r="FS10" i="12"/>
  <c r="HR10" i="12"/>
  <c r="FB10" i="12"/>
  <c r="HA10" i="12"/>
  <c r="GZ10" i="8"/>
  <c r="GI10" i="8"/>
  <c r="IH10" i="8"/>
  <c r="FR10" i="8"/>
  <c r="HQ10" i="8"/>
  <c r="FA10" i="8"/>
  <c r="HA13" i="10"/>
  <c r="GJ13" i="10"/>
  <c r="II13" i="10"/>
  <c r="FS13" i="10"/>
  <c r="HR13" i="10"/>
  <c r="FB13" i="10"/>
  <c r="HW7" i="12"/>
  <c r="FG7" i="12"/>
  <c r="HF7" i="12"/>
  <c r="EP7" i="12"/>
  <c r="GO7" i="12"/>
  <c r="FX7" i="12"/>
  <c r="GI7" i="8"/>
  <c r="IH7" i="8"/>
  <c r="FR7" i="8"/>
  <c r="HQ7" i="8"/>
  <c r="FA7" i="8"/>
  <c r="GZ7" i="8"/>
  <c r="HH7" i="8"/>
  <c r="ER7" i="8"/>
  <c r="HY7" i="8"/>
  <c r="FI7" i="8"/>
  <c r="GQ7" i="8"/>
  <c r="FZ7" i="8"/>
  <c r="GC35" i="10"/>
  <c r="IB35" i="10"/>
  <c r="FL35" i="10"/>
  <c r="HK35" i="10"/>
  <c r="EU35" i="10"/>
  <c r="GT35" i="10"/>
  <c r="IC35" i="10"/>
  <c r="GD35" i="10"/>
  <c r="GU35" i="10"/>
  <c r="EV35" i="10"/>
  <c r="HL35" i="10"/>
  <c r="FM35" i="10"/>
  <c r="HI5" i="8"/>
  <c r="ES5" i="8"/>
  <c r="AD23" i="8"/>
  <c r="GR5" i="8"/>
  <c r="AD22" i="8"/>
  <c r="GA5" i="8"/>
  <c r="HZ5" i="8"/>
  <c r="FJ5" i="8"/>
  <c r="AL22" i="8"/>
  <c r="GI5" i="8"/>
  <c r="AL23" i="8"/>
  <c r="GZ5" i="8"/>
  <c r="IH5" i="8"/>
  <c r="HQ5" i="8"/>
  <c r="FR5" i="8"/>
  <c r="FA5" i="8"/>
  <c r="HE15" i="8"/>
  <c r="EO15" i="8"/>
  <c r="GN15" i="8"/>
  <c r="HV15" i="8"/>
  <c r="FF15" i="8"/>
  <c r="FW15" i="8"/>
  <c r="HQ34" i="6"/>
  <c r="GZ34" i="6"/>
  <c r="GI34" i="6"/>
  <c r="FR34" i="6"/>
  <c r="FA34" i="6"/>
  <c r="EJ34" i="6"/>
  <c r="HW34" i="6"/>
  <c r="HF34" i="6"/>
  <c r="GO34" i="6"/>
  <c r="FX34" i="6"/>
  <c r="FG34" i="6"/>
  <c r="EP34" i="6"/>
  <c r="HL9" i="12"/>
  <c r="EV9" i="12"/>
  <c r="GU9" i="12"/>
  <c r="GD9" i="12"/>
  <c r="IC9" i="12"/>
  <c r="FM9" i="12"/>
  <c r="GA9" i="12"/>
  <c r="HZ9" i="12"/>
  <c r="FJ9" i="12"/>
  <c r="HI9" i="12"/>
  <c r="ES9" i="12"/>
  <c r="GR9" i="12"/>
  <c r="GA9" i="8"/>
  <c r="HZ9" i="8"/>
  <c r="FJ9" i="8"/>
  <c r="HI9" i="8"/>
  <c r="ES9" i="8"/>
  <c r="GR9" i="8"/>
  <c r="HH21" i="10"/>
  <c r="ER21" i="10"/>
  <c r="GQ21" i="10"/>
  <c r="FZ21" i="10"/>
  <c r="HY21" i="10"/>
  <c r="FI21" i="10"/>
  <c r="HF19" i="12"/>
  <c r="EP19" i="12"/>
  <c r="GO19" i="12"/>
  <c r="FX19" i="12"/>
  <c r="HW19" i="12"/>
  <c r="FG19" i="12"/>
  <c r="GH19" i="12"/>
  <c r="EZ19" i="12"/>
  <c r="IG19" i="12"/>
  <c r="FQ19" i="12"/>
  <c r="GY19" i="12"/>
  <c r="HP19" i="12"/>
  <c r="GJ19" i="9"/>
  <c r="II19" i="9"/>
  <c r="FS19" i="9"/>
  <c r="HR19" i="9"/>
  <c r="FB19" i="9"/>
  <c r="HA19" i="9"/>
  <c r="GU19" i="9"/>
  <c r="GD19" i="9"/>
  <c r="IC19" i="9"/>
  <c r="FM19" i="9"/>
  <c r="HL19" i="9"/>
  <c r="EV19" i="9"/>
  <c r="ID19" i="9"/>
  <c r="EW19" i="9"/>
  <c r="HM19" i="9"/>
  <c r="GE19" i="9"/>
  <c r="GV19" i="9"/>
  <c r="FN19" i="9"/>
  <c r="II16" i="10"/>
  <c r="FS16" i="10"/>
  <c r="HR16" i="10"/>
  <c r="FB16" i="10"/>
  <c r="HA16" i="10"/>
  <c r="GJ16" i="10"/>
  <c r="GA18" i="12"/>
  <c r="HZ18" i="12"/>
  <c r="FJ18" i="12"/>
  <c r="HI18" i="12"/>
  <c r="ES18" i="12"/>
  <c r="GR18" i="12"/>
  <c r="IA18" i="12"/>
  <c r="FK18" i="12"/>
  <c r="HJ18" i="12"/>
  <c r="ET18" i="12"/>
  <c r="GS18" i="12"/>
  <c r="GB18" i="12"/>
  <c r="HH18" i="12"/>
  <c r="ER18" i="12"/>
  <c r="GQ18" i="12"/>
  <c r="FZ18" i="12"/>
  <c r="HY18" i="12"/>
  <c r="FI18" i="12"/>
  <c r="HI18" i="9"/>
  <c r="ES18" i="9"/>
  <c r="GR18" i="9"/>
  <c r="GA18" i="9"/>
  <c r="HZ18" i="9"/>
  <c r="FJ18" i="9"/>
  <c r="GO18" i="9"/>
  <c r="FX18" i="9"/>
  <c r="HW18" i="9"/>
  <c r="FG18" i="9"/>
  <c r="HF18" i="9"/>
  <c r="EP18" i="9"/>
  <c r="AM36" i="11"/>
  <c r="HA34" i="11"/>
  <c r="AM37" i="11"/>
  <c r="GJ34" i="11"/>
  <c r="II34" i="11"/>
  <c r="FS34" i="11"/>
  <c r="HR34" i="11"/>
  <c r="FB34" i="11"/>
  <c r="IB34" i="11"/>
  <c r="FL34" i="11"/>
  <c r="HK34" i="11"/>
  <c r="EU34" i="11"/>
  <c r="GT34" i="11"/>
  <c r="GC34" i="11"/>
  <c r="AF36" i="11"/>
  <c r="AF37" i="11"/>
  <c r="HQ14" i="11"/>
  <c r="FA14" i="11"/>
  <c r="GZ14" i="11"/>
  <c r="GI14" i="11"/>
  <c r="IH14" i="11"/>
  <c r="FR14" i="11"/>
  <c r="IC14" i="6"/>
  <c r="HL14" i="6"/>
  <c r="GU14" i="6"/>
  <c r="GD14" i="6"/>
  <c r="FM14" i="6"/>
  <c r="EV14" i="6"/>
  <c r="GP12" i="10"/>
  <c r="FY12" i="10"/>
  <c r="HX12" i="10"/>
  <c r="FH12" i="10"/>
  <c r="HG12" i="10"/>
  <c r="EQ12" i="10"/>
  <c r="HZ12" i="10"/>
  <c r="FJ12" i="10"/>
  <c r="GA12" i="10"/>
  <c r="GR12" i="10"/>
  <c r="ES12" i="10"/>
  <c r="HI12" i="10"/>
  <c r="IG12" i="10"/>
  <c r="EZ12" i="10"/>
  <c r="FQ12" i="10"/>
  <c r="GH12" i="10"/>
  <c r="GY12" i="10"/>
  <c r="HP12" i="10"/>
  <c r="HY12" i="10"/>
  <c r="ER12" i="10"/>
  <c r="FI12" i="10"/>
  <c r="FZ12" i="10"/>
  <c r="GQ12" i="10"/>
  <c r="HH12" i="10"/>
  <c r="FX10" i="12"/>
  <c r="HW10" i="12"/>
  <c r="FG10" i="12"/>
  <c r="HF10" i="12"/>
  <c r="EP10" i="12"/>
  <c r="GO10" i="12"/>
  <c r="GX10" i="12"/>
  <c r="GG10" i="12"/>
  <c r="IF10" i="12"/>
  <c r="FP10" i="12"/>
  <c r="HO10" i="12"/>
  <c r="EY10" i="12"/>
  <c r="FY10" i="12"/>
  <c r="HX10" i="12"/>
  <c r="EQ10" i="12"/>
  <c r="GP10" i="12"/>
  <c r="FH10" i="12"/>
  <c r="HG10" i="12"/>
  <c r="HC10" i="12"/>
  <c r="GL10" i="12"/>
  <c r="IK10" i="12"/>
  <c r="FU10" i="12"/>
  <c r="HT10" i="12"/>
  <c r="FD10" i="12"/>
  <c r="HZ10" i="12"/>
  <c r="GA10" i="12"/>
  <c r="GR10" i="12"/>
  <c r="ES10" i="12"/>
  <c r="HI10" i="12"/>
  <c r="FJ10" i="12"/>
  <c r="HH10" i="8"/>
  <c r="ER10" i="8"/>
  <c r="GQ10" i="8"/>
  <c r="FZ10" i="8"/>
  <c r="HY10" i="8"/>
  <c r="FI10" i="8"/>
  <c r="HD10" i="8"/>
  <c r="EN10" i="8"/>
  <c r="GM10" i="8"/>
  <c r="FV10" i="8"/>
  <c r="HU10" i="8"/>
  <c r="FE10" i="8"/>
  <c r="GY10" i="8"/>
  <c r="GH10" i="8"/>
  <c r="HP10" i="8"/>
  <c r="EZ10" i="8"/>
  <c r="IG10" i="8"/>
  <c r="FQ10" i="8"/>
  <c r="GD10" i="8"/>
  <c r="IC10" i="8"/>
  <c r="GU10" i="8"/>
  <c r="FM10" i="8"/>
  <c r="HL10" i="8"/>
  <c r="EV10" i="8"/>
  <c r="HY13" i="10"/>
  <c r="FI13" i="10"/>
  <c r="HH13" i="10"/>
  <c r="ER13" i="10"/>
  <c r="GQ13" i="10"/>
  <c r="FZ13" i="10"/>
  <c r="IC13" i="10"/>
  <c r="FM13" i="10"/>
  <c r="HL13" i="10"/>
  <c r="EV13" i="10"/>
  <c r="GU13" i="10"/>
  <c r="GD13" i="10"/>
  <c r="GJ7" i="12"/>
  <c r="II7" i="12"/>
  <c r="FS7" i="12"/>
  <c r="HR7" i="12"/>
  <c r="FB7" i="12"/>
  <c r="HA7" i="12"/>
  <c r="GN7" i="12"/>
  <c r="FW7" i="12"/>
  <c r="HV7" i="12"/>
  <c r="FF7" i="12"/>
  <c r="HE7" i="12"/>
  <c r="EO7" i="12"/>
  <c r="GA7" i="12"/>
  <c r="HZ7" i="12"/>
  <c r="FJ7" i="12"/>
  <c r="HI7" i="12"/>
  <c r="ES7" i="12"/>
  <c r="GR7" i="12"/>
  <c r="HO7" i="12"/>
  <c r="EY7" i="12"/>
  <c r="GX7" i="12"/>
  <c r="GG7" i="12"/>
  <c r="IF7" i="12"/>
  <c r="FP7" i="12"/>
  <c r="FV7" i="8"/>
  <c r="HU7" i="8"/>
  <c r="FE7" i="8"/>
  <c r="HD7" i="8"/>
  <c r="EN7" i="8"/>
  <c r="GM7" i="8"/>
  <c r="GG7" i="8"/>
  <c r="IF7" i="8"/>
  <c r="FP7" i="8"/>
  <c r="HO7" i="8"/>
  <c r="EY7" i="8"/>
  <c r="GX7" i="8"/>
  <c r="IB7" i="8"/>
  <c r="FL7" i="8"/>
  <c r="HK7" i="8"/>
  <c r="EU7" i="8"/>
  <c r="GC7" i="8"/>
  <c r="GT7" i="8"/>
  <c r="HG7" i="8"/>
  <c r="EQ7" i="8"/>
  <c r="HX7" i="8"/>
  <c r="FH7" i="8"/>
  <c r="GP7" i="8"/>
  <c r="FY7" i="8"/>
  <c r="FX35" i="10"/>
  <c r="HW35" i="10"/>
  <c r="FG35" i="10"/>
  <c r="HF35" i="10"/>
  <c r="EP35" i="10"/>
  <c r="GO35" i="10"/>
  <c r="GZ35" i="10"/>
  <c r="GZ36" i="10" s="1"/>
  <c r="GI35" i="10"/>
  <c r="IH35" i="10"/>
  <c r="IH36" i="10" s="1"/>
  <c r="FR35" i="10"/>
  <c r="FR36" i="10" s="1"/>
  <c r="HQ35" i="10"/>
  <c r="HQ36" i="10" s="1"/>
  <c r="FA35" i="10"/>
  <c r="AI23" i="12"/>
  <c r="GW5" i="12"/>
  <c r="HN5" i="12"/>
  <c r="EX5" i="12"/>
  <c r="IE5" i="12"/>
  <c r="GF5" i="12"/>
  <c r="FO5" i="12"/>
  <c r="AI22" i="12"/>
  <c r="GG5" i="12"/>
  <c r="FP5" i="12"/>
  <c r="HO5" i="12"/>
  <c r="GX5" i="12"/>
  <c r="EY5" i="12"/>
  <c r="IF5" i="12"/>
  <c r="AJ23" i="12"/>
  <c r="AJ22" i="12"/>
  <c r="HJ5" i="12"/>
  <c r="ET5" i="12"/>
  <c r="AE23" i="12"/>
  <c r="GS5" i="12"/>
  <c r="AE22" i="12"/>
  <c r="GB5" i="12"/>
  <c r="IA5" i="12"/>
  <c r="FK5" i="12"/>
  <c r="ID5" i="12"/>
  <c r="FN5" i="12"/>
  <c r="AH22" i="12"/>
  <c r="GE5" i="12"/>
  <c r="GV5" i="12"/>
  <c r="EW5" i="12"/>
  <c r="AH23" i="12"/>
  <c r="HM5" i="12"/>
  <c r="FC5" i="12"/>
  <c r="GK5" i="12"/>
  <c r="IJ5" i="12"/>
  <c r="FT5" i="12"/>
  <c r="HS5" i="12"/>
  <c r="HB5" i="12"/>
  <c r="AN23" i="12"/>
  <c r="AN22" i="12"/>
  <c r="Y23" i="8"/>
  <c r="FV5" i="8"/>
  <c r="HU5" i="8"/>
  <c r="FE5" i="8"/>
  <c r="HD5" i="8"/>
  <c r="EN5" i="8"/>
  <c r="Y22" i="8"/>
  <c r="GM5" i="8"/>
  <c r="AK23" i="8"/>
  <c r="GH5" i="8"/>
  <c r="IG5" i="8"/>
  <c r="FQ5" i="8"/>
  <c r="HP5" i="8"/>
  <c r="EZ5" i="8"/>
  <c r="AK22" i="8"/>
  <c r="GY5" i="8"/>
  <c r="HH5" i="8"/>
  <c r="ER5" i="8"/>
  <c r="HY5" i="8"/>
  <c r="FI5" i="8"/>
  <c r="GQ5" i="8"/>
  <c r="FZ5" i="8"/>
  <c r="AC22" i="8"/>
  <c r="AC23" i="8"/>
  <c r="U22" i="8"/>
  <c r="U23" i="8"/>
  <c r="HQ15" i="8"/>
  <c r="FA15" i="8"/>
  <c r="GZ15" i="8"/>
  <c r="GI15" i="8"/>
  <c r="IH15" i="8"/>
  <c r="FR15" i="8"/>
  <c r="GE15" i="8"/>
  <c r="ID15" i="8"/>
  <c r="FN15" i="8"/>
  <c r="HM15" i="8"/>
  <c r="EW15" i="8"/>
  <c r="GV15" i="8"/>
  <c r="FV15" i="8"/>
  <c r="HU15" i="8"/>
  <c r="FE15" i="8"/>
  <c r="HD15" i="8"/>
  <c r="EN15" i="8"/>
  <c r="GM15" i="8"/>
  <c r="HP15" i="8"/>
  <c r="EZ15" i="8"/>
  <c r="GY15" i="8"/>
  <c r="GH15" i="8"/>
  <c r="IG15" i="8"/>
  <c r="FQ15" i="8"/>
  <c r="HX20" i="8"/>
  <c r="GP20" i="8"/>
  <c r="EQ20" i="8"/>
  <c r="FH20" i="8"/>
  <c r="FY20" i="8"/>
  <c r="HG20" i="8"/>
  <c r="IC20" i="8"/>
  <c r="FM20" i="8"/>
  <c r="HL20" i="8"/>
  <c r="EV20" i="8"/>
  <c r="GU20" i="8"/>
  <c r="GD20" i="8"/>
  <c r="HY20" i="8"/>
  <c r="FI20" i="8"/>
  <c r="HH20" i="8"/>
  <c r="ER20" i="8"/>
  <c r="GQ20" i="8"/>
  <c r="FZ20" i="8"/>
  <c r="HA20" i="8"/>
  <c r="GJ20" i="8"/>
  <c r="II20" i="8"/>
  <c r="FS20" i="8"/>
  <c r="HR20" i="8"/>
  <c r="FB20" i="8"/>
  <c r="GQ8" i="11"/>
  <c r="FZ8" i="11"/>
  <c r="HY8" i="11"/>
  <c r="FI8" i="11"/>
  <c r="HH8" i="11"/>
  <c r="ER8" i="11"/>
  <c r="GX8" i="11"/>
  <c r="GG8" i="11"/>
  <c r="IF8" i="11"/>
  <c r="FP8" i="11"/>
  <c r="HO8" i="11"/>
  <c r="EY8" i="11"/>
  <c r="FV8" i="11"/>
  <c r="HU8" i="11"/>
  <c r="FE8" i="11"/>
  <c r="HD8" i="11"/>
  <c r="EN8" i="11"/>
  <c r="GM8" i="11"/>
  <c r="IC8" i="11"/>
  <c r="GU8" i="11"/>
  <c r="EV8" i="11"/>
  <c r="HL8" i="11"/>
  <c r="FM8" i="11"/>
  <c r="GD8" i="11"/>
  <c r="HU8" i="6"/>
  <c r="HD8" i="6"/>
  <c r="GM8" i="6"/>
  <c r="FV8" i="6"/>
  <c r="FE8" i="6"/>
  <c r="EN8" i="6"/>
  <c r="HQ8" i="6"/>
  <c r="GZ8" i="6"/>
  <c r="GI8" i="6"/>
  <c r="FR8" i="6"/>
  <c r="FA8" i="6"/>
  <c r="EJ8" i="6"/>
  <c r="ID8" i="6"/>
  <c r="HM8" i="6"/>
  <c r="GV8" i="6"/>
  <c r="GE8" i="6"/>
  <c r="FN8" i="6"/>
  <c r="EW8" i="6"/>
  <c r="HY8" i="6"/>
  <c r="HH8" i="6"/>
  <c r="GQ8" i="6"/>
  <c r="FZ8" i="6"/>
  <c r="FI8" i="6"/>
  <c r="ER8" i="6"/>
  <c r="GA6" i="9"/>
  <c r="HI6" i="9"/>
  <c r="FJ6" i="9"/>
  <c r="ES6" i="9"/>
  <c r="GR6" i="9"/>
  <c r="HZ6" i="9"/>
  <c r="HD6" i="9"/>
  <c r="EN6" i="9"/>
  <c r="GM6" i="9"/>
  <c r="FV6" i="9"/>
  <c r="FE6" i="9"/>
  <c r="HU6" i="9"/>
  <c r="GT6" i="9"/>
  <c r="GC6" i="9"/>
  <c r="IB6" i="9"/>
  <c r="FL6" i="9"/>
  <c r="HK6" i="9"/>
  <c r="EU6" i="9"/>
  <c r="FK6" i="9"/>
  <c r="IA6" i="9"/>
  <c r="GB6" i="9"/>
  <c r="GS6" i="9"/>
  <c r="ET6" i="9"/>
  <c r="HJ6" i="9"/>
  <c r="FA6" i="9"/>
  <c r="GI6" i="9"/>
  <c r="HQ6" i="9"/>
  <c r="FR6" i="9"/>
  <c r="GZ6" i="9"/>
  <c r="IH6" i="9"/>
  <c r="HU11" i="11"/>
  <c r="FE11" i="11"/>
  <c r="HD11" i="11"/>
  <c r="EN11" i="11"/>
  <c r="GM11" i="11"/>
  <c r="FV11" i="11"/>
  <c r="II11" i="11"/>
  <c r="FS11" i="11"/>
  <c r="HR11" i="11"/>
  <c r="FB11" i="11"/>
  <c r="HA11" i="11"/>
  <c r="GJ11" i="11"/>
  <c r="HV11" i="11"/>
  <c r="FW11" i="11"/>
  <c r="GN11" i="11"/>
  <c r="EO11" i="11"/>
  <c r="HE11" i="11"/>
  <c r="FF11" i="11"/>
  <c r="GH11" i="11"/>
  <c r="IG11" i="11"/>
  <c r="FQ11" i="11"/>
  <c r="HP11" i="11"/>
  <c r="EZ11" i="11"/>
  <c r="GY11" i="11"/>
  <c r="ID11" i="6"/>
  <c r="HM11" i="6"/>
  <c r="GV11" i="6"/>
  <c r="GE11" i="6"/>
  <c r="FN11" i="6"/>
  <c r="EW11" i="6"/>
  <c r="HS11" i="6"/>
  <c r="HB11" i="6"/>
  <c r="GK11" i="6"/>
  <c r="FT11" i="6"/>
  <c r="FC11" i="6"/>
  <c r="EL11" i="6"/>
  <c r="HX11" i="6"/>
  <c r="HG11" i="6"/>
  <c r="GP11" i="6"/>
  <c r="FY11" i="6"/>
  <c r="FH11" i="6"/>
  <c r="EQ11" i="6"/>
  <c r="HY11" i="6"/>
  <c r="HH11" i="6"/>
  <c r="GQ11" i="6"/>
  <c r="FZ11" i="6"/>
  <c r="FI11" i="6"/>
  <c r="ER11" i="6"/>
  <c r="GU17" i="9"/>
  <c r="GD17" i="9"/>
  <c r="IC17" i="9"/>
  <c r="FM17" i="9"/>
  <c r="HL17" i="9"/>
  <c r="EV17" i="9"/>
  <c r="HY17" i="9"/>
  <c r="FI17" i="9"/>
  <c r="HH17" i="9"/>
  <c r="ER17" i="9"/>
  <c r="GQ17" i="9"/>
  <c r="FZ17" i="9"/>
  <c r="GO17" i="9"/>
  <c r="FX17" i="9"/>
  <c r="HW17" i="9"/>
  <c r="FG17" i="9"/>
  <c r="HF17" i="9"/>
  <c r="EP17" i="9"/>
  <c r="HZ17" i="9"/>
  <c r="GA17" i="9"/>
  <c r="ES17" i="9"/>
  <c r="HI17" i="9"/>
  <c r="FJ17" i="9"/>
  <c r="GR17" i="9"/>
  <c r="GY17" i="9"/>
  <c r="IG17" i="9"/>
  <c r="FQ17" i="9"/>
  <c r="HP17" i="9"/>
  <c r="EZ17" i="9"/>
  <c r="GH17" i="9"/>
  <c r="IC9" i="11"/>
  <c r="FM9" i="11"/>
  <c r="HL9" i="11"/>
  <c r="EV9" i="11"/>
  <c r="GU9" i="11"/>
  <c r="GD9" i="11"/>
  <c r="IA9" i="11"/>
  <c r="FK9" i="11"/>
  <c r="HJ9" i="11"/>
  <c r="ET9" i="11"/>
  <c r="GS9" i="11"/>
  <c r="GB9" i="11"/>
  <c r="AD22" i="11"/>
  <c r="HZ9" i="11"/>
  <c r="FJ9" i="11"/>
  <c r="HI9" i="11"/>
  <c r="ES9" i="11"/>
  <c r="GR9" i="11"/>
  <c r="GA9" i="11"/>
  <c r="HX9" i="11"/>
  <c r="GP9" i="11"/>
  <c r="EQ9" i="11"/>
  <c r="HG9" i="11"/>
  <c r="FH9" i="11"/>
  <c r="FY9" i="11"/>
  <c r="IB9" i="6"/>
  <c r="HK9" i="6"/>
  <c r="GT9" i="6"/>
  <c r="GC9" i="6"/>
  <c r="FL9" i="6"/>
  <c r="EU9" i="6"/>
  <c r="HU9" i="6"/>
  <c r="HD9" i="6"/>
  <c r="GM9" i="6"/>
  <c r="FV9" i="6"/>
  <c r="FE9" i="6"/>
  <c r="EN9" i="6"/>
  <c r="HS9" i="6"/>
  <c r="HB9" i="6"/>
  <c r="GK9" i="6"/>
  <c r="FT9" i="6"/>
  <c r="FC9" i="6"/>
  <c r="EL9" i="6"/>
  <c r="IA9" i="6"/>
  <c r="HJ9" i="6"/>
  <c r="GS9" i="6"/>
  <c r="GB9" i="6"/>
  <c r="FK9" i="6"/>
  <c r="ET9" i="6"/>
  <c r="ID21" i="8"/>
  <c r="FN21" i="8"/>
  <c r="HM21" i="8"/>
  <c r="EW21" i="8"/>
  <c r="GE21" i="8"/>
  <c r="GV21" i="8"/>
  <c r="HP21" i="8"/>
  <c r="EZ21" i="8"/>
  <c r="GY21" i="8"/>
  <c r="IG21" i="8"/>
  <c r="FQ21" i="8"/>
  <c r="GH21" i="8"/>
  <c r="II21" i="8"/>
  <c r="GJ21" i="8"/>
  <c r="FS21" i="8"/>
  <c r="HA21" i="8"/>
  <c r="HR21" i="8"/>
  <c r="FB21" i="8"/>
  <c r="HT21" i="8"/>
  <c r="HC21" i="8"/>
  <c r="EM21" i="8"/>
  <c r="GL21" i="8"/>
  <c r="FU21" i="8"/>
  <c r="FD21" i="8"/>
  <c r="HW19" i="11"/>
  <c r="FG19" i="11"/>
  <c r="HF19" i="11"/>
  <c r="EP19" i="11"/>
  <c r="GO19" i="11"/>
  <c r="FX19" i="11"/>
  <c r="GP19" i="11"/>
  <c r="FY19" i="11"/>
  <c r="HX19" i="11"/>
  <c r="FH19" i="11"/>
  <c r="HG19" i="11"/>
  <c r="EQ19" i="11"/>
  <c r="GH19" i="11"/>
  <c r="IG19" i="11"/>
  <c r="FQ19" i="11"/>
  <c r="HP19" i="11"/>
  <c r="EZ19" i="11"/>
  <c r="GY19" i="11"/>
  <c r="HU19" i="11"/>
  <c r="FV19" i="11"/>
  <c r="GM19" i="11"/>
  <c r="EN19" i="11"/>
  <c r="HD19" i="11"/>
  <c r="FE19" i="11"/>
  <c r="IF19" i="6"/>
  <c r="HO19" i="6"/>
  <c r="GX19" i="6"/>
  <c r="GG19" i="6"/>
  <c r="FP19" i="6"/>
  <c r="EY19" i="6"/>
  <c r="IB19" i="6"/>
  <c r="HK19" i="6"/>
  <c r="GT19" i="6"/>
  <c r="GC19" i="6"/>
  <c r="FL19" i="6"/>
  <c r="EU19" i="6"/>
  <c r="HR19" i="6"/>
  <c r="HA19" i="6"/>
  <c r="GJ19" i="6"/>
  <c r="FS19" i="6"/>
  <c r="FB19" i="6"/>
  <c r="EK19" i="6"/>
  <c r="HW19" i="6"/>
  <c r="HF19" i="6"/>
  <c r="GO19" i="6"/>
  <c r="FX19" i="6"/>
  <c r="FG19" i="6"/>
  <c r="EP19" i="6"/>
  <c r="FL16" i="9"/>
  <c r="HK16" i="9"/>
  <c r="EU16" i="9"/>
  <c r="IB16" i="9"/>
  <c r="GC16" i="9"/>
  <c r="GT16" i="9"/>
  <c r="FV16" i="9"/>
  <c r="HU16" i="9"/>
  <c r="FE16" i="9"/>
  <c r="HD16" i="9"/>
  <c r="EN16" i="9"/>
  <c r="GM16" i="9"/>
  <c r="GQ16" i="9"/>
  <c r="FZ16" i="9"/>
  <c r="HY16" i="9"/>
  <c r="FI16" i="9"/>
  <c r="HH16" i="9"/>
  <c r="ER16" i="9"/>
  <c r="FU16" i="9"/>
  <c r="HT16" i="9"/>
  <c r="FD16" i="9"/>
  <c r="HC16" i="9"/>
  <c r="EM16" i="9"/>
  <c r="GL16" i="9"/>
  <c r="GZ16" i="9"/>
  <c r="FR16" i="9"/>
  <c r="IH16" i="9"/>
  <c r="FA16" i="9"/>
  <c r="GI16" i="9"/>
  <c r="HQ16" i="9"/>
  <c r="II18" i="11"/>
  <c r="FS18" i="11"/>
  <c r="HR18" i="11"/>
  <c r="FB18" i="11"/>
  <c r="HA18" i="11"/>
  <c r="GJ18" i="11"/>
  <c r="GU18" i="11"/>
  <c r="GD18" i="11"/>
  <c r="IC18" i="11"/>
  <c r="FM18" i="11"/>
  <c r="HL18" i="11"/>
  <c r="EV18" i="11"/>
  <c r="GP18" i="11"/>
  <c r="EQ18" i="11"/>
  <c r="FY18" i="11"/>
  <c r="HX18" i="11"/>
  <c r="FH18" i="11"/>
  <c r="HG18" i="11"/>
  <c r="HT18" i="11"/>
  <c r="HC18" i="11"/>
  <c r="EM18" i="11"/>
  <c r="FU18" i="11"/>
  <c r="FD18" i="11"/>
  <c r="GL18" i="11"/>
  <c r="HY18" i="6"/>
  <c r="HH18" i="6"/>
  <c r="GQ18" i="6"/>
  <c r="FZ18" i="6"/>
  <c r="FI18" i="6"/>
  <c r="ER18" i="6"/>
  <c r="HU18" i="6"/>
  <c r="HD18" i="6"/>
  <c r="GM18" i="6"/>
  <c r="FV18" i="6"/>
  <c r="FE18" i="6"/>
  <c r="EN18" i="6"/>
  <c r="HQ18" i="6"/>
  <c r="GZ18" i="6"/>
  <c r="GI18" i="6"/>
  <c r="FR18" i="6"/>
  <c r="FA18" i="6"/>
  <c r="EJ18" i="6"/>
  <c r="IB18" i="6"/>
  <c r="HK18" i="6"/>
  <c r="GT18" i="6"/>
  <c r="GC18" i="6"/>
  <c r="FL18" i="6"/>
  <c r="EU18" i="6"/>
  <c r="AG37" i="9"/>
  <c r="GU34" i="9"/>
  <c r="AG36" i="9"/>
  <c r="GD34" i="9"/>
  <c r="IC34" i="9"/>
  <c r="FM34" i="9"/>
  <c r="HL34" i="9"/>
  <c r="EV34" i="9"/>
  <c r="V37" i="9"/>
  <c r="V36" i="9"/>
  <c r="T36" i="9"/>
  <c r="T37" i="9"/>
  <c r="FJ34" i="9"/>
  <c r="HZ34" i="9"/>
  <c r="GR34" i="9"/>
  <c r="GA34" i="9"/>
  <c r="ES34" i="9"/>
  <c r="HI34" i="9"/>
  <c r="AD37" i="9"/>
  <c r="AD39" i="9" s="1"/>
  <c r="GC14" i="10"/>
  <c r="IB14" i="10"/>
  <c r="FL14" i="10"/>
  <c r="HK14" i="10"/>
  <c r="GT14" i="10"/>
  <c r="EU14" i="10"/>
  <c r="HW14" i="10"/>
  <c r="EP14" i="10"/>
  <c r="FG14" i="10"/>
  <c r="FX14" i="10"/>
  <c r="GO14" i="10"/>
  <c r="HF14" i="10"/>
  <c r="ID14" i="10"/>
  <c r="EW14" i="10"/>
  <c r="HM14" i="10"/>
  <c r="FN14" i="10"/>
  <c r="GE14" i="10"/>
  <c r="GV14" i="10"/>
  <c r="IE14" i="10"/>
  <c r="EX14" i="10"/>
  <c r="FO14" i="10"/>
  <c r="GF14" i="10"/>
  <c r="GW14" i="10"/>
  <c r="HN14" i="10"/>
  <c r="GX14" i="10"/>
  <c r="GG14" i="10"/>
  <c r="IF14" i="10"/>
  <c r="FP14" i="10"/>
  <c r="HO14" i="10"/>
  <c r="EY14" i="10"/>
  <c r="GH12" i="9"/>
  <c r="IG12" i="9"/>
  <c r="FQ12" i="9"/>
  <c r="HP12" i="9"/>
  <c r="EZ12" i="9"/>
  <c r="GY12" i="9"/>
  <c r="FV12" i="9"/>
  <c r="HU12" i="9"/>
  <c r="FE12" i="9"/>
  <c r="EN12" i="9"/>
  <c r="HD12" i="9"/>
  <c r="GM12" i="9"/>
  <c r="GU12" i="9"/>
  <c r="GD12" i="9"/>
  <c r="IC12" i="9"/>
  <c r="FM12" i="9"/>
  <c r="HL12" i="9"/>
  <c r="EV12" i="9"/>
  <c r="HT12" i="9"/>
  <c r="FD12" i="9"/>
  <c r="GL12" i="9"/>
  <c r="HC12" i="9"/>
  <c r="EM12" i="9"/>
  <c r="FU12" i="9"/>
  <c r="GY10" i="11"/>
  <c r="GH10" i="11"/>
  <c r="IG10" i="11"/>
  <c r="FQ10" i="11"/>
  <c r="HP10" i="11"/>
  <c r="EZ10" i="11"/>
  <c r="GV10" i="11"/>
  <c r="GE10" i="11"/>
  <c r="ID10" i="11"/>
  <c r="FN10" i="11"/>
  <c r="HM10" i="11"/>
  <c r="EW10" i="11"/>
  <c r="GM10" i="11"/>
  <c r="FV10" i="11"/>
  <c r="HU10" i="11"/>
  <c r="FE10" i="11"/>
  <c r="HD10" i="11"/>
  <c r="EN10" i="11"/>
  <c r="IE10" i="11"/>
  <c r="GF10" i="11"/>
  <c r="GW10" i="11"/>
  <c r="EX10" i="11"/>
  <c r="HN10" i="11"/>
  <c r="FO10" i="11"/>
  <c r="HX10" i="6"/>
  <c r="HG10" i="6"/>
  <c r="GP10" i="6"/>
  <c r="FY10" i="6"/>
  <c r="FH10" i="6"/>
  <c r="EQ10" i="6"/>
  <c r="IF10" i="6"/>
  <c r="HO10" i="6"/>
  <c r="GX10" i="6"/>
  <c r="GG10" i="6"/>
  <c r="FP10" i="6"/>
  <c r="EY10" i="6"/>
  <c r="HR10" i="6"/>
  <c r="HA10" i="6"/>
  <c r="GJ10" i="6"/>
  <c r="FS10" i="6"/>
  <c r="FB10" i="6"/>
  <c r="EK10" i="6"/>
  <c r="HV10" i="6"/>
  <c r="HE10" i="6"/>
  <c r="GN10" i="6"/>
  <c r="FW10" i="6"/>
  <c r="FF10" i="6"/>
  <c r="EO10" i="6"/>
  <c r="HW13" i="8"/>
  <c r="FG13" i="8"/>
  <c r="HF13" i="8"/>
  <c r="EP13" i="8"/>
  <c r="FX13" i="8"/>
  <c r="GO13" i="8"/>
  <c r="GJ13" i="8"/>
  <c r="II13" i="8"/>
  <c r="FS13" i="8"/>
  <c r="HA13" i="8"/>
  <c r="FB13" i="8"/>
  <c r="HR13" i="8"/>
  <c r="GF13" i="8"/>
  <c r="IE13" i="8"/>
  <c r="FO13" i="8"/>
  <c r="HN13" i="8"/>
  <c r="EX13" i="8"/>
  <c r="GW13" i="8"/>
  <c r="HJ13" i="8"/>
  <c r="ET13" i="8"/>
  <c r="GS13" i="8"/>
  <c r="GB13" i="8"/>
  <c r="IA13" i="8"/>
  <c r="FK13" i="8"/>
  <c r="AA23" i="11"/>
  <c r="HF7" i="11"/>
  <c r="EP7" i="11"/>
  <c r="GO7" i="11"/>
  <c r="FX7" i="11"/>
  <c r="HW7" i="11"/>
  <c r="FG7" i="11"/>
  <c r="IB7" i="11"/>
  <c r="EU7" i="11"/>
  <c r="HK7" i="11"/>
  <c r="GT7" i="11"/>
  <c r="GC7" i="11"/>
  <c r="FL7" i="11"/>
  <c r="HJ7" i="11"/>
  <c r="ET7" i="11"/>
  <c r="GS7" i="11"/>
  <c r="GB7" i="11"/>
  <c r="IA7" i="11"/>
  <c r="FK7" i="11"/>
  <c r="FZ7" i="11"/>
  <c r="HY7" i="11"/>
  <c r="FI7" i="11"/>
  <c r="HH7" i="11"/>
  <c r="ER7" i="11"/>
  <c r="GQ7" i="11"/>
  <c r="IG7" i="11"/>
  <c r="FQ7" i="11"/>
  <c r="HP7" i="11"/>
  <c r="EZ7" i="11"/>
  <c r="GY7" i="11"/>
  <c r="GH7" i="11"/>
  <c r="HV7" i="6"/>
  <c r="HE7" i="6"/>
  <c r="GN7" i="6"/>
  <c r="FW7" i="6"/>
  <c r="FF7" i="6"/>
  <c r="EO7" i="6"/>
  <c r="HR7" i="6"/>
  <c r="HA7" i="6"/>
  <c r="GJ7" i="6"/>
  <c r="FS7" i="6"/>
  <c r="FB7" i="6"/>
  <c r="EK7" i="6"/>
  <c r="HT7" i="6"/>
  <c r="HC7" i="6"/>
  <c r="GL7" i="6"/>
  <c r="FU7" i="6"/>
  <c r="FD7" i="6"/>
  <c r="EM7" i="6"/>
  <c r="IA7" i="6"/>
  <c r="HJ7" i="6"/>
  <c r="GS7" i="6"/>
  <c r="GB7" i="6"/>
  <c r="FK7" i="6"/>
  <c r="ET7" i="6"/>
  <c r="AH37" i="11"/>
  <c r="ID35" i="11"/>
  <c r="FN35" i="11"/>
  <c r="HM35" i="11"/>
  <c r="EW35" i="11"/>
  <c r="GV35" i="11"/>
  <c r="GE35" i="11"/>
  <c r="FU35" i="11"/>
  <c r="HT35" i="11"/>
  <c r="FD35" i="11"/>
  <c r="HC35" i="11"/>
  <c r="EM35" i="11"/>
  <c r="GL35" i="11"/>
  <c r="GS35" i="11"/>
  <c r="GB35" i="11"/>
  <c r="IA35" i="11"/>
  <c r="FK35" i="11"/>
  <c r="HJ35" i="11"/>
  <c r="ET35" i="11"/>
  <c r="HO35" i="11"/>
  <c r="IF35" i="11"/>
  <c r="FP35" i="11"/>
  <c r="GG35" i="11"/>
  <c r="GX35" i="11"/>
  <c r="EY35" i="11"/>
  <c r="AK23" i="11"/>
  <c r="GH5" i="11"/>
  <c r="IG5" i="11"/>
  <c r="FQ5" i="11"/>
  <c r="HP5" i="11"/>
  <c r="EZ5" i="11"/>
  <c r="AK22" i="11"/>
  <c r="GY5" i="11"/>
  <c r="EO5" i="11"/>
  <c r="FF5" i="11"/>
  <c r="FW5" i="11"/>
  <c r="GN5" i="11"/>
  <c r="HE5" i="11"/>
  <c r="HV5" i="11"/>
  <c r="Z22" i="11"/>
  <c r="EU5" i="11"/>
  <c r="FL5" i="11"/>
  <c r="GC5" i="11"/>
  <c r="GT5" i="11"/>
  <c r="HK5" i="11"/>
  <c r="IB5" i="11"/>
  <c r="AF23" i="11"/>
  <c r="AF22" i="11"/>
  <c r="FB5" i="11"/>
  <c r="FS5" i="11"/>
  <c r="GJ5" i="11"/>
  <c r="HA5" i="11"/>
  <c r="HR5" i="11"/>
  <c r="II5" i="11"/>
  <c r="AM23" i="11"/>
  <c r="HX5" i="6"/>
  <c r="HG5" i="6"/>
  <c r="GP5" i="6"/>
  <c r="FY5" i="6"/>
  <c r="EQ5" i="6"/>
  <c r="FH5" i="6"/>
  <c r="AB22" i="6"/>
  <c r="AB23" i="6"/>
  <c r="IF5" i="6"/>
  <c r="HO5" i="6"/>
  <c r="GX5" i="6"/>
  <c r="GG5" i="6"/>
  <c r="EY5" i="6"/>
  <c r="FP5" i="6"/>
  <c r="AJ22" i="6"/>
  <c r="AJ23" i="6"/>
  <c r="IE5" i="6"/>
  <c r="HN5" i="6"/>
  <c r="GW5" i="6"/>
  <c r="GF5" i="6"/>
  <c r="FO5" i="6"/>
  <c r="EX5" i="6"/>
  <c r="AI22" i="6"/>
  <c r="AI23" i="6"/>
  <c r="IA5" i="6"/>
  <c r="HJ5" i="6"/>
  <c r="GS5" i="6"/>
  <c r="GB5" i="6"/>
  <c r="FK5" i="6"/>
  <c r="ET5" i="6"/>
  <c r="AE22" i="6"/>
  <c r="AE23" i="6"/>
  <c r="R32" i="11"/>
  <c r="R31" i="11"/>
  <c r="HY15" i="12"/>
  <c r="FI15" i="12"/>
  <c r="HH15" i="12"/>
  <c r="ER15" i="12"/>
  <c r="GQ15" i="12"/>
  <c r="FZ15" i="12"/>
  <c r="GA15" i="12"/>
  <c r="FJ15" i="12"/>
  <c r="ES15" i="12"/>
  <c r="HZ15" i="12"/>
  <c r="HI15" i="12"/>
  <c r="GR15" i="12"/>
  <c r="HG15" i="12"/>
  <c r="EQ15" i="12"/>
  <c r="GP15" i="12"/>
  <c r="FY15" i="12"/>
  <c r="HX15" i="12"/>
  <c r="FH15" i="12"/>
  <c r="GG15" i="12"/>
  <c r="IF15" i="12"/>
  <c r="FP15" i="12"/>
  <c r="HO15" i="12"/>
  <c r="EY15" i="12"/>
  <c r="GX15" i="12"/>
  <c r="ID15" i="9"/>
  <c r="GV15" i="9"/>
  <c r="FN15" i="9"/>
  <c r="GE15" i="9"/>
  <c r="EW15" i="9"/>
  <c r="HM15" i="9"/>
  <c r="HQ15" i="9"/>
  <c r="FR15" i="9"/>
  <c r="GZ15" i="9"/>
  <c r="IH15" i="9"/>
  <c r="FA15" i="9"/>
  <c r="GI15" i="9"/>
  <c r="S31" i="12"/>
  <c r="S32" i="12"/>
  <c r="ER20" i="12"/>
  <c r="FZ20" i="12"/>
  <c r="HH20" i="12"/>
  <c r="HY20" i="12"/>
  <c r="FI20" i="12"/>
  <c r="GQ20" i="12"/>
  <c r="IH20" i="12"/>
  <c r="FR20" i="12"/>
  <c r="HQ20" i="12"/>
  <c r="FA20" i="12"/>
  <c r="GZ20" i="12"/>
  <c r="GI20" i="12"/>
  <c r="GP20" i="12"/>
  <c r="FY20" i="12"/>
  <c r="HX20" i="12"/>
  <c r="FH20" i="12"/>
  <c r="HG20" i="12"/>
  <c r="EQ20" i="12"/>
  <c r="GD20" i="12"/>
  <c r="EV20" i="12"/>
  <c r="GU20" i="12"/>
  <c r="HL20" i="12"/>
  <c r="FM20" i="12"/>
  <c r="IC20" i="12"/>
  <c r="HI20" i="9"/>
  <c r="FJ20" i="9"/>
  <c r="GA20" i="9"/>
  <c r="ES20" i="9"/>
  <c r="GR20" i="9"/>
  <c r="HZ20" i="9"/>
  <c r="GT20" i="9"/>
  <c r="GC20" i="9"/>
  <c r="IB20" i="9"/>
  <c r="FL20" i="9"/>
  <c r="HK20" i="9"/>
  <c r="EU20" i="9"/>
  <c r="HD20" i="9"/>
  <c r="FV20" i="9"/>
  <c r="FE20" i="9"/>
  <c r="EN20" i="9"/>
  <c r="HU20" i="9"/>
  <c r="GM20" i="9"/>
  <c r="FD20" i="9"/>
  <c r="EM20" i="9"/>
  <c r="HT20" i="9"/>
  <c r="GL20" i="9"/>
  <c r="FU20" i="9"/>
  <c r="HC20" i="9"/>
  <c r="GC8" i="10"/>
  <c r="IB8" i="10"/>
  <c r="FL8" i="10"/>
  <c r="HK8" i="10"/>
  <c r="EU8" i="10"/>
  <c r="GT8" i="10"/>
  <c r="HV8" i="10"/>
  <c r="GN8" i="10"/>
  <c r="FF8" i="10"/>
  <c r="HE8" i="10"/>
  <c r="FW8" i="10"/>
  <c r="EO8" i="10"/>
  <c r="IC8" i="10"/>
  <c r="EV8" i="10"/>
  <c r="FM8" i="10"/>
  <c r="GD8" i="10"/>
  <c r="GU8" i="10"/>
  <c r="HL8" i="10"/>
  <c r="GJ8" i="10"/>
  <c r="II8" i="10"/>
  <c r="FS8" i="10"/>
  <c r="HR8" i="10"/>
  <c r="FB8" i="10"/>
  <c r="HA8" i="10"/>
  <c r="HW6" i="12"/>
  <c r="FG6" i="12"/>
  <c r="HF6" i="12"/>
  <c r="EP6" i="12"/>
  <c r="GO6" i="12"/>
  <c r="FX6" i="12"/>
  <c r="GN6" i="12"/>
  <c r="HE6" i="12"/>
  <c r="EO6" i="12"/>
  <c r="FW6" i="12"/>
  <c r="HV6" i="12"/>
  <c r="FF6" i="12"/>
  <c r="GG6" i="8"/>
  <c r="IF6" i="8"/>
  <c r="FP6" i="8"/>
  <c r="HO6" i="8"/>
  <c r="EY6" i="8"/>
  <c r="GX6" i="8"/>
  <c r="GJ6" i="8"/>
  <c r="II6" i="8"/>
  <c r="FS6" i="8"/>
  <c r="HR6" i="8"/>
  <c r="FB6" i="8"/>
  <c r="HA6" i="8"/>
  <c r="GW6" i="8"/>
  <c r="GF6" i="8"/>
  <c r="HN6" i="8"/>
  <c r="EX6" i="8"/>
  <c r="IE6" i="8"/>
  <c r="FO6" i="8"/>
  <c r="HJ6" i="8"/>
  <c r="ET6" i="8"/>
  <c r="IA6" i="8"/>
  <c r="FK6" i="8"/>
  <c r="GS6" i="8"/>
  <c r="GB6" i="8"/>
  <c r="GL11" i="10"/>
  <c r="FU11" i="10"/>
  <c r="HT11" i="10"/>
  <c r="FD11" i="10"/>
  <c r="HC11" i="10"/>
  <c r="EM11" i="10"/>
  <c r="II11" i="10"/>
  <c r="FS11" i="10"/>
  <c r="HR11" i="10"/>
  <c r="FB11" i="10"/>
  <c r="HA11" i="10"/>
  <c r="GJ11" i="10"/>
  <c r="HF11" i="10"/>
  <c r="EP11" i="10"/>
  <c r="GO11" i="10"/>
  <c r="FX11" i="10"/>
  <c r="HW11" i="10"/>
  <c r="FG11" i="10"/>
  <c r="HI11" i="10"/>
  <c r="ES11" i="10"/>
  <c r="GR11" i="10"/>
  <c r="GA11" i="10"/>
  <c r="HZ11" i="10"/>
  <c r="FJ11" i="10"/>
  <c r="HM11" i="10"/>
  <c r="EW11" i="10"/>
  <c r="GV11" i="10"/>
  <c r="GE11" i="10"/>
  <c r="ID11" i="10"/>
  <c r="FN11" i="10"/>
  <c r="GL17" i="12"/>
  <c r="IK17" i="12"/>
  <c r="FU17" i="12"/>
  <c r="HT17" i="12"/>
  <c r="FD17" i="12"/>
  <c r="HC17" i="12"/>
  <c r="HV17" i="12"/>
  <c r="FF17" i="12"/>
  <c r="HE17" i="12"/>
  <c r="EO17" i="12"/>
  <c r="GN17" i="12"/>
  <c r="FW17" i="12"/>
  <c r="HI17" i="12"/>
  <c r="ES17" i="12"/>
  <c r="GR17" i="12"/>
  <c r="GA17" i="12"/>
  <c r="HZ17" i="12"/>
  <c r="FJ17" i="12"/>
  <c r="FQ17" i="12"/>
  <c r="GY17" i="12"/>
  <c r="HP17" i="12"/>
  <c r="GH17" i="12"/>
  <c r="EZ17" i="12"/>
  <c r="IG17" i="12"/>
  <c r="HF17" i="12"/>
  <c r="EP17" i="12"/>
  <c r="GO17" i="12"/>
  <c r="FX17" i="12"/>
  <c r="HW17" i="12"/>
  <c r="FG17" i="12"/>
  <c r="HN17" i="8"/>
  <c r="EX17" i="8"/>
  <c r="GW17" i="8"/>
  <c r="GF17" i="8"/>
  <c r="IE17" i="8"/>
  <c r="FO17" i="8"/>
  <c r="GB17" i="8"/>
  <c r="IA17" i="8"/>
  <c r="FK17" i="8"/>
  <c r="HJ17" i="8"/>
  <c r="ET17" i="8"/>
  <c r="GS17" i="8"/>
  <c r="HX17" i="8"/>
  <c r="FH17" i="8"/>
  <c r="HG17" i="8"/>
  <c r="EQ17" i="8"/>
  <c r="FY17" i="8"/>
  <c r="GP17" i="8"/>
  <c r="HZ17" i="8"/>
  <c r="GA17" i="8"/>
  <c r="HI17" i="8"/>
  <c r="ES17" i="8"/>
  <c r="GR17" i="8"/>
  <c r="FJ17" i="8"/>
  <c r="HU9" i="10"/>
  <c r="FE9" i="10"/>
  <c r="HD9" i="10"/>
  <c r="EN9" i="10"/>
  <c r="GM9" i="10"/>
  <c r="FV9" i="10"/>
  <c r="FZ9" i="10"/>
  <c r="HY9" i="10"/>
  <c r="FI9" i="10"/>
  <c r="HH9" i="10"/>
  <c r="ER9" i="10"/>
  <c r="GQ9" i="10"/>
  <c r="HK9" i="10"/>
  <c r="EU9" i="10"/>
  <c r="GT9" i="10"/>
  <c r="GC9" i="10"/>
  <c r="IB9" i="10"/>
  <c r="FL9" i="10"/>
  <c r="HT9" i="10"/>
  <c r="FD9" i="10"/>
  <c r="FU9" i="10"/>
  <c r="GL9" i="10"/>
  <c r="EM9" i="10"/>
  <c r="HC9" i="10"/>
  <c r="FZ21" i="12"/>
  <c r="HY21" i="12"/>
  <c r="FI21" i="12"/>
  <c r="HH21" i="12"/>
  <c r="ER21" i="12"/>
  <c r="GQ21" i="12"/>
  <c r="GU21" i="12"/>
  <c r="HL21" i="12"/>
  <c r="EV21" i="12"/>
  <c r="IC21" i="12"/>
  <c r="GD21" i="12"/>
  <c r="FM21" i="12"/>
  <c r="HJ21" i="12"/>
  <c r="ET21" i="12"/>
  <c r="GS21" i="12"/>
  <c r="GB21" i="12"/>
  <c r="IA21" i="12"/>
  <c r="FK21" i="12"/>
  <c r="GI21" i="12"/>
  <c r="IH21" i="12"/>
  <c r="FR21" i="12"/>
  <c r="HQ21" i="12"/>
  <c r="FA21" i="12"/>
  <c r="GZ21" i="12"/>
  <c r="GG21" i="9"/>
  <c r="IF21" i="9"/>
  <c r="FP21" i="9"/>
  <c r="HO21" i="9"/>
  <c r="EY21" i="9"/>
  <c r="GX21" i="9"/>
  <c r="FL21" i="9"/>
  <c r="GT21" i="9"/>
  <c r="HK21" i="9"/>
  <c r="GC21" i="9"/>
  <c r="EU21" i="9"/>
  <c r="IB21" i="9"/>
  <c r="GJ21" i="9"/>
  <c r="II21" i="9"/>
  <c r="FS21" i="9"/>
  <c r="HR21" i="9"/>
  <c r="FB21" i="9"/>
  <c r="HA21" i="9"/>
  <c r="HU21" i="9"/>
  <c r="FE21" i="9"/>
  <c r="HD21" i="9"/>
  <c r="EN21" i="9"/>
  <c r="GM21" i="9"/>
  <c r="FV21" i="9"/>
  <c r="GD21" i="9"/>
  <c r="IC21" i="9"/>
  <c r="FM21" i="9"/>
  <c r="HL21" i="9"/>
  <c r="EV21" i="9"/>
  <c r="GU21" i="9"/>
  <c r="IB19" i="10"/>
  <c r="FL19" i="10"/>
  <c r="HK19" i="10"/>
  <c r="EU19" i="10"/>
  <c r="GT19" i="10"/>
  <c r="GC19" i="10"/>
  <c r="GG19" i="10"/>
  <c r="IF19" i="10"/>
  <c r="FP19" i="10"/>
  <c r="HO19" i="10"/>
  <c r="EY19" i="10"/>
  <c r="GX19" i="10"/>
  <c r="HH19" i="10"/>
  <c r="ER19" i="10"/>
  <c r="GQ19" i="10"/>
  <c r="HY19" i="10"/>
  <c r="FZ19" i="10"/>
  <c r="FI19" i="10"/>
  <c r="II16" i="12"/>
  <c r="FS16" i="12"/>
  <c r="HR16" i="12"/>
  <c r="FB16" i="12"/>
  <c r="HA16" i="12"/>
  <c r="GJ16" i="12"/>
  <c r="GY16" i="12"/>
  <c r="GH16" i="12"/>
  <c r="IG16" i="12"/>
  <c r="FQ16" i="12"/>
  <c r="HP16" i="12"/>
  <c r="EZ16" i="12"/>
  <c r="GE16" i="12"/>
  <c r="GV16" i="12"/>
  <c r="HM16" i="12"/>
  <c r="FN16" i="12"/>
  <c r="EW16" i="12"/>
  <c r="ID16" i="12"/>
  <c r="FX16" i="12"/>
  <c r="HW16" i="12"/>
  <c r="FG16" i="12"/>
  <c r="HF16" i="12"/>
  <c r="EP16" i="12"/>
  <c r="GO16" i="12"/>
  <c r="HH16" i="12"/>
  <c r="FZ16" i="12"/>
  <c r="ER16" i="12"/>
  <c r="HY16" i="12"/>
  <c r="FI16" i="12"/>
  <c r="GQ16" i="12"/>
  <c r="GD16" i="8"/>
  <c r="IC16" i="8"/>
  <c r="FM16" i="8"/>
  <c r="HL16" i="8"/>
  <c r="EV16" i="8"/>
  <c r="GU16" i="8"/>
  <c r="HH16" i="8"/>
  <c r="ER16" i="8"/>
  <c r="GQ16" i="8"/>
  <c r="FZ16" i="8"/>
  <c r="HY16" i="8"/>
  <c r="FI16" i="8"/>
  <c r="HU16" i="8"/>
  <c r="EN16" i="8"/>
  <c r="HD16" i="8"/>
  <c r="FE16" i="8"/>
  <c r="GM16" i="8"/>
  <c r="FV16" i="8"/>
  <c r="GG16" i="8"/>
  <c r="IF16" i="8"/>
  <c r="FP16" i="8"/>
  <c r="HO16" i="8"/>
  <c r="EY16" i="8"/>
  <c r="GX16" i="8"/>
  <c r="GC18" i="10"/>
  <c r="IB18" i="10"/>
  <c r="FL18" i="10"/>
  <c r="HK18" i="10"/>
  <c r="EU18" i="10"/>
  <c r="GT18" i="10"/>
  <c r="FY18" i="10"/>
  <c r="HX18" i="10"/>
  <c r="FH18" i="10"/>
  <c r="HG18" i="10"/>
  <c r="EQ18" i="10"/>
  <c r="GP18" i="10"/>
  <c r="HT18" i="10"/>
  <c r="FD18" i="10"/>
  <c r="HC18" i="10"/>
  <c r="EM18" i="10"/>
  <c r="GL18" i="10"/>
  <c r="FU18" i="10"/>
  <c r="GZ18" i="10"/>
  <c r="IH18" i="10"/>
  <c r="FA18" i="10"/>
  <c r="HQ18" i="10"/>
  <c r="GI18" i="10"/>
  <c r="FR18" i="10"/>
  <c r="AH37" i="12"/>
  <c r="GV34" i="12"/>
  <c r="AH36" i="12"/>
  <c r="GE34" i="12"/>
  <c r="ID34" i="12"/>
  <c r="FN34" i="12"/>
  <c r="HM34" i="12"/>
  <c r="EW34" i="12"/>
  <c r="AE37" i="12"/>
  <c r="GS34" i="12"/>
  <c r="AE36" i="12"/>
  <c r="GB34" i="12"/>
  <c r="IA34" i="12"/>
  <c r="FK34" i="12"/>
  <c r="HJ34" i="12"/>
  <c r="ET34" i="12"/>
  <c r="II34" i="12"/>
  <c r="FS34" i="12"/>
  <c r="HR34" i="12"/>
  <c r="FB34" i="12"/>
  <c r="AM37" i="12"/>
  <c r="HA34" i="12"/>
  <c r="AM36" i="12"/>
  <c r="GJ34" i="12"/>
  <c r="ID34" i="8"/>
  <c r="GE34" i="8"/>
  <c r="HM34" i="8"/>
  <c r="FN34" i="8"/>
  <c r="GV34" i="8"/>
  <c r="EW34" i="8"/>
  <c r="AH37" i="8"/>
  <c r="AH36" i="8"/>
  <c r="B39" i="8"/>
  <c r="AA36" i="8"/>
  <c r="FX34" i="8"/>
  <c r="HW34" i="8"/>
  <c r="FG34" i="8"/>
  <c r="HF34" i="8"/>
  <c r="EP34" i="8"/>
  <c r="AA37" i="8"/>
  <c r="GO34" i="8"/>
  <c r="EU34" i="8"/>
  <c r="GC34" i="8"/>
  <c r="IB34" i="8"/>
  <c r="GT34" i="8"/>
  <c r="FL34" i="8"/>
  <c r="HK34" i="8"/>
  <c r="AF36" i="8"/>
  <c r="V37" i="8"/>
  <c r="V36" i="8"/>
  <c r="FX14" i="8"/>
  <c r="HW14" i="8"/>
  <c r="FG14" i="8"/>
  <c r="HF14" i="8"/>
  <c r="EP14" i="8"/>
  <c r="GO14" i="8"/>
  <c r="HM14" i="8"/>
  <c r="EW14" i="8"/>
  <c r="GV14" i="8"/>
  <c r="ID14" i="8"/>
  <c r="FN14" i="8"/>
  <c r="GE14" i="8"/>
  <c r="HI14" i="8"/>
  <c r="ES14" i="8"/>
  <c r="GR14" i="8"/>
  <c r="GA14" i="8"/>
  <c r="HZ14" i="8"/>
  <c r="FJ14" i="8"/>
  <c r="FW14" i="8"/>
  <c r="HV14" i="8"/>
  <c r="FF14" i="8"/>
  <c r="HE14" i="8"/>
  <c r="EO14" i="8"/>
  <c r="GN14" i="8"/>
  <c r="HN12" i="12"/>
  <c r="EX12" i="12"/>
  <c r="GW12" i="12"/>
  <c r="GF12" i="12"/>
  <c r="IE12" i="12"/>
  <c r="FO12" i="12"/>
  <c r="GG12" i="12"/>
  <c r="IF12" i="12"/>
  <c r="FP12" i="12"/>
  <c r="HO12" i="12"/>
  <c r="EY12" i="12"/>
  <c r="GX12" i="12"/>
  <c r="FX12" i="12"/>
  <c r="HW12" i="12"/>
  <c r="FG12" i="12"/>
  <c r="HF12" i="12"/>
  <c r="EP12" i="12"/>
  <c r="GO12" i="12"/>
  <c r="GJ12" i="12"/>
  <c r="II12" i="12"/>
  <c r="FS12" i="12"/>
  <c r="HR12" i="12"/>
  <c r="FB12" i="12"/>
  <c r="HA12" i="12"/>
  <c r="HY12" i="12"/>
  <c r="FZ12" i="12"/>
  <c r="ER12" i="12"/>
  <c r="GQ12" i="12"/>
  <c r="FI12" i="12"/>
  <c r="HH12" i="12"/>
  <c r="HM12" i="8"/>
  <c r="EW12" i="8"/>
  <c r="GV12" i="8"/>
  <c r="GE12" i="8"/>
  <c r="ID12" i="8"/>
  <c r="FN12" i="8"/>
  <c r="GA12" i="8"/>
  <c r="HZ12" i="8"/>
  <c r="FJ12" i="8"/>
  <c r="HI12" i="8"/>
  <c r="ES12" i="8"/>
  <c r="GR12" i="8"/>
  <c r="GN12" i="8"/>
  <c r="FW12" i="8"/>
  <c r="HV12" i="8"/>
  <c r="FF12" i="8"/>
  <c r="HE12" i="8"/>
  <c r="EO12" i="8"/>
  <c r="GH12" i="8"/>
  <c r="IG12" i="8"/>
  <c r="FQ12" i="8"/>
  <c r="GY12" i="8"/>
  <c r="HP12" i="8"/>
  <c r="EZ12" i="8"/>
  <c r="IB10" i="10"/>
  <c r="FL10" i="10"/>
  <c r="HK10" i="10"/>
  <c r="EU10" i="10"/>
  <c r="GT10" i="10"/>
  <c r="GC10" i="10"/>
  <c r="HZ10" i="10"/>
  <c r="GR10" i="10"/>
  <c r="FJ10" i="10"/>
  <c r="HI10" i="10"/>
  <c r="GA10" i="10"/>
  <c r="ES10" i="10"/>
  <c r="IG10" i="10"/>
  <c r="EZ10" i="10"/>
  <c r="FQ10" i="10"/>
  <c r="GH10" i="10"/>
  <c r="GY10" i="10"/>
  <c r="HP10" i="10"/>
  <c r="HY10" i="10"/>
  <c r="ER10" i="10"/>
  <c r="FI10" i="10"/>
  <c r="FZ10" i="10"/>
  <c r="GQ10" i="10"/>
  <c r="HH10" i="10"/>
  <c r="FX13" i="12"/>
  <c r="HW13" i="12"/>
  <c r="FG13" i="12"/>
  <c r="HF13" i="12"/>
  <c r="EP13" i="12"/>
  <c r="GO13" i="12"/>
  <c r="GF13" i="12"/>
  <c r="HN13" i="12"/>
  <c r="FO13" i="12"/>
  <c r="EX13" i="12"/>
  <c r="IE13" i="12"/>
  <c r="GW13" i="12"/>
  <c r="HT13" i="12"/>
  <c r="FD13" i="12"/>
  <c r="HC13" i="12"/>
  <c r="GL13" i="12"/>
  <c r="IK13" i="12"/>
  <c r="FU13" i="12"/>
  <c r="FZ13" i="12"/>
  <c r="HY13" i="12"/>
  <c r="FI13" i="12"/>
  <c r="HH13" i="12"/>
  <c r="ER13" i="12"/>
  <c r="GQ13" i="12"/>
  <c r="HK13" i="9"/>
  <c r="EU13" i="9"/>
  <c r="GT13" i="9"/>
  <c r="GC13" i="9"/>
  <c r="IB13" i="9"/>
  <c r="FL13" i="9"/>
  <c r="GQ13" i="9"/>
  <c r="FZ13" i="9"/>
  <c r="HY13" i="9"/>
  <c r="FI13" i="9"/>
  <c r="HH13" i="9"/>
  <c r="ER13" i="9"/>
  <c r="ID13" i="9"/>
  <c r="FN13" i="9"/>
  <c r="GV13" i="9"/>
  <c r="EW13" i="9"/>
  <c r="HM13" i="9"/>
  <c r="GE13" i="9"/>
  <c r="IH13" i="9"/>
  <c r="GZ13" i="9"/>
  <c r="FR13" i="9"/>
  <c r="HQ13" i="9"/>
  <c r="GI13" i="9"/>
  <c r="FA13" i="9"/>
  <c r="GU7" i="10"/>
  <c r="GD7" i="10"/>
  <c r="IC7" i="10"/>
  <c r="FM7" i="10"/>
  <c r="HL7" i="10"/>
  <c r="EV7" i="10"/>
  <c r="GP7" i="10"/>
  <c r="FY7" i="10"/>
  <c r="HX7" i="10"/>
  <c r="FH7" i="10"/>
  <c r="HG7" i="10"/>
  <c r="EQ7" i="10"/>
  <c r="GL7" i="10"/>
  <c r="HC7" i="10"/>
  <c r="HT7" i="10"/>
  <c r="EM7" i="10"/>
  <c r="FD7" i="10"/>
  <c r="FU7" i="10"/>
  <c r="GP35" i="9"/>
  <c r="FY35" i="9"/>
  <c r="HX35" i="9"/>
  <c r="FH35" i="9"/>
  <c r="HG35" i="9"/>
  <c r="EQ35" i="9"/>
  <c r="IA35" i="9"/>
  <c r="FK35" i="9"/>
  <c r="HJ35" i="9"/>
  <c r="ET35" i="9"/>
  <c r="GS35" i="9"/>
  <c r="GB35" i="9"/>
  <c r="GF35" i="9"/>
  <c r="IE35" i="9"/>
  <c r="FO35" i="9"/>
  <c r="HN35" i="9"/>
  <c r="EX35" i="9"/>
  <c r="GW35" i="9"/>
  <c r="HW35" i="9"/>
  <c r="HF35" i="9"/>
  <c r="EP35" i="9"/>
  <c r="GO35" i="9"/>
  <c r="FX35" i="9"/>
  <c r="FG35" i="9"/>
  <c r="IC35" i="9"/>
  <c r="GU35" i="9"/>
  <c r="FM35" i="9"/>
  <c r="EV35" i="9"/>
  <c r="GD35" i="9"/>
  <c r="HL35" i="9"/>
  <c r="AM23" i="10"/>
  <c r="HA5" i="10"/>
  <c r="AM22" i="10"/>
  <c r="GJ5" i="10"/>
  <c r="II5" i="10"/>
  <c r="FS5" i="10"/>
  <c r="HR5" i="10"/>
  <c r="FB5" i="10"/>
  <c r="IC5" i="10"/>
  <c r="FM5" i="10"/>
  <c r="HL5" i="10"/>
  <c r="EV5" i="10"/>
  <c r="AG22" i="10"/>
  <c r="GU5" i="10"/>
  <c r="AG23" i="10"/>
  <c r="GD5" i="10"/>
  <c r="AC23" i="10"/>
  <c r="FZ5" i="10"/>
  <c r="HY5" i="10"/>
  <c r="FI5" i="10"/>
  <c r="HH5" i="10"/>
  <c r="ER5" i="10"/>
  <c r="AC22" i="10"/>
  <c r="GQ5" i="10"/>
  <c r="HD5" i="10"/>
  <c r="EN5" i="10"/>
  <c r="Y22" i="10"/>
  <c r="GM5" i="10"/>
  <c r="Y23" i="10"/>
  <c r="FV5" i="10"/>
  <c r="HU5" i="10"/>
  <c r="FE5" i="10"/>
  <c r="HZ5" i="10"/>
  <c r="FJ5" i="10"/>
  <c r="HI5" i="10"/>
  <c r="ES5" i="10"/>
  <c r="AD23" i="10"/>
  <c r="GR5" i="10"/>
  <c r="AD22" i="10"/>
  <c r="GA5" i="10"/>
  <c r="V23" i="10"/>
  <c r="V22" i="10"/>
  <c r="FY15" i="11"/>
  <c r="HX15" i="11"/>
  <c r="FH15" i="11"/>
  <c r="HG15" i="11"/>
  <c r="EQ15" i="11"/>
  <c r="GP15" i="11"/>
  <c r="GS15" i="11"/>
  <c r="GB15" i="11"/>
  <c r="IA15" i="11"/>
  <c r="FK15" i="11"/>
  <c r="HJ15" i="11"/>
  <c r="ET15" i="11"/>
  <c r="HQ15" i="11"/>
  <c r="FR15" i="11"/>
  <c r="GZ15" i="11"/>
  <c r="GI15" i="11"/>
  <c r="IH15" i="11"/>
  <c r="FA15" i="11"/>
  <c r="GH15" i="11"/>
  <c r="IG15" i="11"/>
  <c r="FQ15" i="11"/>
  <c r="HP15" i="11"/>
  <c r="EZ15" i="11"/>
  <c r="GY15" i="11"/>
  <c r="IE15" i="6"/>
  <c r="HN15" i="6"/>
  <c r="GW15" i="6"/>
  <c r="GF15" i="6"/>
  <c r="FO15" i="6"/>
  <c r="EX15" i="6"/>
  <c r="IF15" i="6"/>
  <c r="HO15" i="6"/>
  <c r="GX15" i="6"/>
  <c r="GG15" i="6"/>
  <c r="FP15" i="6"/>
  <c r="EY15" i="6"/>
  <c r="IA15" i="6"/>
  <c r="HJ15" i="6"/>
  <c r="GS15" i="6"/>
  <c r="GB15" i="6"/>
  <c r="FK15" i="6"/>
  <c r="ET15" i="6"/>
  <c r="IC15" i="6"/>
  <c r="HL15" i="6"/>
  <c r="GU15" i="6"/>
  <c r="GD15" i="6"/>
  <c r="FM15" i="6"/>
  <c r="EV15" i="6"/>
  <c r="GS20" i="11"/>
  <c r="GB20" i="11"/>
  <c r="IA20" i="11"/>
  <c r="FK20" i="11"/>
  <c r="HJ20" i="11"/>
  <c r="ET20" i="11"/>
  <c r="GD20" i="11"/>
  <c r="IC20" i="11"/>
  <c r="FM20" i="11"/>
  <c r="HL20" i="11"/>
  <c r="EV20" i="11"/>
  <c r="GU20" i="11"/>
  <c r="IF20" i="11"/>
  <c r="EY20" i="11"/>
  <c r="HO20" i="11"/>
  <c r="FP20" i="11"/>
  <c r="GX20" i="11"/>
  <c r="GG20" i="11"/>
  <c r="HK20" i="11"/>
  <c r="GT20" i="11"/>
  <c r="FL20" i="11"/>
  <c r="IB20" i="11"/>
  <c r="EU20" i="11"/>
  <c r="GC20" i="11"/>
  <c r="HZ20" i="6"/>
  <c r="HI20" i="6"/>
  <c r="GR20" i="6"/>
  <c r="GA20" i="6"/>
  <c r="FJ20" i="6"/>
  <c r="ES20" i="6"/>
  <c r="HS20" i="6"/>
  <c r="HB20" i="6"/>
  <c r="GK20" i="6"/>
  <c r="FT20" i="6"/>
  <c r="FC20" i="6"/>
  <c r="EL20" i="6"/>
  <c r="IB20" i="6"/>
  <c r="HK20" i="6"/>
  <c r="GT20" i="6"/>
  <c r="GC20" i="6"/>
  <c r="FL20" i="6"/>
  <c r="EU20" i="6"/>
  <c r="HY20" i="6"/>
  <c r="HH20" i="6"/>
  <c r="GQ20" i="6"/>
  <c r="FZ20" i="6"/>
  <c r="FI20" i="6"/>
  <c r="ER20" i="6"/>
  <c r="GE8" i="9"/>
  <c r="ID8" i="9"/>
  <c r="FN8" i="9"/>
  <c r="HM8" i="9"/>
  <c r="EW8" i="9"/>
  <c r="GV8" i="9"/>
  <c r="FW8" i="9"/>
  <c r="HV8" i="9"/>
  <c r="FF8" i="9"/>
  <c r="HE8" i="9"/>
  <c r="EO8" i="9"/>
  <c r="GN8" i="9"/>
  <c r="GR8" i="9"/>
  <c r="GA8" i="9"/>
  <c r="HZ8" i="9"/>
  <c r="FJ8" i="9"/>
  <c r="HI8" i="9"/>
  <c r="ES8" i="9"/>
  <c r="GT8" i="9"/>
  <c r="FL8" i="9"/>
  <c r="GC8" i="9"/>
  <c r="IB8" i="9"/>
  <c r="EU8" i="9"/>
  <c r="HK8" i="9"/>
  <c r="HU8" i="9"/>
  <c r="FE8" i="9"/>
  <c r="HD8" i="9"/>
  <c r="EN8" i="9"/>
  <c r="GM8" i="9"/>
  <c r="FV8" i="9"/>
  <c r="X23" i="11"/>
  <c r="GL6" i="11"/>
  <c r="FU6" i="11"/>
  <c r="HT6" i="11"/>
  <c r="FD6" i="11"/>
  <c r="HC6" i="11"/>
  <c r="EM6" i="11"/>
  <c r="GC6" i="11"/>
  <c r="IB6" i="11"/>
  <c r="FL6" i="11"/>
  <c r="HK6" i="11"/>
  <c r="EU6" i="11"/>
  <c r="GT6" i="11"/>
  <c r="IH6" i="11"/>
  <c r="FA6" i="11"/>
  <c r="FR6" i="11"/>
  <c r="GI6" i="11"/>
  <c r="GZ6" i="11"/>
  <c r="HQ6" i="11"/>
  <c r="ID6" i="11"/>
  <c r="EW6" i="11"/>
  <c r="FN6" i="11"/>
  <c r="GE6" i="11"/>
  <c r="GV6" i="11"/>
  <c r="HM6" i="11"/>
  <c r="HV6" i="6"/>
  <c r="HE6" i="6"/>
  <c r="GN6" i="6"/>
  <c r="FW6" i="6"/>
  <c r="FF6" i="6"/>
  <c r="EO6" i="6"/>
  <c r="HX6" i="6"/>
  <c r="HG6" i="6"/>
  <c r="GP6" i="6"/>
  <c r="FY6" i="6"/>
  <c r="FH6" i="6"/>
  <c r="EQ6" i="6"/>
  <c r="IF6" i="6"/>
  <c r="HO6" i="6"/>
  <c r="GX6" i="6"/>
  <c r="GG6" i="6"/>
  <c r="FP6" i="6"/>
  <c r="EY6" i="6"/>
  <c r="HR6" i="6"/>
  <c r="HA6" i="6"/>
  <c r="GJ6" i="6"/>
  <c r="FS6" i="6"/>
  <c r="FB6" i="6"/>
  <c r="EK6" i="6"/>
  <c r="HH11" i="9"/>
  <c r="ER11" i="9"/>
  <c r="GQ11" i="9"/>
  <c r="FZ11" i="9"/>
  <c r="HY11" i="9"/>
  <c r="FI11" i="9"/>
  <c r="IC11" i="9"/>
  <c r="FM11" i="9"/>
  <c r="HL11" i="9"/>
  <c r="EV11" i="9"/>
  <c r="GU11" i="9"/>
  <c r="GD11" i="9"/>
  <c r="HQ11" i="9"/>
  <c r="FA11" i="9"/>
  <c r="GZ11" i="9"/>
  <c r="GI11" i="9"/>
  <c r="IH11" i="9"/>
  <c r="FR11" i="9"/>
  <c r="ID11" i="9"/>
  <c r="GE11" i="9"/>
  <c r="EW11" i="9"/>
  <c r="HM11" i="9"/>
  <c r="FN11" i="9"/>
  <c r="GV11" i="9"/>
  <c r="GY17" i="11"/>
  <c r="GH17" i="11"/>
  <c r="IG17" i="11"/>
  <c r="FQ17" i="11"/>
  <c r="HP17" i="11"/>
  <c r="EZ17" i="11"/>
  <c r="HU17" i="11"/>
  <c r="FE17" i="11"/>
  <c r="HD17" i="11"/>
  <c r="EN17" i="11"/>
  <c r="GM17" i="11"/>
  <c r="FV17" i="11"/>
  <c r="GT17" i="11"/>
  <c r="GC17" i="11"/>
  <c r="IB17" i="11"/>
  <c r="FL17" i="11"/>
  <c r="HK17" i="11"/>
  <c r="EU17" i="11"/>
  <c r="FU17" i="11"/>
  <c r="HT17" i="11"/>
  <c r="FD17" i="11"/>
  <c r="HC17" i="11"/>
  <c r="EM17" i="11"/>
  <c r="GL17" i="11"/>
  <c r="HR17" i="6"/>
  <c r="HA17" i="6"/>
  <c r="GJ17" i="6"/>
  <c r="FS17" i="6"/>
  <c r="FB17" i="6"/>
  <c r="EK17" i="6"/>
  <c r="ID17" i="6"/>
  <c r="HM17" i="6"/>
  <c r="GV17" i="6"/>
  <c r="GE17" i="6"/>
  <c r="FN17" i="6"/>
  <c r="EW17" i="6"/>
  <c r="HV17" i="6"/>
  <c r="HE17" i="6"/>
  <c r="GN17" i="6"/>
  <c r="FW17" i="6"/>
  <c r="FF17" i="6"/>
  <c r="EO17" i="6"/>
  <c r="IE17" i="6"/>
  <c r="HN17" i="6"/>
  <c r="GW17" i="6"/>
  <c r="GF17" i="6"/>
  <c r="FO17" i="6"/>
  <c r="EX17" i="6"/>
  <c r="HC9" i="9"/>
  <c r="EM9" i="9"/>
  <c r="GL9" i="9"/>
  <c r="FU9" i="9"/>
  <c r="HT9" i="9"/>
  <c r="FD9" i="9"/>
  <c r="HW9" i="9"/>
  <c r="EP9" i="9"/>
  <c r="FG9" i="9"/>
  <c r="FX9" i="9"/>
  <c r="GO9" i="9"/>
  <c r="HF9" i="9"/>
  <c r="IA9" i="9"/>
  <c r="ET9" i="9"/>
  <c r="FK9" i="9"/>
  <c r="GB9" i="9"/>
  <c r="GS9" i="9"/>
  <c r="HJ9" i="9"/>
  <c r="GG21" i="11"/>
  <c r="IF21" i="11"/>
  <c r="FP21" i="11"/>
  <c r="HO21" i="11"/>
  <c r="EY21" i="11"/>
  <c r="GX21" i="11"/>
  <c r="GP21" i="11"/>
  <c r="FY21" i="11"/>
  <c r="HX21" i="11"/>
  <c r="FH21" i="11"/>
  <c r="HG21" i="11"/>
  <c r="EQ21" i="11"/>
  <c r="ID21" i="11"/>
  <c r="FN21" i="11"/>
  <c r="HM21" i="11"/>
  <c r="EW21" i="11"/>
  <c r="GV21" i="11"/>
  <c r="GE21" i="11"/>
  <c r="HY21" i="11"/>
  <c r="HH21" i="11"/>
  <c r="FI21" i="11"/>
  <c r="GQ21" i="11"/>
  <c r="ER21" i="11"/>
  <c r="FZ21" i="11"/>
  <c r="HZ21" i="6"/>
  <c r="HI21" i="6"/>
  <c r="GR21" i="6"/>
  <c r="GA21" i="6"/>
  <c r="FJ21" i="6"/>
  <c r="ES21" i="6"/>
  <c r="HT21" i="6"/>
  <c r="HC21" i="6"/>
  <c r="GL21" i="6"/>
  <c r="FU21" i="6"/>
  <c r="FD21" i="6"/>
  <c r="EM21" i="6"/>
  <c r="IC21" i="6"/>
  <c r="HL21" i="6"/>
  <c r="GU21" i="6"/>
  <c r="GD21" i="6"/>
  <c r="FM21" i="6"/>
  <c r="EV21" i="6"/>
  <c r="HV21" i="6"/>
  <c r="HE21" i="6"/>
  <c r="GN21" i="6"/>
  <c r="FW21" i="6"/>
  <c r="FF21" i="6"/>
  <c r="EO21" i="6"/>
  <c r="HQ19" i="8"/>
  <c r="FA19" i="8"/>
  <c r="GZ19" i="8"/>
  <c r="GI19" i="8"/>
  <c r="IH19" i="8"/>
  <c r="FR19" i="8"/>
  <c r="HW19" i="8"/>
  <c r="FG19" i="8"/>
  <c r="HF19" i="8"/>
  <c r="EP19" i="8"/>
  <c r="GO19" i="8"/>
  <c r="FX19" i="8"/>
  <c r="HJ19" i="8"/>
  <c r="ET19" i="8"/>
  <c r="GS19" i="8"/>
  <c r="GB19" i="8"/>
  <c r="IA19" i="8"/>
  <c r="FK19" i="8"/>
  <c r="IE19" i="8"/>
  <c r="FO19" i="8"/>
  <c r="HN19" i="8"/>
  <c r="EX19" i="8"/>
  <c r="GF19" i="8"/>
  <c r="GW19" i="8"/>
  <c r="IA16" i="11"/>
  <c r="FK16" i="11"/>
  <c r="HJ16" i="11"/>
  <c r="ET16" i="11"/>
  <c r="GS16" i="11"/>
  <c r="GB16" i="11"/>
  <c r="HF16" i="11"/>
  <c r="EP16" i="11"/>
  <c r="GO16" i="11"/>
  <c r="FX16" i="11"/>
  <c r="HW16" i="11"/>
  <c r="FG16" i="11"/>
  <c r="HV16" i="11"/>
  <c r="FF16" i="11"/>
  <c r="HE16" i="11"/>
  <c r="EO16" i="11"/>
  <c r="GN16" i="11"/>
  <c r="FW16" i="11"/>
  <c r="FR16" i="11"/>
  <c r="FA16" i="11"/>
  <c r="GZ16" i="11"/>
  <c r="IH16" i="11"/>
  <c r="GI16" i="11"/>
  <c r="HQ16" i="11"/>
  <c r="HW16" i="6"/>
  <c r="HF16" i="6"/>
  <c r="GO16" i="6"/>
  <c r="FX16" i="6"/>
  <c r="FG16" i="6"/>
  <c r="EP16" i="6"/>
  <c r="HT16" i="6"/>
  <c r="HC16" i="6"/>
  <c r="GL16" i="6"/>
  <c r="FU16" i="6"/>
  <c r="FD16" i="6"/>
  <c r="EM16" i="6"/>
  <c r="IB16" i="6"/>
  <c r="HK16" i="6"/>
  <c r="GT16" i="6"/>
  <c r="GC16" i="6"/>
  <c r="FL16" i="6"/>
  <c r="EU16" i="6"/>
  <c r="HR16" i="6"/>
  <c r="GJ16" i="6"/>
  <c r="HA16" i="6"/>
  <c r="FS16" i="6"/>
  <c r="FB16" i="6"/>
  <c r="EK16" i="6"/>
  <c r="GL18" i="8"/>
  <c r="FU18" i="8"/>
  <c r="HT18" i="8"/>
  <c r="FD18" i="8"/>
  <c r="HC18" i="8"/>
  <c r="EM18" i="8"/>
  <c r="GG18" i="8"/>
  <c r="IF18" i="8"/>
  <c r="FP18" i="8"/>
  <c r="HO18" i="8"/>
  <c r="EY18" i="8"/>
  <c r="GX18" i="8"/>
  <c r="GO18" i="8"/>
  <c r="HF18" i="8"/>
  <c r="EP18" i="8"/>
  <c r="FX18" i="8"/>
  <c r="FG18" i="8"/>
  <c r="HW18" i="8"/>
  <c r="II18" i="8"/>
  <c r="HR18" i="8"/>
  <c r="HA18" i="8"/>
  <c r="FB18" i="8"/>
  <c r="FS18" i="8"/>
  <c r="GJ18" i="8"/>
  <c r="HD34" i="10"/>
  <c r="EN34" i="10"/>
  <c r="GM34" i="10"/>
  <c r="Y36" i="10"/>
  <c r="Y37" i="10"/>
  <c r="FV34" i="10"/>
  <c r="HU34" i="10"/>
  <c r="FE34" i="10"/>
  <c r="T36" i="10"/>
  <c r="T37" i="10"/>
  <c r="AC37" i="10"/>
  <c r="FZ34" i="10"/>
  <c r="HY34" i="10"/>
  <c r="FI34" i="10"/>
  <c r="HH34" i="10"/>
  <c r="ER34" i="10"/>
  <c r="GQ34" i="10"/>
  <c r="AC36" i="10"/>
  <c r="FH34" i="10"/>
  <c r="GP34" i="10"/>
  <c r="GP36" i="10" s="1"/>
  <c r="HX34" i="10"/>
  <c r="EQ34" i="10"/>
  <c r="FY34" i="10"/>
  <c r="HG34" i="10"/>
  <c r="HG37" i="10" s="1"/>
  <c r="AB37" i="10"/>
  <c r="AB36" i="10"/>
  <c r="AF36" i="10"/>
  <c r="FL34" i="10"/>
  <c r="FL37" i="10" s="1"/>
  <c r="GT34" i="10"/>
  <c r="IB34" i="10"/>
  <c r="IB37" i="10" s="1"/>
  <c r="EU34" i="10"/>
  <c r="GC34" i="10"/>
  <c r="HK34" i="10"/>
  <c r="HK36" i="10" s="1"/>
  <c r="AF37" i="10"/>
  <c r="AF39" i="10" s="1"/>
  <c r="B39" i="10"/>
  <c r="GG14" i="12"/>
  <c r="HO14" i="12"/>
  <c r="FP14" i="12"/>
  <c r="EY14" i="12"/>
  <c r="IF14" i="12"/>
  <c r="GX14" i="12"/>
  <c r="HP14" i="12"/>
  <c r="EZ14" i="12"/>
  <c r="GY14" i="12"/>
  <c r="GH14" i="12"/>
  <c r="IG14" i="12"/>
  <c r="FQ14" i="12"/>
  <c r="GP14" i="12"/>
  <c r="EQ14" i="12"/>
  <c r="FH14" i="12"/>
  <c r="FY14" i="12"/>
  <c r="HG14" i="12"/>
  <c r="HX14" i="12"/>
  <c r="FZ14" i="12"/>
  <c r="HY14" i="12"/>
  <c r="FI14" i="12"/>
  <c r="HH14" i="12"/>
  <c r="ER14" i="12"/>
  <c r="GQ14" i="12"/>
  <c r="HA14" i="12"/>
  <c r="GJ14" i="12"/>
  <c r="II14" i="12"/>
  <c r="FS14" i="12"/>
  <c r="HR14" i="12"/>
  <c r="FB14" i="12"/>
  <c r="HO14" i="9"/>
  <c r="EY14" i="9"/>
  <c r="GX14" i="9"/>
  <c r="GG14" i="9"/>
  <c r="IF14" i="9"/>
  <c r="FP14" i="9"/>
  <c r="HD14" i="9"/>
  <c r="EN14" i="9"/>
  <c r="GM14" i="9"/>
  <c r="FV14" i="9"/>
  <c r="FE14" i="9"/>
  <c r="HU14" i="9"/>
  <c r="IB14" i="9"/>
  <c r="FL14" i="9"/>
  <c r="HK14" i="9"/>
  <c r="EU14" i="9"/>
  <c r="GT14" i="9"/>
  <c r="GC14" i="9"/>
  <c r="HX14" i="9"/>
  <c r="GP14" i="9"/>
  <c r="FH14" i="9"/>
  <c r="FY14" i="9"/>
  <c r="EQ14" i="9"/>
  <c r="HG14" i="9"/>
  <c r="IA12" i="11"/>
  <c r="FK12" i="11"/>
  <c r="HJ12" i="11"/>
  <c r="ET12" i="11"/>
  <c r="GS12" i="11"/>
  <c r="GB12" i="11"/>
  <c r="HX12" i="11"/>
  <c r="FH12" i="11"/>
  <c r="HG12" i="11"/>
  <c r="EQ12" i="11"/>
  <c r="GP12" i="11"/>
  <c r="FY12" i="11"/>
  <c r="GT12" i="11"/>
  <c r="GC12" i="11"/>
  <c r="IB12" i="11"/>
  <c r="FL12" i="11"/>
  <c r="HK12" i="11"/>
  <c r="EU12" i="11"/>
  <c r="HY12" i="11"/>
  <c r="ER12" i="11"/>
  <c r="HH12" i="11"/>
  <c r="FI12" i="11"/>
  <c r="FZ12" i="11"/>
  <c r="GQ12" i="11"/>
  <c r="HW12" i="6"/>
  <c r="HF12" i="6"/>
  <c r="GO12" i="6"/>
  <c r="FX12" i="6"/>
  <c r="FG12" i="6"/>
  <c r="EP12" i="6"/>
  <c r="HT12" i="6"/>
  <c r="HC12" i="6"/>
  <c r="GL12" i="6"/>
  <c r="FU12" i="6"/>
  <c r="FD12" i="6"/>
  <c r="EM12" i="6"/>
  <c r="IF12" i="6"/>
  <c r="HO12" i="6"/>
  <c r="GX12" i="6"/>
  <c r="GG12" i="6"/>
  <c r="FP12" i="6"/>
  <c r="EY12" i="6"/>
  <c r="HX12" i="6"/>
  <c r="HG12" i="6"/>
  <c r="GP12" i="6"/>
  <c r="FY12" i="6"/>
  <c r="FH12" i="6"/>
  <c r="EQ12" i="6"/>
  <c r="FX10" i="9"/>
  <c r="HW10" i="9"/>
  <c r="FG10" i="9"/>
  <c r="HF10" i="9"/>
  <c r="EP10" i="9"/>
  <c r="GO10" i="9"/>
  <c r="HK10" i="9"/>
  <c r="EU10" i="9"/>
  <c r="GT10" i="9"/>
  <c r="GC10" i="9"/>
  <c r="IB10" i="9"/>
  <c r="FL10" i="9"/>
  <c r="HC10" i="9"/>
  <c r="EM10" i="9"/>
  <c r="GL10" i="9"/>
  <c r="FU10" i="9"/>
  <c r="HT10" i="9"/>
  <c r="FD10" i="9"/>
  <c r="GJ10" i="9"/>
  <c r="II10" i="9"/>
  <c r="FS10" i="9"/>
  <c r="HR10" i="9"/>
  <c r="FB10" i="9"/>
  <c r="HA10" i="9"/>
  <c r="GY13" i="11"/>
  <c r="GH13" i="11"/>
  <c r="IG13" i="11"/>
  <c r="FQ13" i="11"/>
  <c r="HP13" i="11"/>
  <c r="EZ13" i="11"/>
  <c r="IA13" i="11"/>
  <c r="FK13" i="11"/>
  <c r="HJ13" i="11"/>
  <c r="ET13" i="11"/>
  <c r="GS13" i="11"/>
  <c r="GB13" i="11"/>
  <c r="HU13" i="11"/>
  <c r="FE13" i="11"/>
  <c r="HD13" i="11"/>
  <c r="EN13" i="11"/>
  <c r="GM13" i="11"/>
  <c r="FV13" i="11"/>
  <c r="HX13" i="11"/>
  <c r="GP13" i="11"/>
  <c r="EQ13" i="11"/>
  <c r="HG13" i="11"/>
  <c r="FH13" i="11"/>
  <c r="FY13" i="11"/>
  <c r="IF13" i="6"/>
  <c r="HO13" i="6"/>
  <c r="GX13" i="6"/>
  <c r="GG13" i="6"/>
  <c r="FP13" i="6"/>
  <c r="EY13" i="6"/>
  <c r="HQ13" i="6"/>
  <c r="GZ13" i="6"/>
  <c r="GI13" i="6"/>
  <c r="FR13" i="6"/>
  <c r="FA13" i="6"/>
  <c r="EJ13" i="6"/>
  <c r="IE13" i="6"/>
  <c r="HN13" i="6"/>
  <c r="GW13" i="6"/>
  <c r="GF13" i="6"/>
  <c r="FO13" i="6"/>
  <c r="EX13" i="6"/>
  <c r="FU7" i="9"/>
  <c r="HT7" i="9"/>
  <c r="FD7" i="9"/>
  <c r="HC7" i="9"/>
  <c r="EM7" i="9"/>
  <c r="GL7" i="9"/>
  <c r="GP7" i="9"/>
  <c r="FY7" i="9"/>
  <c r="HX7" i="9"/>
  <c r="FH7" i="9"/>
  <c r="HG7" i="9"/>
  <c r="EQ7" i="9"/>
  <c r="HZ7" i="9"/>
  <c r="FJ7" i="9"/>
  <c r="GA7" i="9"/>
  <c r="HI7" i="9"/>
  <c r="ES7" i="9"/>
  <c r="GR7" i="9"/>
  <c r="HV7" i="9"/>
  <c r="FF7" i="9"/>
  <c r="GN7" i="9"/>
  <c r="EO7" i="9"/>
  <c r="FW7" i="9"/>
  <c r="HE7" i="9"/>
  <c r="HW35" i="12"/>
  <c r="FG35" i="12"/>
  <c r="GO35" i="12"/>
  <c r="HF35" i="12"/>
  <c r="FX35" i="12"/>
  <c r="EP35" i="12"/>
  <c r="HJ35" i="12"/>
  <c r="ET35" i="12"/>
  <c r="GS35" i="12"/>
  <c r="GB35" i="12"/>
  <c r="IA35" i="12"/>
  <c r="FK35" i="12"/>
  <c r="AJ37" i="12"/>
  <c r="IF35" i="12"/>
  <c r="FP35" i="12"/>
  <c r="FP36" i="12" s="1"/>
  <c r="HO35" i="12"/>
  <c r="HO37" i="12" s="1"/>
  <c r="EY35" i="12"/>
  <c r="EY36" i="12" s="1"/>
  <c r="GX35" i="12"/>
  <c r="GX36" i="12" s="1"/>
  <c r="GG35" i="12"/>
  <c r="GG37" i="12" s="1"/>
  <c r="AN37" i="12"/>
  <c r="IJ35" i="12"/>
  <c r="IJ36" i="12" s="1"/>
  <c r="FT35" i="12"/>
  <c r="FT36" i="12" s="1"/>
  <c r="HS35" i="12"/>
  <c r="HS37" i="12" s="1"/>
  <c r="FC35" i="12"/>
  <c r="FC36" i="12" s="1"/>
  <c r="HB35" i="12"/>
  <c r="GK35" i="12"/>
  <c r="GK36" i="12" s="1"/>
  <c r="IG35" i="12"/>
  <c r="FQ35" i="12"/>
  <c r="HP35" i="12"/>
  <c r="EZ35" i="12"/>
  <c r="GY35" i="12"/>
  <c r="GH35" i="12"/>
  <c r="GF35" i="8"/>
  <c r="IE35" i="8"/>
  <c r="FO35" i="8"/>
  <c r="GW35" i="8"/>
  <c r="HN35" i="8"/>
  <c r="EX35" i="8"/>
  <c r="GV35" i="8"/>
  <c r="GV36" i="8" s="1"/>
  <c r="GE35" i="8"/>
  <c r="ID35" i="8"/>
  <c r="FN35" i="8"/>
  <c r="FN36" i="8" s="1"/>
  <c r="HM35" i="8"/>
  <c r="EW35" i="8"/>
  <c r="IC35" i="8"/>
  <c r="EV35" i="8"/>
  <c r="FM35" i="8"/>
  <c r="GD35" i="8"/>
  <c r="HL35" i="8"/>
  <c r="GU35" i="8"/>
  <c r="IG35" i="8"/>
  <c r="GH35" i="8"/>
  <c r="HP35" i="8"/>
  <c r="EZ35" i="8"/>
  <c r="EZ37" i="8" s="1"/>
  <c r="FQ35" i="8"/>
  <c r="FQ36" i="8" s="1"/>
  <c r="GY35" i="8"/>
  <c r="T22" i="9"/>
  <c r="T23" i="9"/>
  <c r="IA5" i="9"/>
  <c r="FK5" i="9"/>
  <c r="HJ5" i="9"/>
  <c r="ET5" i="9"/>
  <c r="AE23" i="9"/>
  <c r="GS5" i="9"/>
  <c r="AE22" i="9"/>
  <c r="GB5" i="9"/>
  <c r="HH5" i="9"/>
  <c r="FZ5" i="9"/>
  <c r="HY5" i="9"/>
  <c r="FI5" i="9"/>
  <c r="GQ5" i="9"/>
  <c r="ER5" i="9"/>
  <c r="AC22" i="9"/>
  <c r="HR5" i="9"/>
  <c r="FB5" i="9"/>
  <c r="GJ5" i="9"/>
  <c r="II5" i="9"/>
  <c r="FS5" i="9"/>
  <c r="HA5" i="9"/>
  <c r="AM23" i="9"/>
  <c r="AM22" i="9"/>
  <c r="GS15" i="10"/>
  <c r="GB15" i="10"/>
  <c r="IA15" i="10"/>
  <c r="FK15" i="10"/>
  <c r="HJ15" i="10"/>
  <c r="ET15" i="10"/>
  <c r="HI15" i="10"/>
  <c r="ES15" i="10"/>
  <c r="GR15" i="10"/>
  <c r="GA15" i="10"/>
  <c r="HZ15" i="10"/>
  <c r="FJ15" i="10"/>
  <c r="HM15" i="10"/>
  <c r="EW15" i="10"/>
  <c r="GV15" i="10"/>
  <c r="GE15" i="10"/>
  <c r="ID15" i="10"/>
  <c r="FN15" i="10"/>
  <c r="HC20" i="10"/>
  <c r="GL20" i="10"/>
  <c r="EM20" i="10"/>
  <c r="FD20" i="10"/>
  <c r="HT20" i="10"/>
  <c r="FU20" i="10"/>
  <c r="IA20" i="10"/>
  <c r="FK20" i="10"/>
  <c r="HJ20" i="10"/>
  <c r="ET20" i="10"/>
  <c r="GS20" i="10"/>
  <c r="GB20" i="10"/>
  <c r="GI20" i="10"/>
  <c r="IH20" i="10"/>
  <c r="FR20" i="10"/>
  <c r="HQ20" i="10"/>
  <c r="FA20" i="10"/>
  <c r="GZ20" i="10"/>
  <c r="HV20" i="10"/>
  <c r="FF20" i="10"/>
  <c r="HE20" i="10"/>
  <c r="EO20" i="10"/>
  <c r="GN20" i="10"/>
  <c r="FW20" i="10"/>
  <c r="FY8" i="12"/>
  <c r="FH8" i="12"/>
  <c r="EQ8" i="12"/>
  <c r="HX8" i="12"/>
  <c r="HG8" i="12"/>
  <c r="GP8" i="12"/>
  <c r="HJ8" i="12"/>
  <c r="ET8" i="12"/>
  <c r="GS8" i="12"/>
  <c r="GB8" i="12"/>
  <c r="IA8" i="12"/>
  <c r="FK8" i="12"/>
  <c r="GK8" i="12"/>
  <c r="IJ8" i="12"/>
  <c r="FT8" i="12"/>
  <c r="HS8" i="12"/>
  <c r="FC8" i="12"/>
  <c r="HB8" i="12"/>
  <c r="ID8" i="12"/>
  <c r="FN8" i="12"/>
  <c r="GE8" i="12"/>
  <c r="GV8" i="12"/>
  <c r="EW8" i="12"/>
  <c r="HM8" i="12"/>
  <c r="HR8" i="8"/>
  <c r="FB8" i="8"/>
  <c r="HA8" i="8"/>
  <c r="GJ8" i="8"/>
  <c r="II8" i="8"/>
  <c r="FS8" i="8"/>
  <c r="HN8" i="8"/>
  <c r="EX8" i="8"/>
  <c r="GW8" i="8"/>
  <c r="GF8" i="8"/>
  <c r="IE8" i="8"/>
  <c r="FO8" i="8"/>
  <c r="GN8" i="8"/>
  <c r="FW8" i="8"/>
  <c r="HE8" i="8"/>
  <c r="EO8" i="8"/>
  <c r="FF8" i="8"/>
  <c r="HV8" i="8"/>
  <c r="HQ8" i="8"/>
  <c r="FA8" i="8"/>
  <c r="IH8" i="8"/>
  <c r="FR8" i="8"/>
  <c r="GZ8" i="8"/>
  <c r="GI8" i="8"/>
  <c r="IE6" i="10"/>
  <c r="FO6" i="10"/>
  <c r="HN6" i="10"/>
  <c r="EX6" i="10"/>
  <c r="GW6" i="10"/>
  <c r="GF6" i="10"/>
  <c r="HY6" i="10"/>
  <c r="FI6" i="10"/>
  <c r="HH6" i="10"/>
  <c r="ER6" i="10"/>
  <c r="GQ6" i="10"/>
  <c r="FZ6" i="10"/>
  <c r="HX6" i="10"/>
  <c r="FH6" i="10"/>
  <c r="HG6" i="10"/>
  <c r="EQ6" i="10"/>
  <c r="GP6" i="10"/>
  <c r="FY6" i="10"/>
  <c r="ID6" i="10"/>
  <c r="GV6" i="10"/>
  <c r="EW6" i="10"/>
  <c r="HM6" i="10"/>
  <c r="FN6" i="10"/>
  <c r="GE6" i="10"/>
  <c r="GS11" i="12"/>
  <c r="GB11" i="12"/>
  <c r="IA11" i="12"/>
  <c r="FK11" i="12"/>
  <c r="HJ11" i="12"/>
  <c r="ET11" i="12"/>
  <c r="FY11" i="12"/>
  <c r="HX11" i="12"/>
  <c r="FH11" i="12"/>
  <c r="HG11" i="12"/>
  <c r="EQ11" i="12"/>
  <c r="GP11" i="12"/>
  <c r="GJ11" i="12"/>
  <c r="II11" i="12"/>
  <c r="FS11" i="12"/>
  <c r="HR11" i="12"/>
  <c r="FB11" i="12"/>
  <c r="HA11" i="12"/>
  <c r="HO11" i="12"/>
  <c r="EY11" i="12"/>
  <c r="GX11" i="12"/>
  <c r="GG11" i="12"/>
  <c r="IF11" i="12"/>
  <c r="FP11" i="12"/>
  <c r="GH11" i="8"/>
  <c r="IG11" i="8"/>
  <c r="FQ11" i="8"/>
  <c r="HP11" i="8"/>
  <c r="EZ11" i="8"/>
  <c r="GY11" i="8"/>
  <c r="HM11" i="8"/>
  <c r="EW11" i="8"/>
  <c r="GV11" i="8"/>
  <c r="GE11" i="8"/>
  <c r="ID11" i="8"/>
  <c r="FN11" i="8"/>
  <c r="HZ11" i="8"/>
  <c r="FJ11" i="8"/>
  <c r="HI11" i="8"/>
  <c r="ES11" i="8"/>
  <c r="GA11" i="8"/>
  <c r="GR11" i="8"/>
  <c r="FX11" i="8"/>
  <c r="GO11" i="8"/>
  <c r="HW11" i="8"/>
  <c r="HF11" i="8"/>
  <c r="FG11" i="8"/>
  <c r="EP11" i="8"/>
  <c r="GY17" i="10"/>
  <c r="GH17" i="10"/>
  <c r="IG17" i="10"/>
  <c r="FQ17" i="10"/>
  <c r="HP17" i="10"/>
  <c r="EZ17" i="10"/>
  <c r="HV17" i="10"/>
  <c r="FF17" i="10"/>
  <c r="HE17" i="10"/>
  <c r="EO17" i="10"/>
  <c r="GN17" i="10"/>
  <c r="FW17" i="10"/>
  <c r="HZ17" i="10"/>
  <c r="FJ17" i="10"/>
  <c r="HI17" i="10"/>
  <c r="ES17" i="10"/>
  <c r="GR17" i="10"/>
  <c r="GA17" i="10"/>
  <c r="GE17" i="10"/>
  <c r="ID17" i="10"/>
  <c r="FN17" i="10"/>
  <c r="EW17" i="10"/>
  <c r="HM17" i="10"/>
  <c r="GV17" i="10"/>
  <c r="HT17" i="10"/>
  <c r="GL17" i="10"/>
  <c r="EM17" i="10"/>
  <c r="HC17" i="10"/>
  <c r="FD17" i="10"/>
  <c r="FU17" i="10"/>
  <c r="HT34" i="6"/>
  <c r="HC34" i="6"/>
  <c r="GL34" i="6"/>
  <c r="FU34" i="6"/>
  <c r="FD34" i="6"/>
  <c r="EM34" i="6"/>
  <c r="HK9" i="12"/>
  <c r="EU9" i="12"/>
  <c r="GT9" i="12"/>
  <c r="GC9" i="12"/>
  <c r="IB9" i="12"/>
  <c r="FL9" i="12"/>
  <c r="HW9" i="8"/>
  <c r="FG9" i="8"/>
  <c r="HF9" i="8"/>
  <c r="EP9" i="8"/>
  <c r="FX9" i="8"/>
  <c r="GO9" i="8"/>
  <c r="HI21" i="10"/>
  <c r="ES21" i="10"/>
  <c r="GR21" i="10"/>
  <c r="GA21" i="10"/>
  <c r="HZ21" i="10"/>
  <c r="FJ21" i="10"/>
  <c r="HN21" i="10"/>
  <c r="GF21" i="10"/>
  <c r="EX21" i="10"/>
  <c r="IE21" i="10"/>
  <c r="GW21" i="10"/>
  <c r="FO21" i="10"/>
  <c r="HZ19" i="12"/>
  <c r="FJ19" i="12"/>
  <c r="HI19" i="12"/>
  <c r="ES19" i="12"/>
  <c r="GR19" i="12"/>
  <c r="GA19" i="12"/>
  <c r="GQ19" i="9"/>
  <c r="FZ19" i="9"/>
  <c r="HY19" i="9"/>
  <c r="FI19" i="9"/>
  <c r="HH19" i="9"/>
  <c r="ER19" i="9"/>
  <c r="IB16" i="10"/>
  <c r="FL16" i="10"/>
  <c r="HK16" i="10"/>
  <c r="EU16" i="10"/>
  <c r="GT16" i="10"/>
  <c r="GC16" i="10"/>
  <c r="GM16" i="10"/>
  <c r="FV16" i="10"/>
  <c r="HU16" i="10"/>
  <c r="FE16" i="10"/>
  <c r="HD16" i="10"/>
  <c r="EN16" i="10"/>
  <c r="GZ18" i="12"/>
  <c r="GI18" i="12"/>
  <c r="IH18" i="12"/>
  <c r="FR18" i="12"/>
  <c r="HQ18" i="12"/>
  <c r="FA18" i="12"/>
  <c r="ID34" i="11"/>
  <c r="HM34" i="11"/>
  <c r="GV34" i="11"/>
  <c r="GE34" i="11"/>
  <c r="FN34" i="11"/>
  <c r="EW34" i="11"/>
  <c r="AH36" i="11"/>
  <c r="GL14" i="11"/>
  <c r="FU14" i="11"/>
  <c r="HT14" i="11"/>
  <c r="FD14" i="11"/>
  <c r="HC14" i="11"/>
  <c r="EM14" i="11"/>
  <c r="HU12" i="10"/>
  <c r="EN12" i="10"/>
  <c r="FE12" i="10"/>
  <c r="FV12" i="10"/>
  <c r="GM12" i="10"/>
  <c r="HD12" i="10"/>
  <c r="GK10" i="12"/>
  <c r="HB10" i="12"/>
  <c r="IJ10" i="12"/>
  <c r="FT10" i="12"/>
  <c r="HS10" i="12"/>
  <c r="FC10" i="12"/>
  <c r="GE10" i="8"/>
  <c r="ID10" i="8"/>
  <c r="FN10" i="8"/>
  <c r="HM10" i="8"/>
  <c r="EW10" i="8"/>
  <c r="GV10" i="8"/>
  <c r="HE10" i="8"/>
  <c r="EO10" i="8"/>
  <c r="HV10" i="8"/>
  <c r="FF10" i="8"/>
  <c r="GN10" i="8"/>
  <c r="FW10" i="8"/>
  <c r="HW13" i="10"/>
  <c r="FG13" i="10"/>
  <c r="HF13" i="10"/>
  <c r="EP13" i="10"/>
  <c r="GO13" i="10"/>
  <c r="FX13" i="10"/>
  <c r="HS7" i="12"/>
  <c r="FC7" i="12"/>
  <c r="HB7" i="12"/>
  <c r="GK7" i="12"/>
  <c r="IJ7" i="12"/>
  <c r="FT7" i="12"/>
  <c r="IA7" i="12"/>
  <c r="FK7" i="12"/>
  <c r="HJ7" i="12"/>
  <c r="ET7" i="12"/>
  <c r="GS7" i="12"/>
  <c r="GB7" i="12"/>
  <c r="HR35" i="10"/>
  <c r="FB35" i="10"/>
  <c r="HA35" i="10"/>
  <c r="GJ35" i="10"/>
  <c r="II35" i="10"/>
  <c r="FS35" i="10"/>
  <c r="GG35" i="10"/>
  <c r="IF35" i="10"/>
  <c r="FP35" i="10"/>
  <c r="HO35" i="10"/>
  <c r="EY35" i="10"/>
  <c r="GX35" i="10"/>
  <c r="AA22" i="12"/>
  <c r="FX5" i="12"/>
  <c r="HW5" i="12"/>
  <c r="FG5" i="12"/>
  <c r="HF5" i="12"/>
  <c r="EP5" i="12"/>
  <c r="AA23" i="12"/>
  <c r="GO5" i="12"/>
  <c r="HM5" i="8"/>
  <c r="EW5" i="8"/>
  <c r="AH23" i="8"/>
  <c r="GV5" i="8"/>
  <c r="AH22" i="8"/>
  <c r="GE5" i="8"/>
  <c r="ID5" i="8"/>
  <c r="FN5" i="8"/>
  <c r="S23" i="8"/>
  <c r="S22" i="8"/>
  <c r="GR15" i="8"/>
  <c r="GA15" i="8"/>
  <c r="HZ15" i="8"/>
  <c r="FJ15" i="8"/>
  <c r="HI15" i="8"/>
  <c r="ES15" i="8"/>
  <c r="HV34" i="6"/>
  <c r="HE34" i="6"/>
  <c r="GN34" i="6"/>
  <c r="FW34" i="6"/>
  <c r="FF34" i="6"/>
  <c r="EO34" i="6"/>
  <c r="HX34" i="6"/>
  <c r="HG34" i="6"/>
  <c r="GP34" i="6"/>
  <c r="FY34" i="6"/>
  <c r="FH34" i="6"/>
  <c r="EQ34" i="6"/>
  <c r="GW9" i="12"/>
  <c r="GF9" i="12"/>
  <c r="IE9" i="12"/>
  <c r="FO9" i="12"/>
  <c r="HN9" i="12"/>
  <c r="EX9" i="12"/>
  <c r="GE9" i="8"/>
  <c r="ID9" i="8"/>
  <c r="FN9" i="8"/>
  <c r="HM9" i="8"/>
  <c r="EW9" i="8"/>
  <c r="GV9" i="8"/>
  <c r="HV9" i="8"/>
  <c r="FF9" i="8"/>
  <c r="HE9" i="8"/>
  <c r="EO9" i="8"/>
  <c r="FW9" i="8"/>
  <c r="GN9" i="8"/>
  <c r="GD9" i="8"/>
  <c r="GU9" i="8"/>
  <c r="FM9" i="8"/>
  <c r="EV9" i="8"/>
  <c r="IC9" i="8"/>
  <c r="HL9" i="8"/>
  <c r="GL21" i="10"/>
  <c r="FU21" i="10"/>
  <c r="HT21" i="10"/>
  <c r="FD21" i="10"/>
  <c r="HC21" i="10"/>
  <c r="EM21" i="10"/>
  <c r="HK21" i="10"/>
  <c r="EU21" i="10"/>
  <c r="GT21" i="10"/>
  <c r="GC21" i="10"/>
  <c r="IB21" i="10"/>
  <c r="FL21" i="10"/>
  <c r="FV21" i="10"/>
  <c r="HU21" i="10"/>
  <c r="FE21" i="10"/>
  <c r="HD21" i="10"/>
  <c r="EN21" i="10"/>
  <c r="GM21" i="10"/>
  <c r="GI19" i="12"/>
  <c r="IH19" i="12"/>
  <c r="FR19" i="12"/>
  <c r="HQ19" i="12"/>
  <c r="FA19" i="12"/>
  <c r="GZ19" i="12"/>
  <c r="HX19" i="12"/>
  <c r="EQ19" i="12"/>
  <c r="FH19" i="12"/>
  <c r="FY19" i="12"/>
  <c r="GP19" i="12"/>
  <c r="HG19" i="12"/>
  <c r="IA19" i="9"/>
  <c r="FK19" i="9"/>
  <c r="HJ19" i="9"/>
  <c r="ET19" i="9"/>
  <c r="GS19" i="9"/>
  <c r="GB19" i="9"/>
  <c r="HK19" i="9"/>
  <c r="EU19" i="9"/>
  <c r="GT19" i="9"/>
  <c r="GC19" i="9"/>
  <c r="IB19" i="9"/>
  <c r="FL19" i="9"/>
  <c r="GW16" i="10"/>
  <c r="GF16" i="10"/>
  <c r="IE16" i="10"/>
  <c r="FO16" i="10"/>
  <c r="HN16" i="10"/>
  <c r="EX16" i="10"/>
  <c r="FY16" i="10"/>
  <c r="HX16" i="10"/>
  <c r="FH16" i="10"/>
  <c r="HG16" i="10"/>
  <c r="GP16" i="10"/>
  <c r="EQ16" i="10"/>
  <c r="HB18" i="12"/>
  <c r="GK18" i="12"/>
  <c r="IJ18" i="12"/>
  <c r="FT18" i="12"/>
  <c r="HS18" i="12"/>
  <c r="FC18" i="12"/>
  <c r="GD18" i="12"/>
  <c r="IC18" i="12"/>
  <c r="FM18" i="12"/>
  <c r="HL18" i="12"/>
  <c r="EV18" i="12"/>
  <c r="GU18" i="12"/>
  <c r="GI18" i="9"/>
  <c r="IH18" i="9"/>
  <c r="FR18" i="9"/>
  <c r="HQ18" i="9"/>
  <c r="FA18" i="9"/>
  <c r="GZ18" i="9"/>
  <c r="IB18" i="9"/>
  <c r="FL18" i="9"/>
  <c r="HK18" i="9"/>
  <c r="EU18" i="9"/>
  <c r="GT18" i="9"/>
  <c r="GC18" i="9"/>
  <c r="HT18" i="9"/>
  <c r="EM18" i="9"/>
  <c r="HC18" i="9"/>
  <c r="FU18" i="9"/>
  <c r="GL18" i="9"/>
  <c r="FD18" i="9"/>
  <c r="HU34" i="11"/>
  <c r="FE34" i="11"/>
  <c r="HD34" i="11"/>
  <c r="EN34" i="11"/>
  <c r="GM34" i="11"/>
  <c r="FV34" i="11"/>
  <c r="FV37" i="11" s="1"/>
  <c r="Y37" i="11"/>
  <c r="Y39" i="11" s="1"/>
  <c r="Y36" i="11"/>
  <c r="IH34" i="11"/>
  <c r="HQ34" i="11"/>
  <c r="GZ34" i="11"/>
  <c r="GI34" i="11"/>
  <c r="FR34" i="11"/>
  <c r="FA34" i="11"/>
  <c r="AL36" i="11"/>
  <c r="AL37" i="11"/>
  <c r="HH14" i="11"/>
  <c r="ER14" i="11"/>
  <c r="GQ14" i="11"/>
  <c r="FZ14" i="11"/>
  <c r="HY14" i="11"/>
  <c r="FI14" i="11"/>
  <c r="HX14" i="11"/>
  <c r="FH14" i="11"/>
  <c r="HG14" i="11"/>
  <c r="EQ14" i="11"/>
  <c r="GP14" i="11"/>
  <c r="FY14" i="11"/>
  <c r="IE14" i="11"/>
  <c r="GF14" i="11"/>
  <c r="GW14" i="11"/>
  <c r="EX14" i="11"/>
  <c r="HN14" i="11"/>
  <c r="FO14" i="11"/>
  <c r="IF14" i="6"/>
  <c r="HO14" i="6"/>
  <c r="GX14" i="6"/>
  <c r="GG14" i="6"/>
  <c r="FP14" i="6"/>
  <c r="EY14" i="6"/>
  <c r="HQ14" i="6"/>
  <c r="GZ14" i="6"/>
  <c r="GI14" i="6"/>
  <c r="FR14" i="6"/>
  <c r="FA14" i="6"/>
  <c r="EJ14" i="6"/>
  <c r="HY14" i="6"/>
  <c r="HH14" i="6"/>
  <c r="GQ14" i="6"/>
  <c r="FZ14" i="6"/>
  <c r="FI14" i="6"/>
  <c r="ER14" i="6"/>
  <c r="HU34" i="6"/>
  <c r="HD34" i="6"/>
  <c r="GM34" i="6"/>
  <c r="FV34" i="6"/>
  <c r="FE34" i="6"/>
  <c r="EN34" i="6"/>
  <c r="HZ34" i="6"/>
  <c r="HI34" i="6"/>
  <c r="GR34" i="6"/>
  <c r="GA34" i="6"/>
  <c r="FJ34" i="6"/>
  <c r="ES34" i="6"/>
  <c r="IA34" i="6"/>
  <c r="HJ34" i="6"/>
  <c r="GS34" i="6"/>
  <c r="GB34" i="6"/>
  <c r="FK34" i="6"/>
  <c r="ET34" i="6"/>
  <c r="IB34" i="6"/>
  <c r="HK34" i="6"/>
  <c r="GT34" i="6"/>
  <c r="GC34" i="6"/>
  <c r="FL34" i="6"/>
  <c r="EU34" i="6"/>
  <c r="GG9" i="12"/>
  <c r="IF9" i="12"/>
  <c r="FP9" i="12"/>
  <c r="HO9" i="12"/>
  <c r="EY9" i="12"/>
  <c r="GX9" i="12"/>
  <c r="GL9" i="12"/>
  <c r="HC9" i="12"/>
  <c r="FU9" i="12"/>
  <c r="FD9" i="12"/>
  <c r="IK9" i="12"/>
  <c r="HT9" i="12"/>
  <c r="HJ9" i="12"/>
  <c r="ET9" i="12"/>
  <c r="GS9" i="12"/>
  <c r="GB9" i="12"/>
  <c r="IA9" i="12"/>
  <c r="FK9" i="12"/>
  <c r="ER9" i="12"/>
  <c r="GQ9" i="12"/>
  <c r="HY9" i="12"/>
  <c r="FZ9" i="12"/>
  <c r="HH9" i="12"/>
  <c r="FI9" i="12"/>
  <c r="HH9" i="8"/>
  <c r="ER9" i="8"/>
  <c r="GQ9" i="8"/>
  <c r="FZ9" i="8"/>
  <c r="HY9" i="8"/>
  <c r="FI9" i="8"/>
  <c r="HD9" i="8"/>
  <c r="EN9" i="8"/>
  <c r="GM9" i="8"/>
  <c r="FV9" i="8"/>
  <c r="HU9" i="8"/>
  <c r="FE9" i="8"/>
  <c r="IG9" i="8"/>
  <c r="FQ9" i="8"/>
  <c r="HP9" i="8"/>
  <c r="EZ9" i="8"/>
  <c r="GH9" i="8"/>
  <c r="GY9" i="8"/>
  <c r="GC9" i="8"/>
  <c r="GT9" i="8"/>
  <c r="IB9" i="8"/>
  <c r="HK9" i="8"/>
  <c r="EU9" i="8"/>
  <c r="FL9" i="8"/>
  <c r="HV21" i="10"/>
  <c r="FF21" i="10"/>
  <c r="HE21" i="10"/>
  <c r="EO21" i="10"/>
  <c r="GN21" i="10"/>
  <c r="FW21" i="10"/>
  <c r="IC21" i="10"/>
  <c r="EV21" i="10"/>
  <c r="GD21" i="10"/>
  <c r="HL21" i="10"/>
  <c r="FM21" i="10"/>
  <c r="GU21" i="10"/>
  <c r="IG21" i="10"/>
  <c r="FQ21" i="10"/>
  <c r="GY21" i="10"/>
  <c r="EZ21" i="10"/>
  <c r="GH21" i="10"/>
  <c r="HP21" i="10"/>
  <c r="GD19" i="12"/>
  <c r="EV19" i="12"/>
  <c r="IC19" i="12"/>
  <c r="HL19" i="12"/>
  <c r="GU19" i="12"/>
  <c r="FM19" i="12"/>
  <c r="GE19" i="12"/>
  <c r="ID19" i="12"/>
  <c r="FN19" i="12"/>
  <c r="HM19" i="12"/>
  <c r="EW19" i="12"/>
  <c r="GV19" i="12"/>
  <c r="IE19" i="12"/>
  <c r="FO19" i="12"/>
  <c r="HN19" i="12"/>
  <c r="EX19" i="12"/>
  <c r="GW19" i="12"/>
  <c r="GF19" i="12"/>
  <c r="IB19" i="12"/>
  <c r="EU19" i="12"/>
  <c r="FL19" i="12"/>
  <c r="GC19" i="12"/>
  <c r="GT19" i="12"/>
  <c r="HK19" i="12"/>
  <c r="HC19" i="9"/>
  <c r="EM19" i="9"/>
  <c r="GL19" i="9"/>
  <c r="FU19" i="9"/>
  <c r="HT19" i="9"/>
  <c r="FD19" i="9"/>
  <c r="IE19" i="9"/>
  <c r="FO19" i="9"/>
  <c r="HN19" i="9"/>
  <c r="EX19" i="9"/>
  <c r="GW19" i="9"/>
  <c r="GF19" i="9"/>
  <c r="GI19" i="9"/>
  <c r="HQ19" i="9"/>
  <c r="IH19" i="9"/>
  <c r="GZ19" i="9"/>
  <c r="FA19" i="9"/>
  <c r="FR19" i="9"/>
  <c r="IC16" i="10"/>
  <c r="FM16" i="10"/>
  <c r="HL16" i="10"/>
  <c r="EV16" i="10"/>
  <c r="GU16" i="10"/>
  <c r="GD16" i="10"/>
  <c r="GY16" i="10"/>
  <c r="GH16" i="10"/>
  <c r="IG16" i="10"/>
  <c r="FQ16" i="10"/>
  <c r="HP16" i="10"/>
  <c r="EZ16" i="10"/>
  <c r="GB16" i="10"/>
  <c r="IA16" i="10"/>
  <c r="FK16" i="10"/>
  <c r="ET16" i="10"/>
  <c r="HJ16" i="10"/>
  <c r="GS16" i="10"/>
  <c r="EW16" i="10"/>
  <c r="HM16" i="10"/>
  <c r="GV16" i="10"/>
  <c r="GE16" i="10"/>
  <c r="ID16" i="10"/>
  <c r="FN16" i="10"/>
  <c r="IH16" i="10"/>
  <c r="FA16" i="10"/>
  <c r="HQ16" i="10"/>
  <c r="FR16" i="10"/>
  <c r="GI16" i="10"/>
  <c r="GZ16" i="10"/>
  <c r="HT18" i="12"/>
  <c r="FD18" i="12"/>
  <c r="HC18" i="12"/>
  <c r="GL18" i="12"/>
  <c r="IK18" i="12"/>
  <c r="FU18" i="12"/>
  <c r="HV18" i="12"/>
  <c r="FF18" i="12"/>
  <c r="HE18" i="12"/>
  <c r="EO18" i="12"/>
  <c r="GN18" i="12"/>
  <c r="FW18" i="12"/>
  <c r="GG18" i="12"/>
  <c r="IF18" i="12"/>
  <c r="FP18" i="12"/>
  <c r="HO18" i="12"/>
  <c r="EY18" i="12"/>
  <c r="GX18" i="12"/>
  <c r="GB18" i="9"/>
  <c r="IA18" i="9"/>
  <c r="FK18" i="9"/>
  <c r="HJ18" i="9"/>
  <c r="ET18" i="9"/>
  <c r="GS18" i="9"/>
  <c r="HR18" i="9"/>
  <c r="FB18" i="9"/>
  <c r="HA18" i="9"/>
  <c r="GJ18" i="9"/>
  <c r="II18" i="9"/>
  <c r="FS18" i="9"/>
  <c r="GU18" i="9"/>
  <c r="GD18" i="9"/>
  <c r="IC18" i="9"/>
  <c r="FM18" i="9"/>
  <c r="HL18" i="9"/>
  <c r="EV18" i="9"/>
  <c r="HX18" i="9"/>
  <c r="FH18" i="9"/>
  <c r="GP18" i="9"/>
  <c r="EQ18" i="9"/>
  <c r="HG18" i="9"/>
  <c r="FY18" i="9"/>
  <c r="HN34" i="11"/>
  <c r="EX34" i="11"/>
  <c r="AI36" i="11"/>
  <c r="GW34" i="11"/>
  <c r="AI37" i="11"/>
  <c r="GF34" i="11"/>
  <c r="IE34" i="11"/>
  <c r="FO34" i="11"/>
  <c r="HZ34" i="11"/>
  <c r="HI34" i="11"/>
  <c r="GR34" i="11"/>
  <c r="GA34" i="11"/>
  <c r="FJ34" i="11"/>
  <c r="ES34" i="11"/>
  <c r="AD37" i="11"/>
  <c r="AD39" i="11" s="1"/>
  <c r="AD36" i="11"/>
  <c r="GY34" i="11"/>
  <c r="GY36" i="11" s="1"/>
  <c r="GH34" i="11"/>
  <c r="IG34" i="11"/>
  <c r="IG36" i="11" s="1"/>
  <c r="FQ34" i="11"/>
  <c r="FQ36" i="11" s="1"/>
  <c r="HP34" i="11"/>
  <c r="HP36" i="11" s="1"/>
  <c r="EZ34" i="11"/>
  <c r="EZ37" i="11" s="1"/>
  <c r="AK36" i="11"/>
  <c r="X36" i="11"/>
  <c r="FU34" i="11"/>
  <c r="HT34" i="11"/>
  <c r="FD34" i="11"/>
  <c r="HC34" i="11"/>
  <c r="EM34" i="11"/>
  <c r="X37" i="11"/>
  <c r="GL34" i="11"/>
  <c r="IC14" i="11"/>
  <c r="FM14" i="11"/>
  <c r="HL14" i="11"/>
  <c r="EV14" i="11"/>
  <c r="GU14" i="11"/>
  <c r="GD14" i="11"/>
  <c r="HK14" i="11"/>
  <c r="EU14" i="11"/>
  <c r="GT14" i="11"/>
  <c r="GC14" i="11"/>
  <c r="IB14" i="11"/>
  <c r="FL14" i="11"/>
  <c r="FW14" i="11"/>
  <c r="HV14" i="11"/>
  <c r="FF14" i="11"/>
  <c r="HE14" i="11"/>
  <c r="EO14" i="11"/>
  <c r="GN14" i="11"/>
  <c r="II14" i="11"/>
  <c r="HA14" i="11"/>
  <c r="FB14" i="11"/>
  <c r="HR14" i="11"/>
  <c r="FS14" i="11"/>
  <c r="GJ14" i="11"/>
  <c r="HZ14" i="6"/>
  <c r="HI14" i="6"/>
  <c r="GR14" i="6"/>
  <c r="GA14" i="6"/>
  <c r="FJ14" i="6"/>
  <c r="ES14" i="6"/>
  <c r="HX14" i="6"/>
  <c r="HG14" i="6"/>
  <c r="GP14" i="6"/>
  <c r="FY14" i="6"/>
  <c r="FH14" i="6"/>
  <c r="EQ14" i="6"/>
  <c r="ID14" i="6"/>
  <c r="HM14" i="6"/>
  <c r="GV14" i="6"/>
  <c r="GE14" i="6"/>
  <c r="FN14" i="6"/>
  <c r="EW14" i="6"/>
  <c r="HS14" i="6"/>
  <c r="HB14" i="6"/>
  <c r="GK14" i="6"/>
  <c r="FT14" i="6"/>
  <c r="FC14" i="6"/>
  <c r="EL14" i="6"/>
  <c r="IB12" i="10"/>
  <c r="FL12" i="10"/>
  <c r="HK12" i="10"/>
  <c r="EU12" i="10"/>
  <c r="GT12" i="10"/>
  <c r="GC12" i="10"/>
  <c r="IE12" i="10"/>
  <c r="EX12" i="10"/>
  <c r="FO12" i="10"/>
  <c r="GF12" i="10"/>
  <c r="GW12" i="10"/>
  <c r="HN12" i="10"/>
  <c r="HW12" i="10"/>
  <c r="EP12" i="10"/>
  <c r="FG12" i="10"/>
  <c r="FX12" i="10"/>
  <c r="GO12" i="10"/>
  <c r="HF12" i="10"/>
  <c r="ID12" i="10"/>
  <c r="GV12" i="10"/>
  <c r="FN12" i="10"/>
  <c r="HM12" i="10"/>
  <c r="GE12" i="10"/>
  <c r="EW12" i="10"/>
  <c r="GH10" i="12"/>
  <c r="IG10" i="12"/>
  <c r="FQ10" i="12"/>
  <c r="HP10" i="12"/>
  <c r="EZ10" i="12"/>
  <c r="GY10" i="12"/>
  <c r="IE10" i="12"/>
  <c r="FO10" i="12"/>
  <c r="HN10" i="12"/>
  <c r="EX10" i="12"/>
  <c r="GW10" i="12"/>
  <c r="GF10" i="12"/>
  <c r="HK10" i="12"/>
  <c r="EU10" i="12"/>
  <c r="GT10" i="12"/>
  <c r="GC10" i="12"/>
  <c r="IB10" i="12"/>
  <c r="FL10" i="12"/>
  <c r="FU10" i="8"/>
  <c r="HT10" i="8"/>
  <c r="FD10" i="8"/>
  <c r="HC10" i="8"/>
  <c r="EM10" i="8"/>
  <c r="GL10" i="8"/>
  <c r="GG10" i="8"/>
  <c r="IF10" i="8"/>
  <c r="FP10" i="8"/>
  <c r="HO10" i="8"/>
  <c r="EY10" i="8"/>
  <c r="GX10" i="8"/>
  <c r="GT10" i="8"/>
  <c r="GC10" i="8"/>
  <c r="HK10" i="8"/>
  <c r="EU10" i="8"/>
  <c r="IB10" i="8"/>
  <c r="FL10" i="8"/>
  <c r="HG10" i="8"/>
  <c r="EQ10" i="8"/>
  <c r="HX10" i="8"/>
  <c r="FH10" i="8"/>
  <c r="GP10" i="8"/>
  <c r="FY10" i="8"/>
  <c r="HU13" i="10"/>
  <c r="FE13" i="10"/>
  <c r="HD13" i="10"/>
  <c r="EN13" i="10"/>
  <c r="GM13" i="10"/>
  <c r="FV13" i="10"/>
  <c r="GR13" i="10"/>
  <c r="GA13" i="10"/>
  <c r="HZ13" i="10"/>
  <c r="FJ13" i="10"/>
  <c r="HI13" i="10"/>
  <c r="ES13" i="10"/>
  <c r="GV13" i="10"/>
  <c r="GE13" i="10"/>
  <c r="ID13" i="10"/>
  <c r="FN13" i="10"/>
  <c r="HM13" i="10"/>
  <c r="EW13" i="10"/>
  <c r="GH13" i="10"/>
  <c r="IG13" i="10"/>
  <c r="FQ13" i="10"/>
  <c r="HP13" i="10"/>
  <c r="EZ13" i="10"/>
  <c r="GY13" i="10"/>
  <c r="HX13" i="10"/>
  <c r="EQ13" i="10"/>
  <c r="HG13" i="10"/>
  <c r="FH13" i="10"/>
  <c r="FY13" i="10"/>
  <c r="GP13" i="10"/>
  <c r="HT7" i="12"/>
  <c r="FD7" i="12"/>
  <c r="HC7" i="12"/>
  <c r="GL7" i="12"/>
  <c r="IK7" i="12"/>
  <c r="FU7" i="12"/>
  <c r="HX7" i="12"/>
  <c r="FH7" i="12"/>
  <c r="HG7" i="12"/>
  <c r="EQ7" i="12"/>
  <c r="GP7" i="12"/>
  <c r="FY7" i="12"/>
  <c r="HK7" i="12"/>
  <c r="EU7" i="12"/>
  <c r="GT7" i="12"/>
  <c r="GC7" i="12"/>
  <c r="IB7" i="12"/>
  <c r="FL7" i="12"/>
  <c r="IG7" i="12"/>
  <c r="FQ7" i="12"/>
  <c r="EZ7" i="12"/>
  <c r="GY7" i="12"/>
  <c r="HP7" i="12"/>
  <c r="GH7" i="12"/>
  <c r="FU7" i="8"/>
  <c r="HT7" i="8"/>
  <c r="FD7" i="8"/>
  <c r="HC7" i="8"/>
  <c r="EM7" i="8"/>
  <c r="GL7" i="8"/>
  <c r="HN7" i="8"/>
  <c r="EX7" i="8"/>
  <c r="GW7" i="8"/>
  <c r="GF7" i="8"/>
  <c r="IE7" i="8"/>
  <c r="FO7" i="8"/>
  <c r="IA7" i="8"/>
  <c r="FK7" i="8"/>
  <c r="HJ7" i="8"/>
  <c r="ET7" i="8"/>
  <c r="GB7" i="8"/>
  <c r="GS7" i="8"/>
  <c r="FX7" i="8"/>
  <c r="GO7" i="8"/>
  <c r="HW7" i="8"/>
  <c r="HF7" i="8"/>
  <c r="FG7" i="8"/>
  <c r="EP7" i="8"/>
  <c r="IA35" i="10"/>
  <c r="FK35" i="10"/>
  <c r="HJ35" i="10"/>
  <c r="ET35" i="10"/>
  <c r="GS35" i="10"/>
  <c r="GB35" i="10"/>
  <c r="HI35" i="10"/>
  <c r="ES35" i="10"/>
  <c r="GR35" i="10"/>
  <c r="GA35" i="10"/>
  <c r="HZ35" i="10"/>
  <c r="FJ35" i="10"/>
  <c r="Z37" i="10"/>
  <c r="FW35" i="10"/>
  <c r="HV35" i="10"/>
  <c r="FF35" i="10"/>
  <c r="HE35" i="10"/>
  <c r="HE36" i="10" s="1"/>
  <c r="EO35" i="10"/>
  <c r="EO36" i="10" s="1"/>
  <c r="GN35" i="10"/>
  <c r="IG35" i="10"/>
  <c r="GH35" i="10"/>
  <c r="GY35" i="10"/>
  <c r="EZ35" i="10"/>
  <c r="HP35" i="10"/>
  <c r="FQ35" i="10"/>
  <c r="FL5" i="12"/>
  <c r="IB5" i="12"/>
  <c r="GC5" i="12"/>
  <c r="GT5" i="12"/>
  <c r="EU5" i="12"/>
  <c r="HK5" i="12"/>
  <c r="AF23" i="12"/>
  <c r="AF22" i="12"/>
  <c r="HL5" i="12"/>
  <c r="EV5" i="12"/>
  <c r="AG23" i="12"/>
  <c r="GU5" i="12"/>
  <c r="AG22" i="12"/>
  <c r="GD5" i="12"/>
  <c r="IC5" i="12"/>
  <c r="FM5" i="12"/>
  <c r="HH5" i="12"/>
  <c r="ER5" i="12"/>
  <c r="AC23" i="12"/>
  <c r="GQ5" i="12"/>
  <c r="AC22" i="12"/>
  <c r="FZ5" i="12"/>
  <c r="HY5" i="12"/>
  <c r="FI5" i="12"/>
  <c r="AD23" i="12"/>
  <c r="GR5" i="12"/>
  <c r="AD22" i="12"/>
  <c r="GA5" i="12"/>
  <c r="HZ5" i="12"/>
  <c r="FJ5" i="12"/>
  <c r="HI5" i="12"/>
  <c r="ES5" i="12"/>
  <c r="IH5" i="12"/>
  <c r="FR5" i="12"/>
  <c r="HQ5" i="12"/>
  <c r="FA5" i="12"/>
  <c r="GZ5" i="12"/>
  <c r="GI5" i="12"/>
  <c r="AL22" i="12"/>
  <c r="AL23" i="12"/>
  <c r="HC5" i="8"/>
  <c r="EM5" i="8"/>
  <c r="X23" i="8"/>
  <c r="GL5" i="8"/>
  <c r="X22" i="8"/>
  <c r="FU5" i="8"/>
  <c r="HT5" i="8"/>
  <c r="FD5" i="8"/>
  <c r="IE5" i="8"/>
  <c r="FO5" i="8"/>
  <c r="HN5" i="8"/>
  <c r="EX5" i="8"/>
  <c r="AI22" i="8"/>
  <c r="GF5" i="8"/>
  <c r="GW5" i="8"/>
  <c r="AI23" i="8"/>
  <c r="AF23" i="8"/>
  <c r="GT5" i="8"/>
  <c r="AF22" i="8"/>
  <c r="GC5" i="8"/>
  <c r="HK5" i="8"/>
  <c r="EU5" i="8"/>
  <c r="FL5" i="8"/>
  <c r="IB5" i="8"/>
  <c r="T23" i="8"/>
  <c r="T22" i="8"/>
  <c r="IC15" i="8"/>
  <c r="FM15" i="8"/>
  <c r="HL15" i="8"/>
  <c r="EV15" i="8"/>
  <c r="GD15" i="8"/>
  <c r="GU15" i="8"/>
  <c r="FZ15" i="8"/>
  <c r="HY15" i="8"/>
  <c r="GQ15" i="8"/>
  <c r="FI15" i="8"/>
  <c r="HH15" i="8"/>
  <c r="ER15" i="8"/>
  <c r="GP15" i="8"/>
  <c r="FY15" i="8"/>
  <c r="HG15" i="8"/>
  <c r="EQ15" i="8"/>
  <c r="HX15" i="8"/>
  <c r="FH15" i="8"/>
  <c r="HC15" i="8"/>
  <c r="EM15" i="8"/>
  <c r="GL15" i="8"/>
  <c r="HT15" i="8"/>
  <c r="FD15" i="8"/>
  <c r="FU15" i="8"/>
  <c r="GW20" i="8"/>
  <c r="GF20" i="8"/>
  <c r="IE20" i="8"/>
  <c r="FO20" i="8"/>
  <c r="HN20" i="8"/>
  <c r="EX20" i="8"/>
  <c r="HT20" i="8"/>
  <c r="FD20" i="8"/>
  <c r="GL20" i="8"/>
  <c r="HC20" i="8"/>
  <c r="EM20" i="8"/>
  <c r="FU20" i="8"/>
  <c r="IF20" i="8"/>
  <c r="FP20" i="8"/>
  <c r="GX20" i="8"/>
  <c r="GG20" i="8"/>
  <c r="HO20" i="8"/>
  <c r="EY20" i="8"/>
  <c r="IB20" i="8"/>
  <c r="HK20" i="8"/>
  <c r="EU20" i="8"/>
  <c r="FL20" i="8"/>
  <c r="GT20" i="8"/>
  <c r="GC20" i="8"/>
  <c r="HM8" i="11"/>
  <c r="EW8" i="11"/>
  <c r="GV8" i="11"/>
  <c r="GE8" i="11"/>
  <c r="ID8" i="11"/>
  <c r="FN8" i="11"/>
  <c r="IG8" i="11"/>
  <c r="FQ8" i="11"/>
  <c r="HP8" i="11"/>
  <c r="EZ8" i="11"/>
  <c r="GY8" i="11"/>
  <c r="GH8" i="11"/>
  <c r="GN8" i="11"/>
  <c r="FW8" i="11"/>
  <c r="HV8" i="11"/>
  <c r="FF8" i="11"/>
  <c r="HE8" i="11"/>
  <c r="EO8" i="11"/>
  <c r="GA8" i="11"/>
  <c r="HZ8" i="11"/>
  <c r="FJ8" i="11"/>
  <c r="HI8" i="11"/>
  <c r="ES8" i="11"/>
  <c r="GR8" i="11"/>
  <c r="HW8" i="6"/>
  <c r="HF8" i="6"/>
  <c r="GO8" i="6"/>
  <c r="FX8" i="6"/>
  <c r="FG8" i="6"/>
  <c r="EP8" i="6"/>
  <c r="IF8" i="6"/>
  <c r="HO8" i="6"/>
  <c r="GX8" i="6"/>
  <c r="GG8" i="6"/>
  <c r="FP8" i="6"/>
  <c r="EY8" i="6"/>
  <c r="IA8" i="6"/>
  <c r="HJ8" i="6"/>
  <c r="GS8" i="6"/>
  <c r="GB8" i="6"/>
  <c r="FK8" i="6"/>
  <c r="ET8" i="6"/>
  <c r="HS8" i="6"/>
  <c r="HB8" i="6"/>
  <c r="GK8" i="6"/>
  <c r="FT8" i="6"/>
  <c r="FC8" i="6"/>
  <c r="EL8" i="6"/>
  <c r="GX6" i="9"/>
  <c r="GG6" i="9"/>
  <c r="IF6" i="9"/>
  <c r="FP6" i="9"/>
  <c r="HO6" i="9"/>
  <c r="EY6" i="9"/>
  <c r="ER6" i="9"/>
  <c r="GQ6" i="9"/>
  <c r="HY6" i="9"/>
  <c r="FZ6" i="9"/>
  <c r="HH6" i="9"/>
  <c r="FI6" i="9"/>
  <c r="FU6" i="9"/>
  <c r="HT6" i="9"/>
  <c r="FD6" i="9"/>
  <c r="HC6" i="9"/>
  <c r="GL6" i="9"/>
  <c r="EM6" i="9"/>
  <c r="HN6" i="9"/>
  <c r="GF6" i="9"/>
  <c r="GW6" i="9"/>
  <c r="FO6" i="9"/>
  <c r="IE6" i="9"/>
  <c r="EX6" i="9"/>
  <c r="GQ11" i="11"/>
  <c r="FZ11" i="11"/>
  <c r="HY11" i="11"/>
  <c r="FI11" i="11"/>
  <c r="HH11" i="11"/>
  <c r="ER11" i="11"/>
  <c r="HK11" i="11"/>
  <c r="EU11" i="11"/>
  <c r="GT11" i="11"/>
  <c r="GC11" i="11"/>
  <c r="IB11" i="11"/>
  <c r="FL11" i="11"/>
  <c r="HL11" i="11"/>
  <c r="EV11" i="11"/>
  <c r="GU11" i="11"/>
  <c r="GD11" i="11"/>
  <c r="IC11" i="11"/>
  <c r="FM11" i="11"/>
  <c r="HZ11" i="11"/>
  <c r="FJ11" i="11"/>
  <c r="GA11" i="11"/>
  <c r="GR11" i="11"/>
  <c r="ES11" i="11"/>
  <c r="HI11" i="11"/>
  <c r="HZ11" i="6"/>
  <c r="HI11" i="6"/>
  <c r="GR11" i="6"/>
  <c r="GA11" i="6"/>
  <c r="FJ11" i="6"/>
  <c r="ES11" i="6"/>
  <c r="HT11" i="6"/>
  <c r="HC11" i="6"/>
  <c r="GL11" i="6"/>
  <c r="FU11" i="6"/>
  <c r="FD11" i="6"/>
  <c r="EM11" i="6"/>
  <c r="IA11" i="6"/>
  <c r="HJ11" i="6"/>
  <c r="GS11" i="6"/>
  <c r="GB11" i="6"/>
  <c r="FK11" i="6"/>
  <c r="ET11" i="6"/>
  <c r="IB11" i="6"/>
  <c r="HK11" i="6"/>
  <c r="GT11" i="6"/>
  <c r="GC11" i="6"/>
  <c r="FL11" i="6"/>
  <c r="EU11" i="6"/>
  <c r="HU17" i="9"/>
  <c r="FE17" i="9"/>
  <c r="HD17" i="9"/>
  <c r="EN17" i="9"/>
  <c r="GM17" i="9"/>
  <c r="FV17" i="9"/>
  <c r="FY17" i="9"/>
  <c r="HX17" i="9"/>
  <c r="FH17" i="9"/>
  <c r="HG17" i="9"/>
  <c r="EQ17" i="9"/>
  <c r="GP17" i="9"/>
  <c r="FU17" i="9"/>
  <c r="HT17" i="9"/>
  <c r="FD17" i="9"/>
  <c r="HC17" i="9"/>
  <c r="EM17" i="9"/>
  <c r="GL17" i="9"/>
  <c r="GE17" i="9"/>
  <c r="ID17" i="9"/>
  <c r="EW17" i="9"/>
  <c r="HM17" i="9"/>
  <c r="GV17" i="9"/>
  <c r="FN17" i="9"/>
  <c r="GW9" i="11"/>
  <c r="GF9" i="11"/>
  <c r="IE9" i="11"/>
  <c r="FO9" i="11"/>
  <c r="HN9" i="11"/>
  <c r="EX9" i="11"/>
  <c r="AH23" i="11"/>
  <c r="GV9" i="11"/>
  <c r="GE9" i="11"/>
  <c r="ID9" i="11"/>
  <c r="FN9" i="11"/>
  <c r="HM9" i="11"/>
  <c r="EW9" i="11"/>
  <c r="GY9" i="11"/>
  <c r="GH9" i="11"/>
  <c r="IG9" i="11"/>
  <c r="FQ9" i="11"/>
  <c r="HP9" i="11"/>
  <c r="EZ9" i="11"/>
  <c r="IB9" i="11"/>
  <c r="FL9" i="11"/>
  <c r="GC9" i="11"/>
  <c r="GT9" i="11"/>
  <c r="EU9" i="11"/>
  <c r="HK9" i="11"/>
  <c r="HV9" i="6"/>
  <c r="HE9" i="6"/>
  <c r="GN9" i="6"/>
  <c r="FW9" i="6"/>
  <c r="FF9" i="6"/>
  <c r="EO9" i="6"/>
  <c r="HR9" i="6"/>
  <c r="HA9" i="6"/>
  <c r="GJ9" i="6"/>
  <c r="FS9" i="6"/>
  <c r="FB9" i="6"/>
  <c r="EK9" i="6"/>
  <c r="HT9" i="6"/>
  <c r="HC9" i="6"/>
  <c r="GL9" i="6"/>
  <c r="FU9" i="6"/>
  <c r="FD9" i="6"/>
  <c r="EM9" i="6"/>
  <c r="HW9" i="6"/>
  <c r="HF9" i="6"/>
  <c r="GO9" i="6"/>
  <c r="FX9" i="6"/>
  <c r="FG9" i="6"/>
  <c r="EP9" i="6"/>
  <c r="FV21" i="8"/>
  <c r="HU21" i="8"/>
  <c r="FE21" i="8"/>
  <c r="HD21" i="8"/>
  <c r="EN21" i="8"/>
  <c r="GM21" i="8"/>
  <c r="IF21" i="8"/>
  <c r="FP21" i="8"/>
  <c r="HO21" i="8"/>
  <c r="GX21" i="8"/>
  <c r="GG21" i="8"/>
  <c r="EY21" i="8"/>
  <c r="HX21" i="8"/>
  <c r="EQ21" i="8"/>
  <c r="GP21" i="8"/>
  <c r="HG21" i="8"/>
  <c r="FY21" i="8"/>
  <c r="FH21" i="8"/>
  <c r="IB21" i="8"/>
  <c r="EU21" i="8"/>
  <c r="FL21" i="8"/>
  <c r="HK21" i="8"/>
  <c r="GT21" i="8"/>
  <c r="GC21" i="8"/>
  <c r="GL19" i="11"/>
  <c r="FU19" i="11"/>
  <c r="HT19" i="11"/>
  <c r="FD19" i="11"/>
  <c r="HC19" i="11"/>
  <c r="EM19" i="11"/>
  <c r="GV19" i="11"/>
  <c r="GE19" i="11"/>
  <c r="ID19" i="11"/>
  <c r="FN19" i="11"/>
  <c r="HM19" i="11"/>
  <c r="EW19" i="11"/>
  <c r="HQ19" i="11"/>
  <c r="FA19" i="11"/>
  <c r="GZ19" i="11"/>
  <c r="GI19" i="11"/>
  <c r="IH19" i="11"/>
  <c r="FR19" i="11"/>
  <c r="HY19" i="11"/>
  <c r="FZ19" i="11"/>
  <c r="GQ19" i="11"/>
  <c r="ER19" i="11"/>
  <c r="HH19" i="11"/>
  <c r="FI19" i="11"/>
  <c r="HZ19" i="6"/>
  <c r="HI19" i="6"/>
  <c r="GR19" i="6"/>
  <c r="GA19" i="6"/>
  <c r="FJ19" i="6"/>
  <c r="ES19" i="6"/>
  <c r="IA19" i="6"/>
  <c r="HJ19" i="6"/>
  <c r="GS19" i="6"/>
  <c r="GB19" i="6"/>
  <c r="FK19" i="6"/>
  <c r="ET19" i="6"/>
  <c r="HV19" i="6"/>
  <c r="HE19" i="6"/>
  <c r="GN19" i="6"/>
  <c r="FW19" i="6"/>
  <c r="FF19" i="6"/>
  <c r="EO19" i="6"/>
  <c r="IE19" i="6"/>
  <c r="HN19" i="6"/>
  <c r="GW19" i="6"/>
  <c r="GF19" i="6"/>
  <c r="FO19" i="6"/>
  <c r="EX19" i="6"/>
  <c r="GD16" i="9"/>
  <c r="IC16" i="9"/>
  <c r="FM16" i="9"/>
  <c r="HL16" i="9"/>
  <c r="EV16" i="9"/>
  <c r="GU16" i="9"/>
  <c r="HF16" i="9"/>
  <c r="EP16" i="9"/>
  <c r="GO16" i="9"/>
  <c r="FX16" i="9"/>
  <c r="HW16" i="9"/>
  <c r="FG16" i="9"/>
  <c r="IA16" i="9"/>
  <c r="FK16" i="9"/>
  <c r="HJ16" i="9"/>
  <c r="ET16" i="9"/>
  <c r="GS16" i="9"/>
  <c r="GB16" i="9"/>
  <c r="HP16" i="9"/>
  <c r="EZ16" i="9"/>
  <c r="GY16" i="9"/>
  <c r="GH16" i="9"/>
  <c r="IG16" i="9"/>
  <c r="FQ16" i="9"/>
  <c r="FH16" i="9"/>
  <c r="HX16" i="9"/>
  <c r="FY16" i="9"/>
  <c r="GP16" i="9"/>
  <c r="EQ16" i="9"/>
  <c r="HG16" i="9"/>
  <c r="HU18" i="11"/>
  <c r="FE18" i="11"/>
  <c r="HD18" i="11"/>
  <c r="EN18" i="11"/>
  <c r="GM18" i="11"/>
  <c r="FV18" i="11"/>
  <c r="HF18" i="11"/>
  <c r="EP18" i="11"/>
  <c r="GO18" i="11"/>
  <c r="FX18" i="11"/>
  <c r="HW18" i="11"/>
  <c r="FG18" i="11"/>
  <c r="IF18" i="11"/>
  <c r="EY18" i="11"/>
  <c r="GG18" i="11"/>
  <c r="HO18" i="11"/>
  <c r="GX18" i="11"/>
  <c r="FP18" i="11"/>
  <c r="GT18" i="11"/>
  <c r="FL18" i="11"/>
  <c r="IB18" i="11"/>
  <c r="EU18" i="11"/>
  <c r="GC18" i="11"/>
  <c r="HK18" i="11"/>
  <c r="HS18" i="6"/>
  <c r="HB18" i="6"/>
  <c r="GK18" i="6"/>
  <c r="FT18" i="6"/>
  <c r="FC18" i="6"/>
  <c r="EL18" i="6"/>
  <c r="HW18" i="6"/>
  <c r="HF18" i="6"/>
  <c r="GO18" i="6"/>
  <c r="FX18" i="6"/>
  <c r="FG18" i="6"/>
  <c r="EP18" i="6"/>
  <c r="HX18" i="6"/>
  <c r="HG18" i="6"/>
  <c r="GP18" i="6"/>
  <c r="FY18" i="6"/>
  <c r="FH18" i="6"/>
  <c r="EQ18" i="6"/>
  <c r="HV18" i="6"/>
  <c r="HE18" i="6"/>
  <c r="GN18" i="6"/>
  <c r="FW18" i="6"/>
  <c r="FF18" i="6"/>
  <c r="EO18" i="6"/>
  <c r="AE37" i="9"/>
  <c r="GS34" i="9"/>
  <c r="AE36" i="9"/>
  <c r="GB34" i="9"/>
  <c r="IA34" i="9"/>
  <c r="FK34" i="9"/>
  <c r="HJ34" i="9"/>
  <c r="ET34" i="9"/>
  <c r="GQ34" i="9"/>
  <c r="AC36" i="9"/>
  <c r="AC37" i="9"/>
  <c r="FZ34" i="9"/>
  <c r="HY34" i="9"/>
  <c r="FI34" i="9"/>
  <c r="HH34" i="9"/>
  <c r="ER34" i="9"/>
  <c r="IE34" i="9"/>
  <c r="FO34" i="9"/>
  <c r="HN34" i="9"/>
  <c r="EX34" i="9"/>
  <c r="GW34" i="9"/>
  <c r="AI36" i="9"/>
  <c r="AI37" i="9"/>
  <c r="GF34" i="9"/>
  <c r="EQ34" i="9"/>
  <c r="FY34" i="9"/>
  <c r="HG34" i="9"/>
  <c r="FH34" i="9"/>
  <c r="GP34" i="9"/>
  <c r="HX34" i="9"/>
  <c r="AB37" i="9"/>
  <c r="AB36" i="9"/>
  <c r="FR34" i="9"/>
  <c r="HQ34" i="9"/>
  <c r="HQ37" i="9" s="1"/>
  <c r="IH34" i="9"/>
  <c r="FA34" i="9"/>
  <c r="GZ34" i="9"/>
  <c r="GI34" i="9"/>
  <c r="AL37" i="9"/>
  <c r="AL36" i="9"/>
  <c r="GP14" i="10"/>
  <c r="FY14" i="10"/>
  <c r="HX14" i="10"/>
  <c r="FH14" i="10"/>
  <c r="HG14" i="10"/>
  <c r="EQ14" i="10"/>
  <c r="IC14" i="10"/>
  <c r="EV14" i="10"/>
  <c r="FM14" i="10"/>
  <c r="GD14" i="10"/>
  <c r="GU14" i="10"/>
  <c r="HL14" i="10"/>
  <c r="II14" i="10"/>
  <c r="FB14" i="10"/>
  <c r="FS14" i="10"/>
  <c r="GJ14" i="10"/>
  <c r="HA14" i="10"/>
  <c r="HR14" i="10"/>
  <c r="HV14" i="10"/>
  <c r="GN14" i="10"/>
  <c r="EO14" i="10"/>
  <c r="HE14" i="10"/>
  <c r="FF14" i="10"/>
  <c r="FW14" i="10"/>
  <c r="GB12" i="9"/>
  <c r="IA12" i="9"/>
  <c r="FK12" i="9"/>
  <c r="HJ12" i="9"/>
  <c r="ET12" i="9"/>
  <c r="GS12" i="9"/>
  <c r="HQ12" i="9"/>
  <c r="FA12" i="9"/>
  <c r="GZ12" i="9"/>
  <c r="GI12" i="9"/>
  <c r="IH12" i="9"/>
  <c r="FR12" i="9"/>
  <c r="HE12" i="9"/>
  <c r="EO12" i="9"/>
  <c r="GN12" i="9"/>
  <c r="HV12" i="9"/>
  <c r="FW12" i="9"/>
  <c r="FF12" i="9"/>
  <c r="ID12" i="9"/>
  <c r="FN12" i="9"/>
  <c r="HM12" i="9"/>
  <c r="EW12" i="9"/>
  <c r="GV12" i="9"/>
  <c r="GE12" i="9"/>
  <c r="HX12" i="9"/>
  <c r="GP12" i="9"/>
  <c r="FH12" i="9"/>
  <c r="FY12" i="9"/>
  <c r="EQ12" i="9"/>
  <c r="HG12" i="9"/>
  <c r="GP10" i="11"/>
  <c r="FY10" i="11"/>
  <c r="HX10" i="11"/>
  <c r="FH10" i="11"/>
  <c r="HG10" i="11"/>
  <c r="EQ10" i="11"/>
  <c r="HY10" i="11"/>
  <c r="FI10" i="11"/>
  <c r="HH10" i="11"/>
  <c r="ER10" i="11"/>
  <c r="GQ10" i="11"/>
  <c r="FZ10" i="11"/>
  <c r="IB10" i="11"/>
  <c r="FL10" i="11"/>
  <c r="HK10" i="11"/>
  <c r="EU10" i="11"/>
  <c r="GT10" i="11"/>
  <c r="GC10" i="11"/>
  <c r="II10" i="11"/>
  <c r="GJ10" i="11"/>
  <c r="HA10" i="11"/>
  <c r="FB10" i="11"/>
  <c r="HR10" i="11"/>
  <c r="FS10" i="11"/>
  <c r="HZ10" i="6"/>
  <c r="HI10" i="6"/>
  <c r="GR10" i="6"/>
  <c r="GA10" i="6"/>
  <c r="FJ10" i="6"/>
  <c r="ES10" i="6"/>
  <c r="IB10" i="6"/>
  <c r="HK10" i="6"/>
  <c r="GT10" i="6"/>
  <c r="GC10" i="6"/>
  <c r="FL10" i="6"/>
  <c r="EU10" i="6"/>
  <c r="IC10" i="6"/>
  <c r="HL10" i="6"/>
  <c r="GU10" i="6"/>
  <c r="GD10" i="6"/>
  <c r="FM10" i="6"/>
  <c r="EV10" i="6"/>
  <c r="IE10" i="6"/>
  <c r="HN10" i="6"/>
  <c r="GW10" i="6"/>
  <c r="GF10" i="6"/>
  <c r="FO10" i="6"/>
  <c r="EX10" i="6"/>
  <c r="HI13" i="8"/>
  <c r="ES13" i="8"/>
  <c r="GR13" i="8"/>
  <c r="GA13" i="8"/>
  <c r="HZ13" i="8"/>
  <c r="FJ13" i="8"/>
  <c r="FW13" i="8"/>
  <c r="HV13" i="8"/>
  <c r="FF13" i="8"/>
  <c r="HE13" i="8"/>
  <c r="EO13" i="8"/>
  <c r="GN13" i="8"/>
  <c r="GZ13" i="8"/>
  <c r="GI13" i="8"/>
  <c r="HQ13" i="8"/>
  <c r="FA13" i="8"/>
  <c r="FR13" i="8"/>
  <c r="IH13" i="8"/>
  <c r="HM13" i="8"/>
  <c r="EW13" i="8"/>
  <c r="GV13" i="8"/>
  <c r="ID13" i="8"/>
  <c r="FN13" i="8"/>
  <c r="GE13" i="8"/>
  <c r="GA7" i="11"/>
  <c r="HZ7" i="11"/>
  <c r="FJ7" i="11"/>
  <c r="HI7" i="11"/>
  <c r="ES7" i="11"/>
  <c r="GR7" i="11"/>
  <c r="AI23" i="11"/>
  <c r="GW7" i="11"/>
  <c r="GF7" i="11"/>
  <c r="IE7" i="11"/>
  <c r="FO7" i="11"/>
  <c r="HN7" i="11"/>
  <c r="EX7" i="11"/>
  <c r="ID7" i="11"/>
  <c r="EW7" i="11"/>
  <c r="HM7" i="11"/>
  <c r="GE7" i="11"/>
  <c r="GV7" i="11"/>
  <c r="FN7" i="11"/>
  <c r="IE7" i="6"/>
  <c r="HN7" i="6"/>
  <c r="GW7" i="6"/>
  <c r="GF7" i="6"/>
  <c r="FO7" i="6"/>
  <c r="EX7" i="6"/>
  <c r="ID7" i="6"/>
  <c r="HM7" i="6"/>
  <c r="GV7" i="6"/>
  <c r="GE7" i="6"/>
  <c r="FN7" i="6"/>
  <c r="EW7" i="6"/>
  <c r="HQ7" i="6"/>
  <c r="GZ7" i="6"/>
  <c r="GI7" i="6"/>
  <c r="FR7" i="6"/>
  <c r="FA7" i="6"/>
  <c r="EJ7" i="6"/>
  <c r="HW7" i="6"/>
  <c r="HF7" i="6"/>
  <c r="GO7" i="6"/>
  <c r="FX7" i="6"/>
  <c r="FG7" i="6"/>
  <c r="EP7" i="6"/>
  <c r="GT35" i="11"/>
  <c r="GC35" i="11"/>
  <c r="IB35" i="11"/>
  <c r="FL35" i="11"/>
  <c r="HK35" i="11"/>
  <c r="EU35" i="11"/>
  <c r="HR35" i="11"/>
  <c r="FB35" i="11"/>
  <c r="HA35" i="11"/>
  <c r="GJ35" i="11"/>
  <c r="II35" i="11"/>
  <c r="FS35" i="11"/>
  <c r="IC35" i="11"/>
  <c r="IC36" i="11" s="1"/>
  <c r="FM35" i="11"/>
  <c r="HL35" i="11"/>
  <c r="HL36" i="11" s="1"/>
  <c r="EV35" i="11"/>
  <c r="GU35" i="11"/>
  <c r="GD35" i="11"/>
  <c r="HW35" i="11"/>
  <c r="FX35" i="11"/>
  <c r="GO35" i="11"/>
  <c r="EP35" i="11"/>
  <c r="HF35" i="11"/>
  <c r="FG35" i="11"/>
  <c r="AC22" i="11"/>
  <c r="GQ5" i="11"/>
  <c r="AC23" i="11"/>
  <c r="FZ5" i="11"/>
  <c r="HY5" i="11"/>
  <c r="FI5" i="11"/>
  <c r="HH5" i="11"/>
  <c r="ER5" i="11"/>
  <c r="EX5" i="11"/>
  <c r="FO5" i="11"/>
  <c r="GF5" i="11"/>
  <c r="GW5" i="11"/>
  <c r="HN5" i="11"/>
  <c r="IE5" i="11"/>
  <c r="AI22" i="11"/>
  <c r="ET5" i="11"/>
  <c r="FK5" i="11"/>
  <c r="GB5" i="11"/>
  <c r="GS5" i="11"/>
  <c r="HJ5" i="11"/>
  <c r="IA5" i="11"/>
  <c r="AE23" i="11"/>
  <c r="AE22" i="11"/>
  <c r="FA5" i="11"/>
  <c r="FR5" i="11"/>
  <c r="GI5" i="11"/>
  <c r="GZ5" i="11"/>
  <c r="HQ5" i="11"/>
  <c r="IH5" i="11"/>
  <c r="AL22" i="11"/>
  <c r="AL23" i="11"/>
  <c r="P22" i="6"/>
  <c r="P23" i="6"/>
  <c r="P39" i="6" s="1"/>
  <c r="HR5" i="6"/>
  <c r="HA5" i="6"/>
  <c r="GJ5" i="6"/>
  <c r="FS5" i="6"/>
  <c r="FB5" i="6"/>
  <c r="EK5" i="6"/>
  <c r="V22" i="6"/>
  <c r="V23" i="6"/>
  <c r="HU5" i="6"/>
  <c r="HD5" i="6"/>
  <c r="GM5" i="6"/>
  <c r="FV5" i="6"/>
  <c r="FE5" i="6"/>
  <c r="EN5" i="6"/>
  <c r="Y23" i="6"/>
  <c r="Y22" i="6"/>
  <c r="IB5" i="6"/>
  <c r="HK5" i="6"/>
  <c r="GT5" i="6"/>
  <c r="GC5" i="6"/>
  <c r="EU5" i="6"/>
  <c r="FL5" i="6"/>
  <c r="AF22" i="6"/>
  <c r="AF23" i="6"/>
  <c r="HY5" i="6"/>
  <c r="HH5" i="6"/>
  <c r="GQ5" i="6"/>
  <c r="FZ5" i="6"/>
  <c r="FI5" i="6"/>
  <c r="ER5" i="6"/>
  <c r="AC22" i="6"/>
  <c r="AC23" i="6"/>
  <c r="S31" i="11"/>
  <c r="S32" i="11"/>
  <c r="HT15" i="12"/>
  <c r="FD15" i="12"/>
  <c r="HC15" i="12"/>
  <c r="GL15" i="12"/>
  <c r="IK15" i="12"/>
  <c r="FU15" i="12"/>
  <c r="GO15" i="12"/>
  <c r="FX15" i="12"/>
  <c r="HW15" i="12"/>
  <c r="FG15" i="12"/>
  <c r="HF15" i="12"/>
  <c r="EP15" i="12"/>
  <c r="IJ15" i="12"/>
  <c r="FT15" i="12"/>
  <c r="HS15" i="12"/>
  <c r="FC15" i="12"/>
  <c r="HB15" i="12"/>
  <c r="GK15" i="12"/>
  <c r="II15" i="12"/>
  <c r="HA15" i="12"/>
  <c r="FB15" i="12"/>
  <c r="HR15" i="12"/>
  <c r="FS15" i="12"/>
  <c r="GJ15" i="12"/>
  <c r="EY15" i="9"/>
  <c r="GX15" i="9"/>
  <c r="IF15" i="9"/>
  <c r="GG15" i="9"/>
  <c r="HO15" i="9"/>
  <c r="FP15" i="9"/>
  <c r="GM15" i="9"/>
  <c r="FV15" i="9"/>
  <c r="HU15" i="9"/>
  <c r="FE15" i="9"/>
  <c r="HD15" i="9"/>
  <c r="EN15" i="9"/>
  <c r="IA15" i="9"/>
  <c r="ET15" i="9"/>
  <c r="FK15" i="9"/>
  <c r="GB15" i="9"/>
  <c r="GS15" i="9"/>
  <c r="HJ15" i="9"/>
  <c r="HW15" i="9"/>
  <c r="GO15" i="9"/>
  <c r="EP15" i="9"/>
  <c r="HF15" i="9"/>
  <c r="FG15" i="9"/>
  <c r="FX15" i="9"/>
  <c r="GH15" i="9"/>
  <c r="HP15" i="9"/>
  <c r="EZ15" i="9"/>
  <c r="GY15" i="9"/>
  <c r="FQ15" i="9"/>
  <c r="IG15" i="9"/>
  <c r="T32" i="12"/>
  <c r="T31" i="12"/>
  <c r="GV20" i="12"/>
  <c r="GE20" i="12"/>
  <c r="ID20" i="12"/>
  <c r="FN20" i="12"/>
  <c r="HM20" i="12"/>
  <c r="EW20" i="12"/>
  <c r="HJ20" i="12"/>
  <c r="ET20" i="12"/>
  <c r="GS20" i="12"/>
  <c r="GB20" i="12"/>
  <c r="IA20" i="12"/>
  <c r="FK20" i="12"/>
  <c r="IJ20" i="12"/>
  <c r="HB20" i="12"/>
  <c r="GK20" i="12"/>
  <c r="FC20" i="12"/>
  <c r="FT20" i="12"/>
  <c r="HS20" i="12"/>
  <c r="FD20" i="12"/>
  <c r="FU20" i="12"/>
  <c r="IK20" i="12"/>
  <c r="GL20" i="12"/>
  <c r="HT20" i="12"/>
  <c r="HC20" i="12"/>
  <c r="GH20" i="9"/>
  <c r="IG20" i="9"/>
  <c r="FQ20" i="9"/>
  <c r="HP20" i="9"/>
  <c r="EZ20" i="9"/>
  <c r="GY20" i="9"/>
  <c r="HJ20" i="9"/>
  <c r="ET20" i="9"/>
  <c r="GS20" i="9"/>
  <c r="GB20" i="9"/>
  <c r="IA20" i="9"/>
  <c r="FK20" i="9"/>
  <c r="IC20" i="9"/>
  <c r="FM20" i="9"/>
  <c r="HL20" i="9"/>
  <c r="EV20" i="9"/>
  <c r="GU20" i="9"/>
  <c r="GD20" i="9"/>
  <c r="EO20" i="9"/>
  <c r="HV20" i="9"/>
  <c r="GN20" i="9"/>
  <c r="HE20" i="9"/>
  <c r="FW20" i="9"/>
  <c r="FF20" i="9"/>
  <c r="HX20" i="9"/>
  <c r="FH20" i="9"/>
  <c r="FY20" i="9"/>
  <c r="HG20" i="9"/>
  <c r="GP20" i="9"/>
  <c r="EQ20" i="9"/>
  <c r="FY8" i="10"/>
  <c r="HX8" i="10"/>
  <c r="FH8" i="10"/>
  <c r="EQ8" i="10"/>
  <c r="HG8" i="10"/>
  <c r="GP8" i="10"/>
  <c r="HU8" i="10"/>
  <c r="EN8" i="10"/>
  <c r="FE8" i="10"/>
  <c r="FV8" i="10"/>
  <c r="GM8" i="10"/>
  <c r="HD8" i="10"/>
  <c r="ET8" i="10"/>
  <c r="GB8" i="10"/>
  <c r="IA8" i="10"/>
  <c r="FK8" i="10"/>
  <c r="HJ8" i="10"/>
  <c r="GS8" i="10"/>
  <c r="IH8" i="10"/>
  <c r="GI8" i="10"/>
  <c r="FA8" i="10"/>
  <c r="GZ8" i="10"/>
  <c r="HQ8" i="10"/>
  <c r="FR8" i="10"/>
  <c r="IF8" i="10"/>
  <c r="FP8" i="10"/>
  <c r="HO8" i="10"/>
  <c r="EY8" i="10"/>
  <c r="GX8" i="10"/>
  <c r="GG8" i="10"/>
  <c r="GQ6" i="12"/>
  <c r="HY6" i="12"/>
  <c r="FI6" i="12"/>
  <c r="HH6" i="12"/>
  <c r="ER6" i="12"/>
  <c r="FZ6" i="12"/>
  <c r="GL6" i="12"/>
  <c r="IK6" i="12"/>
  <c r="FU6" i="12"/>
  <c r="HT6" i="12"/>
  <c r="FD6" i="12"/>
  <c r="HC6" i="12"/>
  <c r="ES6" i="12"/>
  <c r="HZ6" i="12"/>
  <c r="GA6" i="12"/>
  <c r="FJ6" i="12"/>
  <c r="HI6" i="12"/>
  <c r="GR6" i="12"/>
  <c r="GJ6" i="12"/>
  <c r="II6" i="12"/>
  <c r="FS6" i="12"/>
  <c r="HR6" i="12"/>
  <c r="FB6" i="12"/>
  <c r="HA6" i="12"/>
  <c r="HF6" i="8"/>
  <c r="EP6" i="8"/>
  <c r="GO6" i="8"/>
  <c r="FX6" i="8"/>
  <c r="HW6" i="8"/>
  <c r="FG6" i="8"/>
  <c r="ID6" i="8"/>
  <c r="FN6" i="8"/>
  <c r="HM6" i="8"/>
  <c r="EW6" i="8"/>
  <c r="GE6" i="8"/>
  <c r="GV6" i="8"/>
  <c r="GA6" i="8"/>
  <c r="FJ6" i="8"/>
  <c r="GR6" i="8"/>
  <c r="HZ6" i="8"/>
  <c r="HI6" i="8"/>
  <c r="ES6" i="8"/>
  <c r="IH6" i="8"/>
  <c r="FR6" i="8"/>
  <c r="HQ6" i="8"/>
  <c r="FA6" i="8"/>
  <c r="GZ6" i="8"/>
  <c r="GI6" i="8"/>
  <c r="EU11" i="10"/>
  <c r="IB11" i="10"/>
  <c r="HK11" i="10"/>
  <c r="GT11" i="10"/>
  <c r="GC11" i="10"/>
  <c r="FL11" i="10"/>
  <c r="HO11" i="10"/>
  <c r="EY11" i="10"/>
  <c r="GX11" i="10"/>
  <c r="GG11" i="10"/>
  <c r="IF11" i="10"/>
  <c r="FP11" i="10"/>
  <c r="GP11" i="10"/>
  <c r="FY11" i="10"/>
  <c r="HX11" i="10"/>
  <c r="FH11" i="10"/>
  <c r="HG11" i="10"/>
  <c r="EQ11" i="10"/>
  <c r="GB11" i="10"/>
  <c r="IA11" i="10"/>
  <c r="FK11" i="10"/>
  <c r="HJ11" i="10"/>
  <c r="ET11" i="10"/>
  <c r="GS11" i="10"/>
  <c r="IE11" i="10"/>
  <c r="FO11" i="10"/>
  <c r="HN11" i="10"/>
  <c r="EX11" i="10"/>
  <c r="GW11" i="10"/>
  <c r="GF11" i="10"/>
  <c r="GI17" i="12"/>
  <c r="IH17" i="12"/>
  <c r="FR17" i="12"/>
  <c r="HQ17" i="12"/>
  <c r="FA17" i="12"/>
  <c r="GZ17" i="12"/>
  <c r="GF17" i="12"/>
  <c r="GW17" i="12"/>
  <c r="FO17" i="12"/>
  <c r="HN17" i="12"/>
  <c r="EX17" i="12"/>
  <c r="IE17" i="12"/>
  <c r="HM17" i="12"/>
  <c r="EW17" i="12"/>
  <c r="GV17" i="12"/>
  <c r="GE17" i="12"/>
  <c r="ID17" i="12"/>
  <c r="FN17" i="12"/>
  <c r="HJ17" i="12"/>
  <c r="ET17" i="12"/>
  <c r="GS17" i="12"/>
  <c r="GB17" i="12"/>
  <c r="IA17" i="12"/>
  <c r="FK17" i="12"/>
  <c r="GN17" i="8"/>
  <c r="HV17" i="8"/>
  <c r="FF17" i="8"/>
  <c r="FW17" i="8"/>
  <c r="EO17" i="8"/>
  <c r="HE17" i="8"/>
  <c r="HK17" i="8"/>
  <c r="EU17" i="8"/>
  <c r="GT17" i="8"/>
  <c r="GC17" i="8"/>
  <c r="IB17" i="8"/>
  <c r="FL17" i="8"/>
  <c r="GJ17" i="8"/>
  <c r="II17" i="8"/>
  <c r="FS17" i="8"/>
  <c r="HA17" i="8"/>
  <c r="HR17" i="8"/>
  <c r="FB17" i="8"/>
  <c r="GH17" i="8"/>
  <c r="IG17" i="8"/>
  <c r="FQ17" i="8"/>
  <c r="HP17" i="8"/>
  <c r="EZ17" i="8"/>
  <c r="GY17" i="8"/>
  <c r="GN9" i="10"/>
  <c r="FW9" i="10"/>
  <c r="HV9" i="10"/>
  <c r="FF9" i="10"/>
  <c r="HE9" i="10"/>
  <c r="EO9" i="10"/>
  <c r="HI9" i="10"/>
  <c r="ES9" i="10"/>
  <c r="GR9" i="10"/>
  <c r="GA9" i="10"/>
  <c r="HZ9" i="10"/>
  <c r="FJ9" i="10"/>
  <c r="GD9" i="10"/>
  <c r="IC9" i="10"/>
  <c r="FM9" i="10"/>
  <c r="HL9" i="10"/>
  <c r="EV9" i="10"/>
  <c r="GU9" i="10"/>
  <c r="AK23" i="10"/>
  <c r="GY9" i="10"/>
  <c r="GH9" i="10"/>
  <c r="IG9" i="10"/>
  <c r="FQ9" i="10"/>
  <c r="HP9" i="10"/>
  <c r="EZ9" i="10"/>
  <c r="GP9" i="10"/>
  <c r="FY9" i="10"/>
  <c r="HG9" i="10"/>
  <c r="HX9" i="10"/>
  <c r="FH9" i="10"/>
  <c r="EQ9" i="10"/>
  <c r="GN21" i="12"/>
  <c r="HE21" i="12"/>
  <c r="FW21" i="12"/>
  <c r="HV21" i="12"/>
  <c r="EO21" i="12"/>
  <c r="FF21" i="12"/>
  <c r="ES21" i="12"/>
  <c r="GA21" i="12"/>
  <c r="GR21" i="12"/>
  <c r="HI21" i="12"/>
  <c r="FJ21" i="12"/>
  <c r="HZ21" i="12"/>
  <c r="FX21" i="12"/>
  <c r="HW21" i="12"/>
  <c r="FG21" i="12"/>
  <c r="HF21" i="12"/>
  <c r="EP21" i="12"/>
  <c r="GO21" i="12"/>
  <c r="HR21" i="12"/>
  <c r="FB21" i="12"/>
  <c r="HA21" i="12"/>
  <c r="GJ21" i="12"/>
  <c r="II21" i="12"/>
  <c r="FS21" i="12"/>
  <c r="HH21" i="9"/>
  <c r="ER21" i="9"/>
  <c r="GQ21" i="9"/>
  <c r="FZ21" i="9"/>
  <c r="HY21" i="9"/>
  <c r="FI21" i="9"/>
  <c r="HG21" i="9"/>
  <c r="EQ21" i="9"/>
  <c r="GP21" i="9"/>
  <c r="FY21" i="9"/>
  <c r="HX21" i="9"/>
  <c r="FH21" i="9"/>
  <c r="GN21" i="9"/>
  <c r="FW21" i="9"/>
  <c r="HV21" i="9"/>
  <c r="FF21" i="9"/>
  <c r="HE21" i="9"/>
  <c r="EO21" i="9"/>
  <c r="HM21" i="9"/>
  <c r="EW21" i="9"/>
  <c r="GV21" i="9"/>
  <c r="GE21" i="9"/>
  <c r="ID21" i="9"/>
  <c r="FN21" i="9"/>
  <c r="GU19" i="10"/>
  <c r="GD19" i="10"/>
  <c r="IC19" i="10"/>
  <c r="FM19" i="10"/>
  <c r="HL19" i="10"/>
  <c r="EV19" i="10"/>
  <c r="IG19" i="10"/>
  <c r="FQ19" i="10"/>
  <c r="HP19" i="10"/>
  <c r="EZ19" i="10"/>
  <c r="GY19" i="10"/>
  <c r="GH19" i="10"/>
  <c r="HD19" i="10"/>
  <c r="EN19" i="10"/>
  <c r="GM19" i="10"/>
  <c r="FV19" i="10"/>
  <c r="HU19" i="10"/>
  <c r="FE19" i="10"/>
  <c r="GA19" i="10"/>
  <c r="HZ19" i="10"/>
  <c r="FJ19" i="10"/>
  <c r="HI19" i="10"/>
  <c r="GR19" i="10"/>
  <c r="ES19" i="10"/>
  <c r="GL19" i="10"/>
  <c r="FD19" i="10"/>
  <c r="EM19" i="10"/>
  <c r="HT19" i="10"/>
  <c r="HC19" i="10"/>
  <c r="FU19" i="10"/>
  <c r="HI16" i="12"/>
  <c r="GA16" i="12"/>
  <c r="ES16" i="12"/>
  <c r="HZ16" i="12"/>
  <c r="GR16" i="12"/>
  <c r="FJ16" i="12"/>
  <c r="HC16" i="12"/>
  <c r="FU16" i="12"/>
  <c r="HT16" i="12"/>
  <c r="FD16" i="12"/>
  <c r="GL16" i="12"/>
  <c r="IK16" i="12"/>
  <c r="GN16" i="12"/>
  <c r="FW16" i="12"/>
  <c r="HV16" i="12"/>
  <c r="HE16" i="12"/>
  <c r="EO16" i="12"/>
  <c r="FF16" i="12"/>
  <c r="GT16" i="8"/>
  <c r="GC16" i="8"/>
  <c r="IB16" i="8"/>
  <c r="HK16" i="8"/>
  <c r="EU16" i="8"/>
  <c r="FL16" i="8"/>
  <c r="HG16" i="8"/>
  <c r="EQ16" i="8"/>
  <c r="GP16" i="8"/>
  <c r="HX16" i="8"/>
  <c r="FH16" i="8"/>
  <c r="FY16" i="8"/>
  <c r="HC16" i="8"/>
  <c r="EM16" i="8"/>
  <c r="GL16" i="8"/>
  <c r="FU16" i="8"/>
  <c r="HT16" i="8"/>
  <c r="FD16" i="8"/>
  <c r="HA16" i="8"/>
  <c r="FB16" i="8"/>
  <c r="HR16" i="8"/>
  <c r="GJ16" i="8"/>
  <c r="II16" i="8"/>
  <c r="FS16" i="8"/>
  <c r="HF18" i="10"/>
  <c r="EP18" i="10"/>
  <c r="GO18" i="10"/>
  <c r="FX18" i="10"/>
  <c r="HW18" i="10"/>
  <c r="FG18" i="10"/>
  <c r="HA18" i="10"/>
  <c r="GJ18" i="10"/>
  <c r="II18" i="10"/>
  <c r="FS18" i="10"/>
  <c r="HR18" i="10"/>
  <c r="FB18" i="10"/>
  <c r="GW18" i="10"/>
  <c r="GF18" i="10"/>
  <c r="IE18" i="10"/>
  <c r="FO18" i="10"/>
  <c r="HN18" i="10"/>
  <c r="EX18" i="10"/>
  <c r="HV18" i="10"/>
  <c r="FW18" i="10"/>
  <c r="GN18" i="10"/>
  <c r="EO18" i="10"/>
  <c r="HE18" i="10"/>
  <c r="FF18" i="10"/>
  <c r="IG34" i="12"/>
  <c r="FQ34" i="12"/>
  <c r="HP34" i="12"/>
  <c r="EZ34" i="12"/>
  <c r="GY34" i="12"/>
  <c r="AK36" i="12"/>
  <c r="AK37" i="12"/>
  <c r="AK39" i="12" s="1"/>
  <c r="GH34" i="12"/>
  <c r="AD36" i="12"/>
  <c r="HI34" i="12"/>
  <c r="GA34" i="12"/>
  <c r="ES34" i="12"/>
  <c r="HZ34" i="12"/>
  <c r="GR34" i="12"/>
  <c r="AD37" i="12"/>
  <c r="AD39" i="12" s="1"/>
  <c r="FJ34" i="12"/>
  <c r="AA36" i="12"/>
  <c r="FX34" i="12"/>
  <c r="HW34" i="12"/>
  <c r="FG34" i="12"/>
  <c r="HF34" i="12"/>
  <c r="EP34" i="12"/>
  <c r="AA37" i="12"/>
  <c r="GO34" i="12"/>
  <c r="AL37" i="12"/>
  <c r="GZ34" i="12"/>
  <c r="AL36" i="12"/>
  <c r="GI34" i="12"/>
  <c r="IH34" i="12"/>
  <c r="FR34" i="12"/>
  <c r="HQ34" i="12"/>
  <c r="FA34" i="12"/>
  <c r="AM37" i="8"/>
  <c r="AM39" i="8" s="1"/>
  <c r="HA34" i="8"/>
  <c r="AM36" i="8"/>
  <c r="GJ34" i="8"/>
  <c r="II34" i="8"/>
  <c r="FS34" i="8"/>
  <c r="HR34" i="8"/>
  <c r="FB34" i="8"/>
  <c r="AI37" i="8"/>
  <c r="GW34" i="8"/>
  <c r="AI36" i="8"/>
  <c r="GF34" i="8"/>
  <c r="IE34" i="8"/>
  <c r="FO34" i="8"/>
  <c r="HN34" i="8"/>
  <c r="EX34" i="8"/>
  <c r="AG37" i="8"/>
  <c r="GU34" i="8"/>
  <c r="AG36" i="8"/>
  <c r="GD34" i="8"/>
  <c r="HL34" i="8"/>
  <c r="EV34" i="8"/>
  <c r="IC34" i="8"/>
  <c r="FM34" i="8"/>
  <c r="HH34" i="8"/>
  <c r="AC36" i="8"/>
  <c r="GQ34" i="8"/>
  <c r="ER34" i="8"/>
  <c r="AC37" i="8"/>
  <c r="AC39" i="8" s="1"/>
  <c r="FZ34" i="8"/>
  <c r="HY34" i="8"/>
  <c r="FI34" i="8"/>
  <c r="S36" i="8"/>
  <c r="S37" i="8"/>
  <c r="GZ14" i="8"/>
  <c r="GI14" i="8"/>
  <c r="HQ14" i="8"/>
  <c r="FA14" i="8"/>
  <c r="IH14" i="8"/>
  <c r="FR14" i="8"/>
  <c r="HP14" i="8"/>
  <c r="EZ14" i="8"/>
  <c r="GY14" i="8"/>
  <c r="GH14" i="8"/>
  <c r="IG14" i="8"/>
  <c r="FQ14" i="8"/>
  <c r="IC14" i="8"/>
  <c r="FM14" i="8"/>
  <c r="HL14" i="8"/>
  <c r="EV14" i="8"/>
  <c r="GD14" i="8"/>
  <c r="GU14" i="8"/>
  <c r="FZ14" i="8"/>
  <c r="HY14" i="8"/>
  <c r="GQ14" i="8"/>
  <c r="FI14" i="8"/>
  <c r="HH14" i="8"/>
  <c r="ER14" i="8"/>
  <c r="IC12" i="12"/>
  <c r="GU12" i="12"/>
  <c r="FM12" i="12"/>
  <c r="HL12" i="12"/>
  <c r="GD12" i="12"/>
  <c r="EV12" i="12"/>
  <c r="HG12" i="12"/>
  <c r="EQ12" i="12"/>
  <c r="GP12" i="12"/>
  <c r="FY12" i="12"/>
  <c r="HX12" i="12"/>
  <c r="FH12" i="12"/>
  <c r="IB12" i="12"/>
  <c r="FL12" i="12"/>
  <c r="GC12" i="12"/>
  <c r="GT12" i="12"/>
  <c r="EU12" i="12"/>
  <c r="HK12" i="12"/>
  <c r="GD12" i="8"/>
  <c r="IC12" i="8"/>
  <c r="FM12" i="8"/>
  <c r="HL12" i="8"/>
  <c r="EV12" i="8"/>
  <c r="GU12" i="8"/>
  <c r="HH12" i="8"/>
  <c r="ER12" i="8"/>
  <c r="GQ12" i="8"/>
  <c r="FZ12" i="8"/>
  <c r="HY12" i="8"/>
  <c r="FI12" i="8"/>
  <c r="HU12" i="8"/>
  <c r="FE12" i="8"/>
  <c r="HD12" i="8"/>
  <c r="EN12" i="8"/>
  <c r="GM12" i="8"/>
  <c r="FV12" i="8"/>
  <c r="GC12" i="8"/>
  <c r="IB12" i="8"/>
  <c r="FL12" i="8"/>
  <c r="HK12" i="8"/>
  <c r="EU12" i="8"/>
  <c r="GT12" i="8"/>
  <c r="IE10" i="10"/>
  <c r="EX10" i="10"/>
  <c r="FO10" i="10"/>
  <c r="GF10" i="10"/>
  <c r="GW10" i="10"/>
  <c r="HN10" i="10"/>
  <c r="HW10" i="10"/>
  <c r="EP10" i="10"/>
  <c r="FG10" i="10"/>
  <c r="FX10" i="10"/>
  <c r="GO10" i="10"/>
  <c r="HF10" i="10"/>
  <c r="ID10" i="10"/>
  <c r="EW10" i="10"/>
  <c r="HM10" i="10"/>
  <c r="FN10" i="10"/>
  <c r="GE10" i="10"/>
  <c r="GV10" i="10"/>
  <c r="GT13" i="12"/>
  <c r="HK13" i="12"/>
  <c r="EU13" i="12"/>
  <c r="FL13" i="12"/>
  <c r="IB13" i="12"/>
  <c r="GC13" i="12"/>
  <c r="HO13" i="12"/>
  <c r="EY13" i="12"/>
  <c r="GX13" i="12"/>
  <c r="GG13" i="12"/>
  <c r="IF13" i="12"/>
  <c r="FP13" i="12"/>
  <c r="GI13" i="12"/>
  <c r="IH13" i="12"/>
  <c r="FR13" i="12"/>
  <c r="HQ13" i="12"/>
  <c r="FA13" i="12"/>
  <c r="GZ13" i="12"/>
  <c r="HE13" i="12"/>
  <c r="EO13" i="12"/>
  <c r="GN13" i="12"/>
  <c r="FW13" i="12"/>
  <c r="HV13" i="12"/>
  <c r="FF13" i="12"/>
  <c r="HD13" i="9"/>
  <c r="EN13" i="9"/>
  <c r="GM13" i="9"/>
  <c r="FV13" i="9"/>
  <c r="HU13" i="9"/>
  <c r="FE13" i="9"/>
  <c r="IF13" i="9"/>
  <c r="FP13" i="9"/>
  <c r="HO13" i="9"/>
  <c r="EY13" i="9"/>
  <c r="GX13" i="9"/>
  <c r="GG13" i="9"/>
  <c r="FY13" i="9"/>
  <c r="HX13" i="9"/>
  <c r="FH13" i="9"/>
  <c r="HG13" i="9"/>
  <c r="EQ13" i="9"/>
  <c r="GP13" i="9"/>
  <c r="HW13" i="9"/>
  <c r="EP13" i="9"/>
  <c r="FG13" i="9"/>
  <c r="FX13" i="9"/>
  <c r="GO13" i="9"/>
  <c r="HF13" i="9"/>
  <c r="IA13" i="9"/>
  <c r="ET13" i="9"/>
  <c r="FK13" i="9"/>
  <c r="GB13" i="9"/>
  <c r="GS13" i="9"/>
  <c r="HJ13" i="9"/>
  <c r="AK22" i="10"/>
  <c r="IG7" i="10"/>
  <c r="FQ7" i="10"/>
  <c r="HP7" i="10"/>
  <c r="EZ7" i="10"/>
  <c r="GY7" i="10"/>
  <c r="GH7" i="10"/>
  <c r="IB7" i="10"/>
  <c r="FL7" i="10"/>
  <c r="HK7" i="10"/>
  <c r="EU7" i="10"/>
  <c r="GT7" i="10"/>
  <c r="GC7" i="10"/>
  <c r="GO7" i="10"/>
  <c r="FX7" i="10"/>
  <c r="HW7" i="10"/>
  <c r="FG7" i="10"/>
  <c r="HF7" i="10"/>
  <c r="EP7" i="10"/>
  <c r="HY7" i="10"/>
  <c r="ER7" i="10"/>
  <c r="HH7" i="10"/>
  <c r="FI7" i="10"/>
  <c r="FZ7" i="10"/>
  <c r="GQ7" i="10"/>
  <c r="II35" i="9"/>
  <c r="FS35" i="9"/>
  <c r="HR35" i="9"/>
  <c r="FB35" i="9"/>
  <c r="HA35" i="9"/>
  <c r="GJ35" i="9"/>
  <c r="HQ35" i="9"/>
  <c r="FA35" i="9"/>
  <c r="GZ35" i="9"/>
  <c r="GI35" i="9"/>
  <c r="IH35" i="9"/>
  <c r="FR35" i="9"/>
  <c r="FR36" i="9" s="1"/>
  <c r="AD36" i="9"/>
  <c r="GA35" i="9"/>
  <c r="GA36" i="9" s="1"/>
  <c r="HZ35" i="9"/>
  <c r="FJ35" i="9"/>
  <c r="HI35" i="9"/>
  <c r="ES35" i="9"/>
  <c r="GR35" i="9"/>
  <c r="S23" i="10"/>
  <c r="S39" i="10" s="1"/>
  <c r="S22" i="10"/>
  <c r="IE5" i="10"/>
  <c r="FO5" i="10"/>
  <c r="HN5" i="10"/>
  <c r="EX5" i="10"/>
  <c r="AI23" i="10"/>
  <c r="GW5" i="10"/>
  <c r="AI22" i="10"/>
  <c r="GF5" i="10"/>
  <c r="IA5" i="10"/>
  <c r="FK5" i="10"/>
  <c r="HJ5" i="10"/>
  <c r="ET5" i="10"/>
  <c r="AE23" i="10"/>
  <c r="GS5" i="10"/>
  <c r="AE22" i="10"/>
  <c r="GB5" i="10"/>
  <c r="AB22" i="10"/>
  <c r="HG5" i="10"/>
  <c r="GP5" i="10"/>
  <c r="FY5" i="10"/>
  <c r="HX5" i="10"/>
  <c r="EQ5" i="10"/>
  <c r="AB23" i="10"/>
  <c r="FH5" i="10"/>
  <c r="HP5" i="10"/>
  <c r="EZ5" i="10"/>
  <c r="GY5" i="10"/>
  <c r="GH5" i="10"/>
  <c r="IG5" i="10"/>
  <c r="FQ5" i="10"/>
  <c r="HU15" i="11"/>
  <c r="FE15" i="11"/>
  <c r="HD15" i="11"/>
  <c r="EN15" i="11"/>
  <c r="GM15" i="11"/>
  <c r="FV15" i="11"/>
  <c r="GF15" i="11"/>
  <c r="IE15" i="11"/>
  <c r="FO15" i="11"/>
  <c r="HN15" i="11"/>
  <c r="EX15" i="11"/>
  <c r="GW15" i="11"/>
  <c r="HH15" i="11"/>
  <c r="ER15" i="11"/>
  <c r="GQ15" i="11"/>
  <c r="FZ15" i="11"/>
  <c r="HY15" i="11"/>
  <c r="FI15" i="11"/>
  <c r="GN15" i="11"/>
  <c r="EO15" i="11"/>
  <c r="HV15" i="11"/>
  <c r="FF15" i="11"/>
  <c r="HE15" i="11"/>
  <c r="FW15" i="11"/>
  <c r="HY15" i="6"/>
  <c r="HH15" i="6"/>
  <c r="GQ15" i="6"/>
  <c r="FZ15" i="6"/>
  <c r="FI15" i="6"/>
  <c r="ER15" i="6"/>
  <c r="HZ15" i="6"/>
  <c r="HI15" i="6"/>
  <c r="GR15" i="6"/>
  <c r="GA15" i="6"/>
  <c r="FJ15" i="6"/>
  <c r="ES15" i="6"/>
  <c r="HT15" i="6"/>
  <c r="HC15" i="6"/>
  <c r="GL15" i="6"/>
  <c r="FU15" i="6"/>
  <c r="FD15" i="6"/>
  <c r="EM15" i="6"/>
  <c r="HX15" i="6"/>
  <c r="HG15" i="6"/>
  <c r="GP15" i="6"/>
  <c r="FY15" i="6"/>
  <c r="FH15" i="6"/>
  <c r="EQ15" i="6"/>
  <c r="GM20" i="11"/>
  <c r="FV20" i="11"/>
  <c r="HU20" i="11"/>
  <c r="FE20" i="11"/>
  <c r="HD20" i="11"/>
  <c r="EN20" i="11"/>
  <c r="FW20" i="11"/>
  <c r="HE20" i="11"/>
  <c r="GN20" i="11"/>
  <c r="HV20" i="11"/>
  <c r="EO20" i="11"/>
  <c r="FF20" i="11"/>
  <c r="HZ20" i="11"/>
  <c r="GR20" i="11"/>
  <c r="GA20" i="11"/>
  <c r="HI20" i="11"/>
  <c r="ES20" i="11"/>
  <c r="FJ20" i="11"/>
  <c r="HA20" i="11"/>
  <c r="GJ20" i="11"/>
  <c r="II20" i="11"/>
  <c r="FS20" i="11"/>
  <c r="HR20" i="11"/>
  <c r="FB20" i="11"/>
  <c r="HU20" i="6"/>
  <c r="HD20" i="6"/>
  <c r="GM20" i="6"/>
  <c r="FV20" i="6"/>
  <c r="FE20" i="6"/>
  <c r="EN20" i="6"/>
  <c r="HR20" i="6"/>
  <c r="HA20" i="6"/>
  <c r="GJ20" i="6"/>
  <c r="FS20" i="6"/>
  <c r="FB20" i="6"/>
  <c r="EK20" i="6"/>
  <c r="IA20" i="6"/>
  <c r="HJ20" i="6"/>
  <c r="GS20" i="6"/>
  <c r="GB20" i="6"/>
  <c r="FK20" i="6"/>
  <c r="ET20" i="6"/>
  <c r="HX20" i="6"/>
  <c r="HG20" i="6"/>
  <c r="GP20" i="6"/>
  <c r="FY20" i="6"/>
  <c r="FH20" i="6"/>
  <c r="EQ20" i="6"/>
  <c r="HN8" i="9"/>
  <c r="EX8" i="9"/>
  <c r="GW8" i="9"/>
  <c r="GF8" i="9"/>
  <c r="IE8" i="9"/>
  <c r="FO8" i="9"/>
  <c r="HF8" i="9"/>
  <c r="EP8" i="9"/>
  <c r="GO8" i="9"/>
  <c r="FX8" i="9"/>
  <c r="HW8" i="9"/>
  <c r="FG8" i="9"/>
  <c r="IA8" i="9"/>
  <c r="HJ8" i="9"/>
  <c r="GS8" i="9"/>
  <c r="GB8" i="9"/>
  <c r="FK8" i="9"/>
  <c r="ET8" i="9"/>
  <c r="HQ8" i="9"/>
  <c r="FA8" i="9"/>
  <c r="GZ8" i="9"/>
  <c r="GI8" i="9"/>
  <c r="IH8" i="9"/>
  <c r="FR8" i="9"/>
  <c r="HO8" i="9"/>
  <c r="EY8" i="9"/>
  <c r="GG8" i="9"/>
  <c r="IF8" i="9"/>
  <c r="FP8" i="9"/>
  <c r="GX8" i="9"/>
  <c r="GQ6" i="11"/>
  <c r="FZ6" i="11"/>
  <c r="HY6" i="11"/>
  <c r="FI6" i="11"/>
  <c r="HH6" i="11"/>
  <c r="ER6" i="11"/>
  <c r="HW6" i="11"/>
  <c r="EP6" i="11"/>
  <c r="FG6" i="11"/>
  <c r="FX6" i="11"/>
  <c r="GO6" i="11"/>
  <c r="HF6" i="11"/>
  <c r="IA6" i="11"/>
  <c r="ET6" i="11"/>
  <c r="FK6" i="11"/>
  <c r="GB6" i="11"/>
  <c r="GS6" i="11"/>
  <c r="HJ6" i="11"/>
  <c r="IG6" i="11"/>
  <c r="FQ6" i="11"/>
  <c r="HP6" i="11"/>
  <c r="EZ6" i="11"/>
  <c r="GY6" i="11"/>
  <c r="GH6" i="11"/>
  <c r="IE6" i="6"/>
  <c r="HN6" i="6"/>
  <c r="GW6" i="6"/>
  <c r="GF6" i="6"/>
  <c r="FO6" i="6"/>
  <c r="EX6" i="6"/>
  <c r="HZ6" i="6"/>
  <c r="HI6" i="6"/>
  <c r="GR6" i="6"/>
  <c r="GA6" i="6"/>
  <c r="FJ6" i="6"/>
  <c r="ES6" i="6"/>
  <c r="IB6" i="6"/>
  <c r="HK6" i="6"/>
  <c r="GT6" i="6"/>
  <c r="GC6" i="6"/>
  <c r="FL6" i="6"/>
  <c r="EU6" i="6"/>
  <c r="IC6" i="6"/>
  <c r="HL6" i="6"/>
  <c r="GU6" i="6"/>
  <c r="GD6" i="6"/>
  <c r="FM6" i="6"/>
  <c r="EV6" i="6"/>
  <c r="FY11" i="9"/>
  <c r="HX11" i="9"/>
  <c r="FH11" i="9"/>
  <c r="HG11" i="9"/>
  <c r="EQ11" i="9"/>
  <c r="GP11" i="9"/>
  <c r="HK11" i="9"/>
  <c r="EU11" i="9"/>
  <c r="GT11" i="9"/>
  <c r="GC11" i="9"/>
  <c r="IB11" i="9"/>
  <c r="FL11" i="9"/>
  <c r="HW11" i="9"/>
  <c r="GO11" i="9"/>
  <c r="EP11" i="9"/>
  <c r="HF11" i="9"/>
  <c r="FG11" i="9"/>
  <c r="FX11" i="9"/>
  <c r="IA11" i="9"/>
  <c r="ET11" i="9"/>
  <c r="FK11" i="9"/>
  <c r="GB11" i="9"/>
  <c r="GS11" i="9"/>
  <c r="HJ11" i="9"/>
  <c r="IG11" i="9"/>
  <c r="FQ11" i="9"/>
  <c r="GY11" i="9"/>
  <c r="GH11" i="9"/>
  <c r="HP11" i="9"/>
  <c r="EZ11" i="9"/>
  <c r="GW17" i="11"/>
  <c r="GF17" i="11"/>
  <c r="IE17" i="11"/>
  <c r="FO17" i="11"/>
  <c r="HN17" i="11"/>
  <c r="EX17" i="11"/>
  <c r="GB17" i="11"/>
  <c r="IA17" i="11"/>
  <c r="FK17" i="11"/>
  <c r="HJ17" i="11"/>
  <c r="ET17" i="11"/>
  <c r="GS17" i="11"/>
  <c r="ID17" i="11"/>
  <c r="FN17" i="11"/>
  <c r="HM17" i="11"/>
  <c r="EW17" i="11"/>
  <c r="GV17" i="11"/>
  <c r="GE17" i="11"/>
  <c r="HE17" i="11"/>
  <c r="EO17" i="11"/>
  <c r="GN17" i="11"/>
  <c r="FW17" i="11"/>
  <c r="HV17" i="11"/>
  <c r="FF17" i="11"/>
  <c r="IF17" i="6"/>
  <c r="HO17" i="6"/>
  <c r="GX17" i="6"/>
  <c r="GG17" i="6"/>
  <c r="FP17" i="6"/>
  <c r="EY17" i="6"/>
  <c r="IA17" i="6"/>
  <c r="HJ17" i="6"/>
  <c r="GS17" i="6"/>
  <c r="GB17" i="6"/>
  <c r="FK17" i="6"/>
  <c r="ET17" i="6"/>
  <c r="IC17" i="6"/>
  <c r="HL17" i="6"/>
  <c r="GU17" i="6"/>
  <c r="GD17" i="6"/>
  <c r="FM17" i="6"/>
  <c r="EV17" i="6"/>
  <c r="HY17" i="6"/>
  <c r="HH17" i="6"/>
  <c r="GQ17" i="6"/>
  <c r="FZ17" i="6"/>
  <c r="FI17" i="6"/>
  <c r="ER17" i="6"/>
  <c r="FV9" i="9"/>
  <c r="HU9" i="9"/>
  <c r="FE9" i="9"/>
  <c r="HD9" i="9"/>
  <c r="EN9" i="9"/>
  <c r="GM9" i="9"/>
  <c r="GQ9" i="9"/>
  <c r="FZ9" i="9"/>
  <c r="HY9" i="9"/>
  <c r="FI9" i="9"/>
  <c r="HH9" i="9"/>
  <c r="ER9" i="9"/>
  <c r="IE9" i="9"/>
  <c r="EX9" i="9"/>
  <c r="HN9" i="9"/>
  <c r="FO9" i="9"/>
  <c r="GF9" i="9"/>
  <c r="GW9" i="9"/>
  <c r="II9" i="9"/>
  <c r="FB9" i="9"/>
  <c r="FS9" i="9"/>
  <c r="GJ9" i="9"/>
  <c r="HA9" i="9"/>
  <c r="HR9" i="9"/>
  <c r="HQ21" i="11"/>
  <c r="FA21" i="11"/>
  <c r="GZ21" i="11"/>
  <c r="GI21" i="11"/>
  <c r="IH21" i="11"/>
  <c r="FR21" i="11"/>
  <c r="HZ21" i="11"/>
  <c r="FJ21" i="11"/>
  <c r="HI21" i="11"/>
  <c r="ES21" i="11"/>
  <c r="GR21" i="11"/>
  <c r="GA21" i="11"/>
  <c r="IC21" i="11"/>
  <c r="EV21" i="11"/>
  <c r="GD21" i="11"/>
  <c r="HL21" i="11"/>
  <c r="FM21" i="11"/>
  <c r="GU21" i="11"/>
  <c r="IA21" i="11"/>
  <c r="FK21" i="11"/>
  <c r="GB21" i="11"/>
  <c r="GS21" i="11"/>
  <c r="ET21" i="11"/>
  <c r="HJ21" i="11"/>
  <c r="HU21" i="6"/>
  <c r="HD21" i="6"/>
  <c r="GM21" i="6"/>
  <c r="FV21" i="6"/>
  <c r="FE21" i="6"/>
  <c r="EN21" i="6"/>
  <c r="HS21" i="6"/>
  <c r="HB21" i="6"/>
  <c r="GK21" i="6"/>
  <c r="FT21" i="6"/>
  <c r="FC21" i="6"/>
  <c r="EL21" i="6"/>
  <c r="IF21" i="6"/>
  <c r="HO21" i="6"/>
  <c r="GX21" i="6"/>
  <c r="GG21" i="6"/>
  <c r="FP21" i="6"/>
  <c r="EY21" i="6"/>
  <c r="HY21" i="6"/>
  <c r="HH21" i="6"/>
  <c r="GQ21" i="6"/>
  <c r="FZ21" i="6"/>
  <c r="FI21" i="6"/>
  <c r="ER21" i="6"/>
  <c r="GJ19" i="8"/>
  <c r="II19" i="8"/>
  <c r="FS19" i="8"/>
  <c r="HR19" i="8"/>
  <c r="FB19" i="8"/>
  <c r="HA19" i="8"/>
  <c r="GL19" i="8"/>
  <c r="FU19" i="8"/>
  <c r="HT19" i="8"/>
  <c r="FD19" i="8"/>
  <c r="HC19" i="8"/>
  <c r="EM19" i="8"/>
  <c r="FY19" i="8"/>
  <c r="HX19" i="8"/>
  <c r="FH19" i="8"/>
  <c r="HG19" i="8"/>
  <c r="EQ19" i="8"/>
  <c r="GP19" i="8"/>
  <c r="GT19" i="8"/>
  <c r="GC19" i="8"/>
  <c r="HK19" i="8"/>
  <c r="EU19" i="8"/>
  <c r="IB19" i="8"/>
  <c r="FL19" i="8"/>
  <c r="ID16" i="11"/>
  <c r="EW16" i="11"/>
  <c r="HM16" i="11"/>
  <c r="GV16" i="11"/>
  <c r="GE16" i="11"/>
  <c r="FN16" i="11"/>
  <c r="GA16" i="11"/>
  <c r="HI16" i="11"/>
  <c r="FJ16" i="11"/>
  <c r="ES16" i="11"/>
  <c r="GR16" i="11"/>
  <c r="HZ16" i="11"/>
  <c r="GM16" i="11"/>
  <c r="FV16" i="11"/>
  <c r="HU16" i="11"/>
  <c r="FE16" i="11"/>
  <c r="HD16" i="11"/>
  <c r="EN16" i="11"/>
  <c r="GH16" i="11"/>
  <c r="IG16" i="11"/>
  <c r="FQ16" i="11"/>
  <c r="HP16" i="11"/>
  <c r="EZ16" i="11"/>
  <c r="GY16" i="11"/>
  <c r="IF16" i="6"/>
  <c r="HO16" i="6"/>
  <c r="GX16" i="6"/>
  <c r="GG16" i="6"/>
  <c r="FP16" i="6"/>
  <c r="EY16" i="6"/>
  <c r="HQ16" i="6"/>
  <c r="GI16" i="6"/>
  <c r="GZ16" i="6"/>
  <c r="FR16" i="6"/>
  <c r="FA16" i="6"/>
  <c r="EJ16" i="6"/>
  <c r="HV16" i="6"/>
  <c r="GN16" i="6"/>
  <c r="HE16" i="6"/>
  <c r="FW16" i="6"/>
  <c r="FF16" i="6"/>
  <c r="EO16" i="6"/>
  <c r="IE16" i="6"/>
  <c r="HN16" i="6"/>
  <c r="GW16" i="6"/>
  <c r="GF16" i="6"/>
  <c r="FO16" i="6"/>
  <c r="EX16" i="6"/>
  <c r="ID18" i="8"/>
  <c r="GE18" i="8"/>
  <c r="EW18" i="8"/>
  <c r="GV18" i="8"/>
  <c r="FN18" i="8"/>
  <c r="HM18" i="8"/>
  <c r="GW18" i="8"/>
  <c r="IE18" i="8"/>
  <c r="EX18" i="8"/>
  <c r="HN18" i="8"/>
  <c r="FO18" i="8"/>
  <c r="GF18" i="8"/>
  <c r="GU18" i="8"/>
  <c r="GD18" i="8"/>
  <c r="IC18" i="8"/>
  <c r="FM18" i="8"/>
  <c r="HL18" i="8"/>
  <c r="EV18" i="8"/>
  <c r="FF18" i="8"/>
  <c r="HV18" i="8"/>
  <c r="EO18" i="8"/>
  <c r="FW18" i="8"/>
  <c r="GN18" i="8"/>
  <c r="HE18" i="8"/>
  <c r="II34" i="10"/>
  <c r="FS34" i="10"/>
  <c r="HR34" i="10"/>
  <c r="FB34" i="10"/>
  <c r="AM37" i="10"/>
  <c r="AM39" i="10" s="1"/>
  <c r="HA34" i="10"/>
  <c r="AM36" i="10"/>
  <c r="GJ34" i="10"/>
  <c r="GW34" i="10"/>
  <c r="AI36" i="10"/>
  <c r="AI37" i="10"/>
  <c r="AI39" i="10" s="1"/>
  <c r="GF34" i="10"/>
  <c r="IE34" i="10"/>
  <c r="FO34" i="10"/>
  <c r="HN34" i="10"/>
  <c r="EX34" i="10"/>
  <c r="AA37" i="10"/>
  <c r="GO34" i="10"/>
  <c r="AA36" i="10"/>
  <c r="FX34" i="10"/>
  <c r="HW34" i="10"/>
  <c r="FG34" i="10"/>
  <c r="HF34" i="10"/>
  <c r="EP34" i="10"/>
  <c r="GR34" i="10"/>
  <c r="FJ34" i="10"/>
  <c r="HZ34" i="10"/>
  <c r="ES34" i="10"/>
  <c r="GA34" i="10"/>
  <c r="HI34" i="10"/>
  <c r="AD37" i="10"/>
  <c r="AD36" i="10"/>
  <c r="S36" i="10"/>
  <c r="GB14" i="12"/>
  <c r="IA14" i="12"/>
  <c r="FK14" i="12"/>
  <c r="HJ14" i="12"/>
  <c r="ET14" i="12"/>
  <c r="GS14" i="12"/>
  <c r="IB14" i="12"/>
  <c r="FL14" i="12"/>
  <c r="HK14" i="12"/>
  <c r="EU14" i="12"/>
  <c r="GT14" i="12"/>
  <c r="GC14" i="12"/>
  <c r="HQ14" i="12"/>
  <c r="GI14" i="12"/>
  <c r="FR14" i="12"/>
  <c r="FA14" i="12"/>
  <c r="IH14" i="12"/>
  <c r="GZ14" i="12"/>
  <c r="FW14" i="12"/>
  <c r="FF14" i="12"/>
  <c r="HE14" i="12"/>
  <c r="EO14" i="12"/>
  <c r="HV14" i="12"/>
  <c r="GN14" i="12"/>
  <c r="GQ14" i="9"/>
  <c r="FZ14" i="9"/>
  <c r="HY14" i="9"/>
  <c r="FI14" i="9"/>
  <c r="HH14" i="9"/>
  <c r="ER14" i="9"/>
  <c r="GS14" i="9"/>
  <c r="GB14" i="9"/>
  <c r="IA14" i="9"/>
  <c r="FK14" i="9"/>
  <c r="HJ14" i="9"/>
  <c r="ET14" i="9"/>
  <c r="GH14" i="9"/>
  <c r="IG14" i="9"/>
  <c r="FQ14" i="9"/>
  <c r="HP14" i="9"/>
  <c r="EZ14" i="9"/>
  <c r="GY14" i="9"/>
  <c r="FW14" i="9"/>
  <c r="HV14" i="9"/>
  <c r="FF14" i="9"/>
  <c r="EO14" i="9"/>
  <c r="HE14" i="9"/>
  <c r="GN14" i="9"/>
  <c r="GU14" i="9"/>
  <c r="GD14" i="9"/>
  <c r="IC14" i="9"/>
  <c r="FM14" i="9"/>
  <c r="HL14" i="9"/>
  <c r="EV14" i="9"/>
  <c r="GL12" i="11"/>
  <c r="FU12" i="11"/>
  <c r="HT12" i="11"/>
  <c r="FD12" i="11"/>
  <c r="HC12" i="11"/>
  <c r="EM12" i="11"/>
  <c r="IG12" i="11"/>
  <c r="FQ12" i="11"/>
  <c r="HP12" i="11"/>
  <c r="EZ12" i="11"/>
  <c r="GY12" i="11"/>
  <c r="GH12" i="11"/>
  <c r="HE12" i="11"/>
  <c r="EO12" i="11"/>
  <c r="GN12" i="11"/>
  <c r="FW12" i="11"/>
  <c r="HV12" i="11"/>
  <c r="FF12" i="11"/>
  <c r="HU12" i="11"/>
  <c r="FE12" i="11"/>
  <c r="FV12" i="11"/>
  <c r="GM12" i="11"/>
  <c r="EN12" i="11"/>
  <c r="HD12" i="11"/>
  <c r="IB12" i="6"/>
  <c r="HK12" i="6"/>
  <c r="GT12" i="6"/>
  <c r="GC12" i="6"/>
  <c r="FL12" i="6"/>
  <c r="EU12" i="6"/>
  <c r="HQ12" i="6"/>
  <c r="GZ12" i="6"/>
  <c r="GI12" i="6"/>
  <c r="FR12" i="6"/>
  <c r="FA12" i="6"/>
  <c r="EJ12" i="6"/>
  <c r="IC12" i="6"/>
  <c r="HL12" i="6"/>
  <c r="GU12" i="6"/>
  <c r="GD12" i="6"/>
  <c r="FM12" i="6"/>
  <c r="EV12" i="6"/>
  <c r="IE12" i="6"/>
  <c r="HN12" i="6"/>
  <c r="GW12" i="6"/>
  <c r="GF12" i="6"/>
  <c r="FO12" i="6"/>
  <c r="EX12" i="6"/>
  <c r="GD10" i="9"/>
  <c r="IC10" i="9"/>
  <c r="FM10" i="9"/>
  <c r="HL10" i="9"/>
  <c r="EV10" i="9"/>
  <c r="GU10" i="9"/>
  <c r="HY10" i="9"/>
  <c r="FI10" i="9"/>
  <c r="HH10" i="9"/>
  <c r="ER10" i="9"/>
  <c r="GQ10" i="9"/>
  <c r="FZ10" i="9"/>
  <c r="GX10" i="9"/>
  <c r="HO10" i="9"/>
  <c r="EY10" i="9"/>
  <c r="GG10" i="9"/>
  <c r="FP10" i="9"/>
  <c r="IF10" i="9"/>
  <c r="GW13" i="11"/>
  <c r="GF13" i="11"/>
  <c r="IE13" i="11"/>
  <c r="FO13" i="11"/>
  <c r="HN13" i="11"/>
  <c r="EX13" i="11"/>
  <c r="HZ13" i="11"/>
  <c r="FJ13" i="11"/>
  <c r="HI13" i="11"/>
  <c r="ES13" i="11"/>
  <c r="GR13" i="11"/>
  <c r="GA13" i="11"/>
  <c r="FU13" i="11"/>
  <c r="HT13" i="11"/>
  <c r="FD13" i="11"/>
  <c r="HC13" i="11"/>
  <c r="EM13" i="11"/>
  <c r="GL13" i="11"/>
  <c r="IB13" i="11"/>
  <c r="GC13" i="11"/>
  <c r="GT13" i="11"/>
  <c r="EU13" i="11"/>
  <c r="HK13" i="11"/>
  <c r="FL13" i="11"/>
  <c r="HZ13" i="6"/>
  <c r="HI13" i="6"/>
  <c r="GR13" i="6"/>
  <c r="GA13" i="6"/>
  <c r="FJ13" i="6"/>
  <c r="ES13" i="6"/>
  <c r="HR13" i="6"/>
  <c r="HA13" i="6"/>
  <c r="GJ13" i="6"/>
  <c r="FS13" i="6"/>
  <c r="FB13" i="6"/>
  <c r="EK13" i="6"/>
  <c r="ID13" i="6"/>
  <c r="HM13" i="6"/>
  <c r="GV13" i="6"/>
  <c r="GE13" i="6"/>
  <c r="FN13" i="6"/>
  <c r="EW13" i="6"/>
  <c r="HY13" i="6"/>
  <c r="HH13" i="6"/>
  <c r="GQ13" i="6"/>
  <c r="FZ13" i="6"/>
  <c r="FI13" i="6"/>
  <c r="ER13" i="6"/>
  <c r="GC7" i="9"/>
  <c r="IB7" i="9"/>
  <c r="FL7" i="9"/>
  <c r="HK7" i="9"/>
  <c r="EU7" i="9"/>
  <c r="GT7" i="9"/>
  <c r="FA7" i="9"/>
  <c r="HQ7" i="9"/>
  <c r="GI7" i="9"/>
  <c r="GZ7" i="9"/>
  <c r="IH7" i="9"/>
  <c r="FR7" i="9"/>
  <c r="ID7" i="9"/>
  <c r="FN7" i="9"/>
  <c r="GV7" i="9"/>
  <c r="EW7" i="9"/>
  <c r="GE7" i="9"/>
  <c r="HM7" i="9"/>
  <c r="AB37" i="12"/>
  <c r="FY35" i="12"/>
  <c r="HX35" i="12"/>
  <c r="FH35" i="12"/>
  <c r="HG35" i="12"/>
  <c r="HG37" i="12" s="1"/>
  <c r="EQ35" i="12"/>
  <c r="EQ36" i="12" s="1"/>
  <c r="GP35" i="12"/>
  <c r="GP37" i="12" s="1"/>
  <c r="AF37" i="12"/>
  <c r="GT35" i="12"/>
  <c r="GT36" i="12" s="1"/>
  <c r="GC35" i="12"/>
  <c r="IB35" i="12"/>
  <c r="FL35" i="12"/>
  <c r="HK35" i="12"/>
  <c r="HK36" i="12" s="1"/>
  <c r="EU35" i="12"/>
  <c r="EU36" i="12" s="1"/>
  <c r="HL35" i="12"/>
  <c r="EV35" i="12"/>
  <c r="GU35" i="12"/>
  <c r="GD35" i="12"/>
  <c r="IC35" i="12"/>
  <c r="FM35" i="12"/>
  <c r="IH35" i="8"/>
  <c r="IH36" i="8" s="1"/>
  <c r="FR35" i="8"/>
  <c r="HQ35" i="8"/>
  <c r="HQ37" i="8" s="1"/>
  <c r="FA35" i="8"/>
  <c r="GZ35" i="8"/>
  <c r="GI35" i="8"/>
  <c r="GI36" i="8" s="1"/>
  <c r="HU35" i="8"/>
  <c r="GM35" i="8"/>
  <c r="HD35" i="8"/>
  <c r="FE35" i="8"/>
  <c r="EN35" i="8"/>
  <c r="FV35" i="8"/>
  <c r="AF37" i="8"/>
  <c r="GC35" i="8"/>
  <c r="IB35" i="8"/>
  <c r="FL35" i="8"/>
  <c r="GT35" i="8"/>
  <c r="HK35" i="8"/>
  <c r="EU35" i="8"/>
  <c r="EU36" i="8" s="1"/>
  <c r="HY35" i="8"/>
  <c r="FZ35" i="8"/>
  <c r="GQ35" i="8"/>
  <c r="FI35" i="8"/>
  <c r="HH35" i="8"/>
  <c r="ER35" i="8"/>
  <c r="HN5" i="9"/>
  <c r="EX5" i="9"/>
  <c r="AI23" i="9"/>
  <c r="GW5" i="9"/>
  <c r="AI22" i="9"/>
  <c r="GF5" i="9"/>
  <c r="IE5" i="9"/>
  <c r="FO5" i="9"/>
  <c r="AA22" i="9"/>
  <c r="FX5" i="9"/>
  <c r="HW5" i="9"/>
  <c r="FG5" i="9"/>
  <c r="HF5" i="9"/>
  <c r="EP5" i="9"/>
  <c r="AA23" i="9"/>
  <c r="GO5" i="9"/>
  <c r="V23" i="9"/>
  <c r="V22" i="9"/>
  <c r="AL22" i="9"/>
  <c r="GZ5" i="9"/>
  <c r="AL23" i="9"/>
  <c r="GI5" i="9"/>
  <c r="IH5" i="9"/>
  <c r="FR5" i="9"/>
  <c r="HQ5" i="9"/>
  <c r="FA5" i="9"/>
  <c r="GD5" i="9"/>
  <c r="IC5" i="9"/>
  <c r="HL5" i="9"/>
  <c r="EV5" i="9"/>
  <c r="GU5" i="9"/>
  <c r="FM5" i="9"/>
  <c r="AG22" i="9"/>
  <c r="AG23" i="9"/>
  <c r="HU15" i="10"/>
  <c r="FE15" i="10"/>
  <c r="HD15" i="10"/>
  <c r="EN15" i="10"/>
  <c r="GM15" i="10"/>
  <c r="FV15" i="10"/>
  <c r="GC15" i="10"/>
  <c r="IB15" i="10"/>
  <c r="FL15" i="10"/>
  <c r="HK15" i="10"/>
  <c r="EU15" i="10"/>
  <c r="GT15" i="10"/>
  <c r="FU15" i="10"/>
  <c r="HT15" i="10"/>
  <c r="FD15" i="10"/>
  <c r="HC15" i="10"/>
  <c r="GL15" i="10"/>
  <c r="EM15" i="10"/>
  <c r="IF15" i="10"/>
  <c r="FP15" i="10"/>
  <c r="GX15" i="10"/>
  <c r="EY15" i="10"/>
  <c r="GG15" i="10"/>
  <c r="HO15" i="10"/>
  <c r="IC20" i="10"/>
  <c r="FM20" i="10"/>
  <c r="HL20" i="10"/>
  <c r="EV20" i="10"/>
  <c r="GU20" i="10"/>
  <c r="GD20" i="10"/>
  <c r="FX20" i="10"/>
  <c r="HW20" i="10"/>
  <c r="FG20" i="10"/>
  <c r="EP20" i="10"/>
  <c r="GO20" i="10"/>
  <c r="HF20" i="10"/>
  <c r="HZ20" i="10"/>
  <c r="FJ20" i="10"/>
  <c r="HI20" i="10"/>
  <c r="ES20" i="10"/>
  <c r="GR20" i="10"/>
  <c r="GA20" i="10"/>
  <c r="HK8" i="12"/>
  <c r="EU8" i="12"/>
  <c r="GT8" i="12"/>
  <c r="GC8" i="12"/>
  <c r="IB8" i="12"/>
  <c r="FL8" i="12"/>
  <c r="HH8" i="12"/>
  <c r="ER8" i="12"/>
  <c r="GQ8" i="12"/>
  <c r="FZ8" i="12"/>
  <c r="HY8" i="12"/>
  <c r="FI8" i="12"/>
  <c r="IH8" i="12"/>
  <c r="FR8" i="12"/>
  <c r="HQ8" i="12"/>
  <c r="FA8" i="12"/>
  <c r="GZ8" i="12"/>
  <c r="GI8" i="12"/>
  <c r="GE8" i="8"/>
  <c r="ID8" i="8"/>
  <c r="FN8" i="8"/>
  <c r="HM8" i="8"/>
  <c r="EW8" i="8"/>
  <c r="GV8" i="8"/>
  <c r="GA8" i="8"/>
  <c r="HZ8" i="8"/>
  <c r="FJ8" i="8"/>
  <c r="HI8" i="8"/>
  <c r="ES8" i="8"/>
  <c r="GR8" i="8"/>
  <c r="GM8" i="8"/>
  <c r="FV8" i="8"/>
  <c r="HD8" i="8"/>
  <c r="EN8" i="8"/>
  <c r="HU8" i="8"/>
  <c r="FE8" i="8"/>
  <c r="HP8" i="8"/>
  <c r="EZ8" i="8"/>
  <c r="IG8" i="8"/>
  <c r="FQ8" i="8"/>
  <c r="GH8" i="8"/>
  <c r="GY8" i="8"/>
  <c r="IC6" i="10"/>
  <c r="EV6" i="10"/>
  <c r="HL6" i="10"/>
  <c r="GU6" i="10"/>
  <c r="GD6" i="10"/>
  <c r="FM6" i="10"/>
  <c r="GT6" i="10"/>
  <c r="GC6" i="10"/>
  <c r="IB6" i="10"/>
  <c r="FL6" i="10"/>
  <c r="HK6" i="10"/>
  <c r="EU6" i="10"/>
  <c r="GI6" i="10"/>
  <c r="GZ6" i="10"/>
  <c r="FA6" i="10"/>
  <c r="HQ6" i="10"/>
  <c r="FR6" i="10"/>
  <c r="IH6" i="10"/>
  <c r="ID11" i="12"/>
  <c r="FN11" i="12"/>
  <c r="HM11" i="12"/>
  <c r="EW11" i="12"/>
  <c r="GV11" i="12"/>
  <c r="GE11" i="12"/>
  <c r="FX11" i="12"/>
  <c r="HW11" i="12"/>
  <c r="FG11" i="12"/>
  <c r="HF11" i="12"/>
  <c r="EP11" i="12"/>
  <c r="GO11" i="12"/>
  <c r="HE11" i="12"/>
  <c r="EO11" i="12"/>
  <c r="GN11" i="12"/>
  <c r="FW11" i="12"/>
  <c r="HV11" i="12"/>
  <c r="FF11" i="12"/>
  <c r="HN11" i="12"/>
  <c r="EX11" i="12"/>
  <c r="GW11" i="12"/>
  <c r="GF11" i="12"/>
  <c r="IE11" i="12"/>
  <c r="FO11" i="12"/>
  <c r="HT11" i="12"/>
  <c r="FD11" i="12"/>
  <c r="HC11" i="12"/>
  <c r="GL11" i="12"/>
  <c r="IK11" i="12"/>
  <c r="FU11" i="12"/>
  <c r="HR11" i="8"/>
  <c r="FB11" i="8"/>
  <c r="HA11" i="8"/>
  <c r="GJ11" i="8"/>
  <c r="II11" i="8"/>
  <c r="FS11" i="8"/>
  <c r="GX11" i="8"/>
  <c r="GG11" i="8"/>
  <c r="HO11" i="8"/>
  <c r="EY11" i="8"/>
  <c r="IF11" i="8"/>
  <c r="FP11" i="8"/>
  <c r="HL11" i="8"/>
  <c r="EV11" i="8"/>
  <c r="IC11" i="8"/>
  <c r="FM11" i="8"/>
  <c r="GU11" i="8"/>
  <c r="GD11" i="8"/>
  <c r="FW11" i="8"/>
  <c r="GN11" i="8"/>
  <c r="FF11" i="8"/>
  <c r="EO11" i="8"/>
  <c r="HV11" i="8"/>
  <c r="HE11" i="8"/>
  <c r="IH17" i="10"/>
  <c r="FR17" i="10"/>
  <c r="HQ17" i="10"/>
  <c r="FA17" i="10"/>
  <c r="GZ17" i="10"/>
  <c r="GI17" i="10"/>
  <c r="GO17" i="10"/>
  <c r="FX17" i="10"/>
  <c r="HW17" i="10"/>
  <c r="FG17" i="10"/>
  <c r="HF17" i="10"/>
  <c r="EP17" i="10"/>
  <c r="HJ17" i="10"/>
  <c r="ET17" i="10"/>
  <c r="GS17" i="10"/>
  <c r="GB17" i="10"/>
  <c r="IA17" i="10"/>
  <c r="FK17" i="10"/>
  <c r="HN17" i="10"/>
  <c r="EX17" i="10"/>
  <c r="GW17" i="10"/>
  <c r="IE17" i="10"/>
  <c r="GF17" i="10"/>
  <c r="FO17" i="10"/>
  <c r="GG17" i="10"/>
  <c r="FP17" i="10"/>
  <c r="IF17" i="10"/>
  <c r="EY17" i="10"/>
  <c r="GX17" i="10"/>
  <c r="HO17" i="10"/>
  <c r="S37" i="6"/>
  <c r="R37" i="6"/>
  <c r="AC37" i="6"/>
  <c r="AC36" i="6"/>
  <c r="X36" i="6"/>
  <c r="X37" i="6"/>
  <c r="Q36" i="6"/>
  <c r="U37" i="6"/>
  <c r="U36" i="6"/>
  <c r="AB36" i="6"/>
  <c r="AB37" i="6"/>
  <c r="Y37" i="6"/>
  <c r="Y36" i="6"/>
  <c r="AD37" i="6"/>
  <c r="AD36" i="6"/>
  <c r="AE37" i="6"/>
  <c r="AE36" i="6"/>
  <c r="AF36" i="6"/>
  <c r="AF37" i="6"/>
  <c r="V37" i="6"/>
  <c r="V36" i="6"/>
  <c r="W37" i="6"/>
  <c r="W39" i="6" s="1"/>
  <c r="W36" i="6"/>
  <c r="Z37" i="6"/>
  <c r="Z36" i="6"/>
  <c r="AA36" i="6"/>
  <c r="AA37" i="6"/>
  <c r="AG37" i="6"/>
  <c r="AG36" i="6"/>
  <c r="AH37" i="6"/>
  <c r="AH36" i="6"/>
  <c r="AI37" i="6"/>
  <c r="AI36" i="6"/>
  <c r="AJ36" i="6"/>
  <c r="AJ37" i="6"/>
  <c r="P36" i="6"/>
  <c r="B138" i="5"/>
  <c r="X39" i="10" l="1"/>
  <c r="ES36" i="9"/>
  <c r="HK37" i="9"/>
  <c r="AK39" i="16"/>
  <c r="IB36" i="8"/>
  <c r="HI37" i="10"/>
  <c r="HE36" i="8"/>
  <c r="HT36" i="15"/>
  <c r="GL37" i="15"/>
  <c r="EQ23" i="16"/>
  <c r="AH39" i="15"/>
  <c r="AB39" i="12"/>
  <c r="AA39" i="8"/>
  <c r="EM36" i="8"/>
  <c r="AH39" i="9"/>
  <c r="R14" i="15"/>
  <c r="V14" i="15" s="1"/>
  <c r="FO36" i="15"/>
  <c r="GW36" i="15"/>
  <c r="IE37" i="15"/>
  <c r="FL36" i="8"/>
  <c r="AF39" i="12"/>
  <c r="AD39" i="10"/>
  <c r="AA39" i="12"/>
  <c r="AC39" i="11"/>
  <c r="FW37" i="10"/>
  <c r="HP37" i="8"/>
  <c r="GC36" i="10"/>
  <c r="HK36" i="8"/>
  <c r="GC37" i="8"/>
  <c r="FW37" i="8"/>
  <c r="HG36" i="8"/>
  <c r="GP37" i="8"/>
  <c r="GL36" i="10"/>
  <c r="HZ37" i="8"/>
  <c r="ID37" i="9"/>
  <c r="AK39" i="9"/>
  <c r="GQ37" i="11"/>
  <c r="HZ23" i="15"/>
  <c r="GO36" i="15"/>
  <c r="GR23" i="15"/>
  <c r="HU22" i="15"/>
  <c r="AN39" i="16"/>
  <c r="FG37" i="15"/>
  <c r="AB39" i="15"/>
  <c r="IH23" i="15"/>
  <c r="GV23" i="15"/>
  <c r="FE22" i="15"/>
  <c r="EV22" i="15"/>
  <c r="AB39" i="16"/>
  <c r="N5" i="12"/>
  <c r="AF39" i="9"/>
  <c r="HK37" i="16"/>
  <c r="HK36" i="16"/>
  <c r="HL37" i="16"/>
  <c r="HL36" i="16"/>
  <c r="ER22" i="16"/>
  <c r="FZ22" i="16"/>
  <c r="FY23" i="16"/>
  <c r="FY22" i="16"/>
  <c r="GO22" i="16"/>
  <c r="GO23" i="16"/>
  <c r="GM37" i="15"/>
  <c r="GM36" i="15"/>
  <c r="HU37" i="15"/>
  <c r="HU36" i="15"/>
  <c r="HG37" i="15"/>
  <c r="HG36" i="15"/>
  <c r="GD37" i="15"/>
  <c r="GD36" i="15"/>
  <c r="ET23" i="15"/>
  <c r="ET22" i="15"/>
  <c r="EX22" i="15"/>
  <c r="EX23" i="15"/>
  <c r="GW22" i="15"/>
  <c r="GW23" i="15"/>
  <c r="T12" i="16"/>
  <c r="X12" i="16" s="1"/>
  <c r="Q12" i="16"/>
  <c r="U12" i="16" s="1"/>
  <c r="R12" i="16"/>
  <c r="V12" i="16" s="1"/>
  <c r="S12" i="16"/>
  <c r="W12" i="16" s="1"/>
  <c r="Q16" i="16"/>
  <c r="U16" i="16" s="1"/>
  <c r="S16" i="16"/>
  <c r="W16" i="16" s="1"/>
  <c r="R16" i="16"/>
  <c r="V16" i="16" s="1"/>
  <c r="T16" i="16"/>
  <c r="X16" i="16" s="1"/>
  <c r="Q10" i="15"/>
  <c r="U10" i="15" s="1"/>
  <c r="O10" i="15"/>
  <c r="S10" i="15" s="1"/>
  <c r="P10" i="15"/>
  <c r="T10" i="15" s="1"/>
  <c r="R10" i="15"/>
  <c r="V10" i="15" s="1"/>
  <c r="P9" i="15"/>
  <c r="T9" i="15" s="1"/>
  <c r="Q9" i="15"/>
  <c r="U9" i="15" s="1"/>
  <c r="R9" i="15"/>
  <c r="V9" i="15" s="1"/>
  <c r="O9" i="15"/>
  <c r="S9" i="15" s="1"/>
  <c r="GU23" i="15"/>
  <c r="GB37" i="16"/>
  <c r="GB36" i="16"/>
  <c r="ET36" i="16"/>
  <c r="ET37" i="16"/>
  <c r="IJ37" i="16"/>
  <c r="IJ36" i="16"/>
  <c r="HB37" i="16"/>
  <c r="HB36" i="16"/>
  <c r="FO36" i="16"/>
  <c r="FO37" i="16"/>
  <c r="GF36" i="16"/>
  <c r="GF37" i="16"/>
  <c r="ER37" i="16"/>
  <c r="ER36" i="16"/>
  <c r="FZ37" i="16"/>
  <c r="FZ36" i="16"/>
  <c r="FM23" i="15"/>
  <c r="Q16" i="15"/>
  <c r="U16" i="15" s="1"/>
  <c r="O16" i="15"/>
  <c r="S16" i="15" s="1"/>
  <c r="P16" i="15"/>
  <c r="T16" i="15" s="1"/>
  <c r="HT23" i="16"/>
  <c r="HT22" i="16"/>
  <c r="FD22" i="16"/>
  <c r="FD23" i="16"/>
  <c r="HS23" i="16"/>
  <c r="HS22" i="16"/>
  <c r="GA23" i="16"/>
  <c r="GA22" i="16"/>
  <c r="FJ23" i="16"/>
  <c r="FJ22" i="16"/>
  <c r="GW22" i="16"/>
  <c r="GW23" i="16"/>
  <c r="FO22" i="16"/>
  <c r="FO23" i="16"/>
  <c r="FO39" i="16" s="1"/>
  <c r="IO14" i="16" s="1"/>
  <c r="GF37" i="15"/>
  <c r="GF36" i="15"/>
  <c r="GQ37" i="15"/>
  <c r="GQ36" i="15"/>
  <c r="FI37" i="15"/>
  <c r="FI36" i="15"/>
  <c r="EO37" i="15"/>
  <c r="EO36" i="15"/>
  <c r="IH36" i="15"/>
  <c r="IH37" i="15"/>
  <c r="GZ37" i="15"/>
  <c r="GZ36" i="15"/>
  <c r="GI23" i="15"/>
  <c r="GA22" i="15"/>
  <c r="EM23" i="15"/>
  <c r="EM22" i="15"/>
  <c r="FP23" i="16"/>
  <c r="R11" i="16"/>
  <c r="V11" i="16" s="1"/>
  <c r="S11" i="16"/>
  <c r="W11" i="16" s="1"/>
  <c r="T11" i="16"/>
  <c r="X11" i="16" s="1"/>
  <c r="Q11" i="16"/>
  <c r="U11" i="16" s="1"/>
  <c r="P15" i="15"/>
  <c r="T15" i="15" s="1"/>
  <c r="O15" i="15"/>
  <c r="S15" i="15" s="1"/>
  <c r="Q15" i="15"/>
  <c r="U15" i="15" s="1"/>
  <c r="R15" i="15"/>
  <c r="V15" i="15" s="1"/>
  <c r="HU23" i="15"/>
  <c r="HU39" i="15" s="1"/>
  <c r="IQ6" i="15" s="1"/>
  <c r="GZ37" i="16"/>
  <c r="GZ36" i="16"/>
  <c r="FR36" i="16"/>
  <c r="FR37" i="16"/>
  <c r="GJ36" i="16"/>
  <c r="GJ37" i="16"/>
  <c r="HA36" i="16"/>
  <c r="HA37" i="16"/>
  <c r="IG36" i="16"/>
  <c r="IG37" i="16"/>
  <c r="GH37" i="16"/>
  <c r="GH36" i="16"/>
  <c r="HE37" i="16"/>
  <c r="HE36" i="16"/>
  <c r="HW37" i="16"/>
  <c r="HW36" i="16"/>
  <c r="AA39" i="16"/>
  <c r="P13" i="15"/>
  <c r="T13" i="15" s="1"/>
  <c r="R13" i="15"/>
  <c r="V13" i="15" s="1"/>
  <c r="O13" i="15"/>
  <c r="S13" i="15" s="1"/>
  <c r="Q13" i="15"/>
  <c r="U13" i="15" s="1"/>
  <c r="P12" i="15"/>
  <c r="T12" i="15" s="1"/>
  <c r="O12" i="15"/>
  <c r="S12" i="15" s="1"/>
  <c r="R12" i="15"/>
  <c r="V12" i="15" s="1"/>
  <c r="Q12" i="15"/>
  <c r="U12" i="15" s="1"/>
  <c r="EO23" i="15"/>
  <c r="HP23" i="16"/>
  <c r="HP22" i="16"/>
  <c r="FQ22" i="16"/>
  <c r="HV23" i="16"/>
  <c r="HV22" i="16"/>
  <c r="EW23" i="16"/>
  <c r="EW22" i="16"/>
  <c r="FP22" i="16"/>
  <c r="EY23" i="16"/>
  <c r="EY22" i="16"/>
  <c r="EV23" i="15"/>
  <c r="FJ37" i="15"/>
  <c r="FJ36" i="15"/>
  <c r="GG37" i="15"/>
  <c r="GG36" i="15"/>
  <c r="EY37" i="15"/>
  <c r="EY36" i="15"/>
  <c r="IG23" i="15"/>
  <c r="IG22" i="15"/>
  <c r="FF22" i="15"/>
  <c r="HR23" i="15"/>
  <c r="HR22" i="15"/>
  <c r="GG23" i="15"/>
  <c r="GG22" i="15"/>
  <c r="FL22" i="15"/>
  <c r="FL23" i="15"/>
  <c r="T19" i="16"/>
  <c r="X19" i="16" s="1"/>
  <c r="Q19" i="16"/>
  <c r="U19" i="16" s="1"/>
  <c r="S19" i="16"/>
  <c r="W19" i="16" s="1"/>
  <c r="R19" i="16"/>
  <c r="V19" i="16" s="1"/>
  <c r="GI22" i="15"/>
  <c r="HV23" i="15"/>
  <c r="GN23" i="15"/>
  <c r="IK37" i="16"/>
  <c r="IK36" i="16"/>
  <c r="HC36" i="16"/>
  <c r="HC37" i="16"/>
  <c r="EQ36" i="16"/>
  <c r="EQ37" i="16"/>
  <c r="EQ39" i="16" s="1"/>
  <c r="IN7" i="16" s="1"/>
  <c r="HM37" i="16"/>
  <c r="HM36" i="16"/>
  <c r="GG36" i="16"/>
  <c r="GG37" i="16"/>
  <c r="IF36" i="16"/>
  <c r="IF37" i="16"/>
  <c r="Q18" i="16"/>
  <c r="S18" i="16"/>
  <c r="W18" i="16" s="1"/>
  <c r="R18" i="16"/>
  <c r="V18" i="16" s="1"/>
  <c r="T18" i="16"/>
  <c r="X18" i="16" s="1"/>
  <c r="GU22" i="16"/>
  <c r="IC23" i="16"/>
  <c r="IC22" i="16"/>
  <c r="HJ23" i="16"/>
  <c r="HJ22" i="16"/>
  <c r="FS22" i="16"/>
  <c r="FS23" i="16"/>
  <c r="GT37" i="15"/>
  <c r="GT36" i="15"/>
  <c r="IB36" i="15"/>
  <c r="IB37" i="15"/>
  <c r="HM36" i="15"/>
  <c r="HM37" i="15"/>
  <c r="HJ37" i="15"/>
  <c r="HJ36" i="15"/>
  <c r="IA37" i="15"/>
  <c r="IA36" i="15"/>
  <c r="II36" i="15"/>
  <c r="II37" i="15"/>
  <c r="GH37" i="15"/>
  <c r="GH36" i="15"/>
  <c r="AK39" i="15"/>
  <c r="FZ23" i="15"/>
  <c r="FZ22" i="15"/>
  <c r="HY22" i="15"/>
  <c r="HY23" i="15"/>
  <c r="FM22" i="15"/>
  <c r="GP22" i="15"/>
  <c r="GP23" i="15"/>
  <c r="GO22" i="15"/>
  <c r="GO23" i="15"/>
  <c r="O5" i="15"/>
  <c r="S5" i="15" s="1"/>
  <c r="HF22" i="15"/>
  <c r="HF23" i="15"/>
  <c r="HF39" i="15" s="1"/>
  <c r="IP8" i="15" s="1"/>
  <c r="GD23" i="16"/>
  <c r="EQ22" i="16"/>
  <c r="EV22" i="9"/>
  <c r="GY23" i="10"/>
  <c r="FP22" i="12"/>
  <c r="AB39" i="9"/>
  <c r="AC39" i="9"/>
  <c r="Z39" i="10"/>
  <c r="GY37" i="8"/>
  <c r="FY36" i="10"/>
  <c r="AC39" i="10"/>
  <c r="HC22" i="11"/>
  <c r="GL23" i="11"/>
  <c r="FA37" i="10"/>
  <c r="GI36" i="10"/>
  <c r="Z39" i="11"/>
  <c r="AB39" i="8"/>
  <c r="HM37" i="10"/>
  <c r="GV37" i="10"/>
  <c r="FL37" i="9"/>
  <c r="HI23" i="15"/>
  <c r="GA23" i="15"/>
  <c r="GT36" i="16"/>
  <c r="GT37" i="16"/>
  <c r="FL37" i="16"/>
  <c r="FL36" i="16"/>
  <c r="ES37" i="16"/>
  <c r="ES36" i="16"/>
  <c r="FJ37" i="16"/>
  <c r="FJ36" i="16"/>
  <c r="FM36" i="16"/>
  <c r="FM37" i="16"/>
  <c r="GU37" i="16"/>
  <c r="GU39" i="16" s="1"/>
  <c r="IQ12" i="16" s="1"/>
  <c r="GU36" i="16"/>
  <c r="FN23" i="15"/>
  <c r="HK23" i="16"/>
  <c r="HK39" i="16" s="1"/>
  <c r="IR11" i="16" s="1"/>
  <c r="HK22" i="16"/>
  <c r="HH22" i="16"/>
  <c r="HG23" i="16"/>
  <c r="HW22" i="16"/>
  <c r="HW23" i="16"/>
  <c r="EP23" i="16"/>
  <c r="EP22" i="16"/>
  <c r="FV36" i="15"/>
  <c r="FV37" i="15"/>
  <c r="EN37" i="15"/>
  <c r="EN36" i="15"/>
  <c r="GP37" i="15"/>
  <c r="GP36" i="15"/>
  <c r="FH37" i="15"/>
  <c r="FH36" i="15"/>
  <c r="HL37" i="15"/>
  <c r="HL36" i="15"/>
  <c r="FM37" i="15"/>
  <c r="FM36" i="15"/>
  <c r="GE23" i="15"/>
  <c r="FV23" i="15"/>
  <c r="FV39" i="15" s="1"/>
  <c r="IN6" i="15" s="1"/>
  <c r="FV22" i="15"/>
  <c r="GS23" i="15"/>
  <c r="GS22" i="15"/>
  <c r="HJ22" i="15"/>
  <c r="HJ23" i="15"/>
  <c r="GF23" i="15"/>
  <c r="GF39" i="15" s="1"/>
  <c r="IN16" i="15" s="1"/>
  <c r="GF22" i="15"/>
  <c r="GC22" i="16"/>
  <c r="GP23" i="16"/>
  <c r="HX22" i="16"/>
  <c r="HB22" i="16"/>
  <c r="HJ37" i="16"/>
  <c r="HJ36" i="16"/>
  <c r="FC36" i="16"/>
  <c r="FC37" i="16"/>
  <c r="GW37" i="16"/>
  <c r="GW36" i="16"/>
  <c r="HH36" i="16"/>
  <c r="HH37" i="16"/>
  <c r="IC22" i="15"/>
  <c r="R19" i="15"/>
  <c r="V19" i="15" s="1"/>
  <c r="O19" i="15"/>
  <c r="S19" i="15" s="1"/>
  <c r="Q19" i="15"/>
  <c r="U19" i="15" s="1"/>
  <c r="P19" i="15"/>
  <c r="T19" i="15" s="1"/>
  <c r="HC23" i="16"/>
  <c r="HC39" i="16" s="1"/>
  <c r="IQ20" i="16" s="1"/>
  <c r="HC22" i="16"/>
  <c r="HB23" i="16"/>
  <c r="HI23" i="16"/>
  <c r="HI22" i="16"/>
  <c r="HZ23" i="16"/>
  <c r="HZ22" i="16"/>
  <c r="IE22" i="16"/>
  <c r="IE23" i="16"/>
  <c r="Q11" i="15"/>
  <c r="U11" i="15" s="1"/>
  <c r="R11" i="15"/>
  <c r="V11" i="15" s="1"/>
  <c r="O11" i="15"/>
  <c r="S11" i="15" s="1"/>
  <c r="P11" i="15"/>
  <c r="T11" i="15" s="1"/>
  <c r="GW37" i="15"/>
  <c r="IE36" i="15"/>
  <c r="HY37" i="15"/>
  <c r="HY36" i="15"/>
  <c r="GN36" i="15"/>
  <c r="GN37" i="15"/>
  <c r="GN39" i="15" s="1"/>
  <c r="IO7" i="15" s="1"/>
  <c r="HE36" i="15"/>
  <c r="HE37" i="15"/>
  <c r="FR36" i="15"/>
  <c r="FR37" i="15"/>
  <c r="HQ36" i="15"/>
  <c r="HQ37" i="15"/>
  <c r="P21" i="15"/>
  <c r="T21" i="15" s="1"/>
  <c r="Q21" i="15"/>
  <c r="U21" i="15" s="1"/>
  <c r="O21" i="15"/>
  <c r="S21" i="15" s="1"/>
  <c r="R21" i="15"/>
  <c r="V21" i="15" s="1"/>
  <c r="FU23" i="15"/>
  <c r="FU39" i="15" s="1"/>
  <c r="IN5" i="15" s="1"/>
  <c r="FU22" i="15"/>
  <c r="FD23" i="15"/>
  <c r="FD39" i="15" s="1"/>
  <c r="IM5" i="15" s="1"/>
  <c r="FD22" i="15"/>
  <c r="IG23" i="16"/>
  <c r="R10" i="16"/>
  <c r="V10" i="16" s="1"/>
  <c r="T10" i="16"/>
  <c r="X10" i="16" s="1"/>
  <c r="Q10" i="16"/>
  <c r="U10" i="16" s="1"/>
  <c r="S10" i="16"/>
  <c r="W10" i="16" s="1"/>
  <c r="R9" i="16"/>
  <c r="V9" i="16" s="1"/>
  <c r="Q9" i="16"/>
  <c r="U9" i="16" s="1"/>
  <c r="S9" i="16"/>
  <c r="W9" i="16" s="1"/>
  <c r="T9" i="16"/>
  <c r="X9" i="16" s="1"/>
  <c r="EN23" i="15"/>
  <c r="EN39" i="15" s="1"/>
  <c r="IL6" i="15" s="1"/>
  <c r="FE23" i="15"/>
  <c r="R8" i="15"/>
  <c r="V8" i="15" s="1"/>
  <c r="O8" i="15"/>
  <c r="S8" i="15" s="1"/>
  <c r="P8" i="15"/>
  <c r="T8" i="15" s="1"/>
  <c r="Q8" i="15"/>
  <c r="U8" i="15" s="1"/>
  <c r="AL39" i="16"/>
  <c r="IH37" i="16"/>
  <c r="IH36" i="16"/>
  <c r="HR37" i="16"/>
  <c r="HR36" i="16"/>
  <c r="FF37" i="16"/>
  <c r="FF36" i="16"/>
  <c r="FW37" i="16"/>
  <c r="FW36" i="16"/>
  <c r="HF36" i="16"/>
  <c r="HF37" i="16"/>
  <c r="FX37" i="16"/>
  <c r="FX36" i="16"/>
  <c r="U18" i="16"/>
  <c r="HZ22" i="15"/>
  <c r="GY22" i="16"/>
  <c r="GY23" i="16"/>
  <c r="EO22" i="16"/>
  <c r="EO23" i="16"/>
  <c r="FN22" i="16"/>
  <c r="FN23" i="16"/>
  <c r="GV23" i="16"/>
  <c r="GV22" i="16"/>
  <c r="IF22" i="16"/>
  <c r="HO23" i="16"/>
  <c r="HO22" i="16"/>
  <c r="HC37" i="15"/>
  <c r="HC36" i="15"/>
  <c r="HZ36" i="15"/>
  <c r="HZ37" i="15"/>
  <c r="HZ39" i="15" s="1"/>
  <c r="IQ11" i="15" s="1"/>
  <c r="GR37" i="15"/>
  <c r="GR39" i="15" s="1"/>
  <c r="IO11" i="15" s="1"/>
  <c r="GR36" i="15"/>
  <c r="HO37" i="15"/>
  <c r="HO36" i="15"/>
  <c r="FQ23" i="15"/>
  <c r="FQ22" i="15"/>
  <c r="EZ22" i="15"/>
  <c r="EZ23" i="15"/>
  <c r="GN22" i="15"/>
  <c r="HE23" i="15"/>
  <c r="HE39" i="15" s="1"/>
  <c r="IP7" i="15" s="1"/>
  <c r="HE22" i="15"/>
  <c r="FS22" i="15"/>
  <c r="FS23" i="15"/>
  <c r="FP22" i="15"/>
  <c r="FP23" i="15"/>
  <c r="IB23" i="15"/>
  <c r="IB22" i="15"/>
  <c r="GT23" i="15"/>
  <c r="GT39" i="15" s="1"/>
  <c r="IO13" i="15" s="1"/>
  <c r="GT22" i="15"/>
  <c r="FZ23" i="16"/>
  <c r="R6" i="16"/>
  <c r="V6" i="16" s="1"/>
  <c r="Q6" i="16"/>
  <c r="U6" i="16" s="1"/>
  <c r="S6" i="16"/>
  <c r="W6" i="16" s="1"/>
  <c r="T6" i="16"/>
  <c r="X6" i="16" s="1"/>
  <c r="GH22" i="16"/>
  <c r="FR22" i="15"/>
  <c r="FA22" i="15"/>
  <c r="GL36" i="16"/>
  <c r="GL37" i="16"/>
  <c r="FD36" i="16"/>
  <c r="FD37" i="16"/>
  <c r="FY36" i="16"/>
  <c r="FY37" i="16"/>
  <c r="FH36" i="16"/>
  <c r="FH37" i="16"/>
  <c r="FN36" i="16"/>
  <c r="FN37" i="16"/>
  <c r="GV37" i="16"/>
  <c r="GV36" i="16"/>
  <c r="HO36" i="16"/>
  <c r="HO37" i="16"/>
  <c r="AJ39" i="16"/>
  <c r="FX37" i="15"/>
  <c r="EV22" i="16"/>
  <c r="EV23" i="16"/>
  <c r="IA22" i="16"/>
  <c r="IA23" i="16"/>
  <c r="FK22" i="16"/>
  <c r="FK23" i="16"/>
  <c r="II23" i="16"/>
  <c r="II22" i="16"/>
  <c r="HA23" i="16"/>
  <c r="HA39" i="16" s="1"/>
  <c r="IQ18" i="16" s="1"/>
  <c r="HA22" i="16"/>
  <c r="FA22" i="16"/>
  <c r="FA23" i="16"/>
  <c r="FR22" i="16"/>
  <c r="FR23" i="16"/>
  <c r="FR39" i="16" s="1"/>
  <c r="IO17" i="16" s="1"/>
  <c r="AF39" i="15"/>
  <c r="HK37" i="15"/>
  <c r="HK36" i="15"/>
  <c r="FN36" i="15"/>
  <c r="FN37" i="15"/>
  <c r="FN39" i="15" s="1"/>
  <c r="IM15" i="15" s="1"/>
  <c r="GS36" i="15"/>
  <c r="GS37" i="15"/>
  <c r="AM39" i="15"/>
  <c r="FB36" i="15"/>
  <c r="FB37" i="15"/>
  <c r="HP37" i="15"/>
  <c r="HP36" i="15"/>
  <c r="FQ36" i="15"/>
  <c r="FQ37" i="15"/>
  <c r="HH22" i="15"/>
  <c r="HH23" i="15"/>
  <c r="IC23" i="15"/>
  <c r="EQ22" i="15"/>
  <c r="EQ23" i="15"/>
  <c r="FH22" i="15"/>
  <c r="FH23" i="15"/>
  <c r="FH39" i="15" s="1"/>
  <c r="IM9" i="15" s="1"/>
  <c r="HW22" i="15"/>
  <c r="HW23" i="15"/>
  <c r="FX22" i="15"/>
  <c r="FX23" i="15"/>
  <c r="FX39" i="15" s="1"/>
  <c r="IN8" i="15" s="1"/>
  <c r="HH23" i="16"/>
  <c r="FA36" i="9"/>
  <c r="EQ37" i="10"/>
  <c r="L5" i="11"/>
  <c r="P5" i="11" s="1"/>
  <c r="FN37" i="9"/>
  <c r="AO39" i="12"/>
  <c r="HH37" i="11"/>
  <c r="FH23" i="16"/>
  <c r="T7" i="16"/>
  <c r="X7" i="16" s="1"/>
  <c r="Q7" i="16"/>
  <c r="U7" i="16" s="1"/>
  <c r="R7" i="16"/>
  <c r="V7" i="16" s="1"/>
  <c r="S7" i="16"/>
  <c r="W7" i="16" s="1"/>
  <c r="ES23" i="15"/>
  <c r="GR22" i="15"/>
  <c r="IB36" i="16"/>
  <c r="IB37" i="16"/>
  <c r="GA37" i="16"/>
  <c r="GA36" i="16"/>
  <c r="HZ37" i="16"/>
  <c r="HZ36" i="16"/>
  <c r="IC37" i="16"/>
  <c r="IC36" i="16"/>
  <c r="T17" i="16"/>
  <c r="X17" i="16" s="1"/>
  <c r="Q17" i="16"/>
  <c r="U17" i="16" s="1"/>
  <c r="R17" i="16"/>
  <c r="V17" i="16" s="1"/>
  <c r="S17" i="16"/>
  <c r="W17" i="16" s="1"/>
  <c r="HT37" i="15"/>
  <c r="GE22" i="15"/>
  <c r="ID23" i="15"/>
  <c r="FL22" i="16"/>
  <c r="FL23" i="16"/>
  <c r="FI22" i="16"/>
  <c r="FH22" i="16"/>
  <c r="HF22" i="16"/>
  <c r="HF23" i="16"/>
  <c r="HF39" i="16" s="1"/>
  <c r="IR6" i="16" s="1"/>
  <c r="R5" i="16"/>
  <c r="V5" i="16" s="1"/>
  <c r="S5" i="16"/>
  <c r="W5" i="16" s="1"/>
  <c r="Q5" i="16"/>
  <c r="U5" i="16" s="1"/>
  <c r="T5" i="16"/>
  <c r="X5" i="16" s="1"/>
  <c r="FG36" i="15"/>
  <c r="Y39" i="15"/>
  <c r="HD36" i="15"/>
  <c r="HD37" i="15"/>
  <c r="HX36" i="15"/>
  <c r="HX37" i="15"/>
  <c r="IC37" i="15"/>
  <c r="IC36" i="15"/>
  <c r="HD22" i="15"/>
  <c r="HD23" i="15"/>
  <c r="Q5" i="15"/>
  <c r="U5" i="15" s="1"/>
  <c r="P5" i="15"/>
  <c r="T5" i="15" s="1"/>
  <c r="R5" i="15"/>
  <c r="V5" i="15" s="1"/>
  <c r="FK22" i="15"/>
  <c r="FK23" i="15"/>
  <c r="FO23" i="15"/>
  <c r="FO22" i="15"/>
  <c r="Q13" i="16"/>
  <c r="U13" i="16" s="1"/>
  <c r="R13" i="16"/>
  <c r="V13" i="16" s="1"/>
  <c r="S13" i="16"/>
  <c r="W13" i="16" s="1"/>
  <c r="T13" i="16"/>
  <c r="X13" i="16" s="1"/>
  <c r="Q8" i="16"/>
  <c r="U8" i="16" s="1"/>
  <c r="R8" i="16"/>
  <c r="V8" i="16" s="1"/>
  <c r="S8" i="16"/>
  <c r="W8" i="16" s="1"/>
  <c r="T8" i="16"/>
  <c r="X8" i="16" s="1"/>
  <c r="GD22" i="15"/>
  <c r="FK37" i="16"/>
  <c r="FK36" i="16"/>
  <c r="HS36" i="16"/>
  <c r="HS37" i="16"/>
  <c r="FT36" i="16"/>
  <c r="FT37" i="16"/>
  <c r="IE37" i="16"/>
  <c r="IE36" i="16"/>
  <c r="EX37" i="16"/>
  <c r="EX36" i="16"/>
  <c r="AC39" i="16"/>
  <c r="FI37" i="16"/>
  <c r="FI36" i="16"/>
  <c r="HL23" i="15"/>
  <c r="HL39" i="15" s="1"/>
  <c r="IP14" i="15" s="1"/>
  <c r="FU23" i="16"/>
  <c r="FU22" i="16"/>
  <c r="GL22" i="16"/>
  <c r="GL23" i="16"/>
  <c r="GL39" i="16" s="1"/>
  <c r="IP20" i="16" s="1"/>
  <c r="FC23" i="16"/>
  <c r="FC22" i="16"/>
  <c r="FT22" i="16"/>
  <c r="FT23" i="16"/>
  <c r="FT39" i="16" s="1"/>
  <c r="IO19" i="16" s="1"/>
  <c r="GR23" i="16"/>
  <c r="GR22" i="16"/>
  <c r="EX22" i="16"/>
  <c r="EX23" i="16"/>
  <c r="EX39" i="16" s="1"/>
  <c r="IN14" i="16" s="1"/>
  <c r="GF22" i="16"/>
  <c r="GF23" i="16"/>
  <c r="GF39" i="16" s="1"/>
  <c r="IP14" i="16" s="1"/>
  <c r="HN36" i="15"/>
  <c r="HN37" i="15"/>
  <c r="FZ37" i="15"/>
  <c r="FZ36" i="15"/>
  <c r="ER36" i="15"/>
  <c r="ER37" i="15"/>
  <c r="HV36" i="15"/>
  <c r="HV37" i="15"/>
  <c r="GI37" i="15"/>
  <c r="GI36" i="15"/>
  <c r="FA37" i="15"/>
  <c r="FA36" i="15"/>
  <c r="HI22" i="15"/>
  <c r="ES22" i="15"/>
  <c r="HC22" i="15"/>
  <c r="HC23" i="15"/>
  <c r="HT22" i="15"/>
  <c r="HT23" i="15"/>
  <c r="HT39" i="15" s="1"/>
  <c r="IQ5" i="15" s="1"/>
  <c r="O7" i="15"/>
  <c r="S7" i="15" s="1"/>
  <c r="P7" i="15"/>
  <c r="T7" i="15" s="1"/>
  <c r="Q7" i="15"/>
  <c r="U7" i="15" s="1"/>
  <c r="FQ23" i="16"/>
  <c r="GT23" i="16"/>
  <c r="S15" i="16"/>
  <c r="W15" i="16" s="1"/>
  <c r="T15" i="16"/>
  <c r="X15" i="16" s="1"/>
  <c r="Q15" i="16"/>
  <c r="U15" i="16" s="1"/>
  <c r="R15" i="16"/>
  <c r="V15" i="16" s="1"/>
  <c r="P20" i="15"/>
  <c r="T20" i="15" s="1"/>
  <c r="R20" i="15"/>
  <c r="V20" i="15" s="1"/>
  <c r="Q20" i="15"/>
  <c r="U20" i="15" s="1"/>
  <c r="O20" i="15"/>
  <c r="S20" i="15" s="1"/>
  <c r="IF23" i="16"/>
  <c r="IF39" i="16" s="1"/>
  <c r="IS15" i="16" s="1"/>
  <c r="GM23" i="15"/>
  <c r="GM39" i="15" s="1"/>
  <c r="IO6" i="15" s="1"/>
  <c r="GI37" i="16"/>
  <c r="GI36" i="16"/>
  <c r="FA36" i="16"/>
  <c r="FA37" i="16"/>
  <c r="FS37" i="16"/>
  <c r="FS36" i="16"/>
  <c r="FQ37" i="16"/>
  <c r="FQ36" i="16"/>
  <c r="EZ37" i="16"/>
  <c r="EZ36" i="16"/>
  <c r="GN36" i="16"/>
  <c r="GN37" i="16"/>
  <c r="GO36" i="16"/>
  <c r="GO37" i="16"/>
  <c r="FI23" i="16"/>
  <c r="FN22" i="15"/>
  <c r="GV22" i="15"/>
  <c r="IG22" i="16"/>
  <c r="GH23" i="16"/>
  <c r="GH39" i="16" s="1"/>
  <c r="IP16" i="16" s="1"/>
  <c r="FF23" i="16"/>
  <c r="FF22" i="16"/>
  <c r="HE23" i="16"/>
  <c r="HE22" i="16"/>
  <c r="ID23" i="16"/>
  <c r="ID22" i="16"/>
  <c r="GG22" i="16"/>
  <c r="GG23" i="16"/>
  <c r="EM37" i="15"/>
  <c r="EM36" i="15"/>
  <c r="FU36" i="15"/>
  <c r="GA36" i="15"/>
  <c r="GA37" i="15"/>
  <c r="GA39" i="15" s="1"/>
  <c r="IN11" i="15" s="1"/>
  <c r="HI36" i="15"/>
  <c r="HI37" i="15"/>
  <c r="GX37" i="15"/>
  <c r="GX36" i="15"/>
  <c r="AJ39" i="15"/>
  <c r="GH23" i="15"/>
  <c r="GH39" i="15" s="1"/>
  <c r="IN18" i="15" s="1"/>
  <c r="GH22" i="15"/>
  <c r="HP23" i="15"/>
  <c r="HP22" i="15"/>
  <c r="FW22" i="15"/>
  <c r="FW23" i="15"/>
  <c r="FB22" i="15"/>
  <c r="FB23" i="15"/>
  <c r="FB39" i="15" s="1"/>
  <c r="IL20" i="15" s="1"/>
  <c r="II23" i="15"/>
  <c r="II22" i="15"/>
  <c r="HO22" i="15"/>
  <c r="HO23" i="15"/>
  <c r="HO39" i="15" s="1"/>
  <c r="IP17" i="15" s="1"/>
  <c r="IF23" i="15"/>
  <c r="IF22" i="15"/>
  <c r="HK22" i="15"/>
  <c r="HK23" i="15"/>
  <c r="HK39" i="15" s="1"/>
  <c r="IP13" i="15" s="1"/>
  <c r="IH22" i="15"/>
  <c r="HQ22" i="15"/>
  <c r="AO39" i="16"/>
  <c r="HT37" i="16"/>
  <c r="HT36" i="16"/>
  <c r="HG36" i="16"/>
  <c r="HG37" i="16"/>
  <c r="HX36" i="16"/>
  <c r="HX37" i="16"/>
  <c r="ID37" i="16"/>
  <c r="ID36" i="16"/>
  <c r="AH39" i="16"/>
  <c r="GX36" i="16"/>
  <c r="GX37" i="16"/>
  <c r="GO37" i="15"/>
  <c r="R6" i="15"/>
  <c r="V6" i="15" s="1"/>
  <c r="O6" i="15"/>
  <c r="S6" i="15" s="1"/>
  <c r="Q6" i="15"/>
  <c r="U6" i="15" s="1"/>
  <c r="P6" i="15"/>
  <c r="T6" i="15" s="1"/>
  <c r="FA23" i="15"/>
  <c r="FA39" i="15" s="1"/>
  <c r="IL19" i="15" s="1"/>
  <c r="HL23" i="16"/>
  <c r="HL39" i="16" s="1"/>
  <c r="IR12" i="16" s="1"/>
  <c r="HL22" i="16"/>
  <c r="GB22" i="16"/>
  <c r="GB23" i="16"/>
  <c r="GB39" i="16" s="1"/>
  <c r="IP10" i="16" s="1"/>
  <c r="GJ22" i="16"/>
  <c r="GJ23" i="16"/>
  <c r="HR22" i="16"/>
  <c r="HR23" i="16"/>
  <c r="HR39" i="16" s="1"/>
  <c r="IR18" i="16" s="1"/>
  <c r="GI22" i="16"/>
  <c r="GI23" i="16"/>
  <c r="IH23" i="16"/>
  <c r="IH22" i="16"/>
  <c r="GC37" i="15"/>
  <c r="GC36" i="15"/>
  <c r="GV36" i="15"/>
  <c r="GV37" i="15"/>
  <c r="GV39" i="15" s="1"/>
  <c r="IO15" i="15" s="1"/>
  <c r="ID37" i="15"/>
  <c r="ID36" i="15"/>
  <c r="ET36" i="15"/>
  <c r="ET37" i="15"/>
  <c r="AE39" i="15"/>
  <c r="FS37" i="15"/>
  <c r="FS36" i="15"/>
  <c r="HR37" i="15"/>
  <c r="HR36" i="15"/>
  <c r="IG37" i="15"/>
  <c r="IG36" i="15"/>
  <c r="FI23" i="15"/>
  <c r="FI39" i="15" s="1"/>
  <c r="IM10" i="15" s="1"/>
  <c r="FI22" i="15"/>
  <c r="GD23" i="15"/>
  <c r="GD39" i="15" s="1"/>
  <c r="IN14" i="15" s="1"/>
  <c r="FY22" i="15"/>
  <c r="FY23" i="15"/>
  <c r="FY39" i="15" s="1"/>
  <c r="IN9" i="15" s="1"/>
  <c r="HX23" i="15"/>
  <c r="HX39" i="15" s="1"/>
  <c r="IQ9" i="15" s="1"/>
  <c r="HX22" i="15"/>
  <c r="AA39" i="10"/>
  <c r="AG39" i="8"/>
  <c r="AM39" i="12"/>
  <c r="Z39" i="8"/>
  <c r="HC37" i="9"/>
  <c r="AG39" i="6"/>
  <c r="Z39" i="6"/>
  <c r="GT37" i="8"/>
  <c r="AF39" i="8"/>
  <c r="ES37" i="10"/>
  <c r="FQ22" i="10"/>
  <c r="HQ22" i="11"/>
  <c r="FA22" i="11"/>
  <c r="EV36" i="11"/>
  <c r="GP36" i="9"/>
  <c r="AE39" i="9"/>
  <c r="GN36" i="10"/>
  <c r="X39" i="11"/>
  <c r="FS22" i="9"/>
  <c r="GL36" i="11"/>
  <c r="AH39" i="11"/>
  <c r="IB23" i="11"/>
  <c r="IB39" i="11" s="1"/>
  <c r="IQ13" i="11" s="1"/>
  <c r="ES36" i="8"/>
  <c r="EQ37" i="8"/>
  <c r="AH39" i="10"/>
  <c r="HC37" i="10"/>
  <c r="GC37" i="9"/>
  <c r="GL37" i="8"/>
  <c r="EW36" i="9"/>
  <c r="FJ23" i="15"/>
  <c r="FJ39" i="15" s="1"/>
  <c r="IM11" i="15" s="1"/>
  <c r="GC37" i="16"/>
  <c r="GC39" i="16" s="1"/>
  <c r="IP11" i="16" s="1"/>
  <c r="GC36" i="16"/>
  <c r="EU36" i="16"/>
  <c r="EU37" i="16"/>
  <c r="HI36" i="16"/>
  <c r="HI37" i="16"/>
  <c r="GR37" i="16"/>
  <c r="GR36" i="16"/>
  <c r="GD36" i="16"/>
  <c r="GD37" i="16"/>
  <c r="EV37" i="16"/>
  <c r="EV36" i="16"/>
  <c r="GL36" i="15"/>
  <c r="X39" i="15"/>
  <c r="EU22" i="16"/>
  <c r="EU23" i="16"/>
  <c r="EU39" i="16" s="1"/>
  <c r="IN11" i="16" s="1"/>
  <c r="IB23" i="16"/>
  <c r="IB22" i="16"/>
  <c r="GQ22" i="16"/>
  <c r="GQ23" i="16"/>
  <c r="HY23" i="16"/>
  <c r="GP22" i="16"/>
  <c r="HX23" i="16"/>
  <c r="FG23" i="16"/>
  <c r="FG39" i="16" s="1"/>
  <c r="IO6" i="16" s="1"/>
  <c r="FG22" i="16"/>
  <c r="FX22" i="16"/>
  <c r="FX23" i="16"/>
  <c r="O14" i="15"/>
  <c r="S14" i="15" s="1"/>
  <c r="Q14" i="15"/>
  <c r="U14" i="15" s="1"/>
  <c r="P14" i="15"/>
  <c r="T14" i="15" s="1"/>
  <c r="EP36" i="15"/>
  <c r="EP37" i="15"/>
  <c r="FE37" i="15"/>
  <c r="FE36" i="15"/>
  <c r="EQ36" i="15"/>
  <c r="EQ37" i="15"/>
  <c r="FY36" i="15"/>
  <c r="FY37" i="15"/>
  <c r="EV36" i="15"/>
  <c r="EV37" i="15"/>
  <c r="GU37" i="15"/>
  <c r="GU36" i="15"/>
  <c r="FR23" i="15"/>
  <c r="HM22" i="15"/>
  <c r="HM23" i="15"/>
  <c r="EW22" i="15"/>
  <c r="EW23" i="15"/>
  <c r="GM22" i="15"/>
  <c r="EN22" i="15"/>
  <c r="GB22" i="15"/>
  <c r="GB23" i="15"/>
  <c r="IA22" i="15"/>
  <c r="IA23" i="15"/>
  <c r="IA39" i="15" s="1"/>
  <c r="IQ12" i="15" s="1"/>
  <c r="HN22" i="15"/>
  <c r="HN23" i="15"/>
  <c r="IE22" i="15"/>
  <c r="IE23" i="15"/>
  <c r="IE39" i="15" s="1"/>
  <c r="IQ16" i="15" s="1"/>
  <c r="EO22" i="15"/>
  <c r="IA36" i="16"/>
  <c r="IA37" i="16"/>
  <c r="GS37" i="16"/>
  <c r="GS36" i="16"/>
  <c r="GK36" i="16"/>
  <c r="GK37" i="16"/>
  <c r="HN37" i="16"/>
  <c r="HN36" i="16"/>
  <c r="GQ36" i="16"/>
  <c r="GQ37" i="16"/>
  <c r="HY37" i="16"/>
  <c r="HY36" i="16"/>
  <c r="GU22" i="15"/>
  <c r="IK23" i="16"/>
  <c r="IK39" i="16" s="1"/>
  <c r="IS20" i="16" s="1"/>
  <c r="IK22" i="16"/>
  <c r="GK22" i="16"/>
  <c r="GK23" i="16"/>
  <c r="IJ22" i="16"/>
  <c r="IJ23" i="16"/>
  <c r="ES23" i="16"/>
  <c r="ES39" i="16" s="1"/>
  <c r="IN9" i="16" s="1"/>
  <c r="ES22" i="16"/>
  <c r="HN23" i="16"/>
  <c r="HN39" i="16" s="1"/>
  <c r="IR14" i="16" s="1"/>
  <c r="HN22" i="16"/>
  <c r="AI39" i="15"/>
  <c r="EX37" i="15"/>
  <c r="EX36" i="15"/>
  <c r="HH37" i="15"/>
  <c r="HH36" i="15"/>
  <c r="FW37" i="15"/>
  <c r="FW36" i="15"/>
  <c r="FF37" i="15"/>
  <c r="FF36" i="15"/>
  <c r="AL39" i="15"/>
  <c r="GZ23" i="15"/>
  <c r="GZ39" i="15" s="1"/>
  <c r="IO19" i="15" s="1"/>
  <c r="GL23" i="15"/>
  <c r="GL39" i="15" s="1"/>
  <c r="IO5" i="15" s="1"/>
  <c r="GL22" i="15"/>
  <c r="R14" i="16"/>
  <c r="V14" i="16" s="1"/>
  <c r="S14" i="16"/>
  <c r="W14" i="16" s="1"/>
  <c r="Q14" i="16"/>
  <c r="U14" i="16" s="1"/>
  <c r="T14" i="16"/>
  <c r="X14" i="16" s="1"/>
  <c r="HQ37" i="16"/>
  <c r="HQ36" i="16"/>
  <c r="FB37" i="16"/>
  <c r="FB36" i="16"/>
  <c r="II37" i="16"/>
  <c r="II36" i="16"/>
  <c r="GY37" i="16"/>
  <c r="GY36" i="16"/>
  <c r="HP37" i="16"/>
  <c r="HP36" i="16"/>
  <c r="HV37" i="16"/>
  <c r="HV36" i="16"/>
  <c r="EO37" i="16"/>
  <c r="EO36" i="16"/>
  <c r="EP36" i="16"/>
  <c r="EP37" i="16"/>
  <c r="FG37" i="16"/>
  <c r="FG36" i="16"/>
  <c r="T21" i="16"/>
  <c r="X21" i="16" s="1"/>
  <c r="S21" i="16"/>
  <c r="W21" i="16" s="1"/>
  <c r="Q21" i="16"/>
  <c r="U21" i="16" s="1"/>
  <c r="R21" i="16"/>
  <c r="V21" i="16" s="1"/>
  <c r="HY22" i="16"/>
  <c r="FO37" i="15"/>
  <c r="FJ22" i="15"/>
  <c r="ID22" i="15"/>
  <c r="R16" i="15"/>
  <c r="V16" i="15" s="1"/>
  <c r="EZ23" i="16"/>
  <c r="EZ22" i="16"/>
  <c r="GN23" i="16"/>
  <c r="GN39" i="16" s="1"/>
  <c r="IQ5" i="16" s="1"/>
  <c r="GN22" i="16"/>
  <c r="FW23" i="16"/>
  <c r="FW22" i="16"/>
  <c r="HM22" i="16"/>
  <c r="HM23" i="16"/>
  <c r="GE22" i="16"/>
  <c r="GE23" i="16"/>
  <c r="GX22" i="16"/>
  <c r="GX23" i="16"/>
  <c r="FD36" i="15"/>
  <c r="AD39" i="15"/>
  <c r="ES36" i="15"/>
  <c r="ES37" i="15"/>
  <c r="IF37" i="15"/>
  <c r="IF36" i="15"/>
  <c r="FP36" i="15"/>
  <c r="FP37" i="15"/>
  <c r="O17" i="15"/>
  <c r="S17" i="15" s="1"/>
  <c r="P17" i="15"/>
  <c r="T17" i="15" s="1"/>
  <c r="Q17" i="15"/>
  <c r="U17" i="15" s="1"/>
  <c r="R17" i="15"/>
  <c r="V17" i="15" s="1"/>
  <c r="GY23" i="15"/>
  <c r="GY22" i="15"/>
  <c r="HV22" i="15"/>
  <c r="GJ22" i="15"/>
  <c r="GJ23" i="15"/>
  <c r="HA23" i="15"/>
  <c r="HA22" i="15"/>
  <c r="EY23" i="15"/>
  <c r="EY22" i="15"/>
  <c r="GX22" i="15"/>
  <c r="GX23" i="15"/>
  <c r="GX39" i="15" s="1"/>
  <c r="IO17" i="15" s="1"/>
  <c r="EU23" i="15"/>
  <c r="EU22" i="15"/>
  <c r="GC22" i="15"/>
  <c r="GC23" i="15"/>
  <c r="GC39" i="15" s="1"/>
  <c r="IN13" i="15" s="1"/>
  <c r="GZ22" i="15"/>
  <c r="FF23" i="15"/>
  <c r="FU36" i="16"/>
  <c r="FU37" i="16"/>
  <c r="GP36" i="16"/>
  <c r="GP37" i="16"/>
  <c r="GE37" i="16"/>
  <c r="GE36" i="16"/>
  <c r="EW37" i="16"/>
  <c r="EW36" i="16"/>
  <c r="EY36" i="16"/>
  <c r="EY37" i="16"/>
  <c r="FP37" i="16"/>
  <c r="FP36" i="16"/>
  <c r="HW37" i="15"/>
  <c r="HF36" i="15"/>
  <c r="HQ23" i="15"/>
  <c r="T20" i="16"/>
  <c r="X20" i="16" s="1"/>
  <c r="R20" i="16"/>
  <c r="V20" i="16" s="1"/>
  <c r="Q20" i="16"/>
  <c r="U20" i="16" s="1"/>
  <c r="S20" i="16"/>
  <c r="W20" i="16" s="1"/>
  <c r="GD22" i="16"/>
  <c r="FM22" i="16"/>
  <c r="FM23" i="16"/>
  <c r="FM39" i="16" s="1"/>
  <c r="IO12" i="16" s="1"/>
  <c r="ET23" i="16"/>
  <c r="ET39" i="16" s="1"/>
  <c r="IN10" i="16" s="1"/>
  <c r="ET22" i="16"/>
  <c r="GS22" i="16"/>
  <c r="GS23" i="16"/>
  <c r="GS39" i="16" s="1"/>
  <c r="IQ10" i="16" s="1"/>
  <c r="FB22" i="16"/>
  <c r="FB23" i="16"/>
  <c r="HQ23" i="16"/>
  <c r="HQ39" i="16" s="1"/>
  <c r="IR17" i="16" s="1"/>
  <c r="HQ22" i="16"/>
  <c r="GZ23" i="16"/>
  <c r="GZ22" i="16"/>
  <c r="EU37" i="15"/>
  <c r="EU36" i="15"/>
  <c r="FL37" i="15"/>
  <c r="FL36" i="15"/>
  <c r="EW36" i="15"/>
  <c r="EW37" i="15"/>
  <c r="EW39" i="15" s="1"/>
  <c r="IL15" i="15" s="1"/>
  <c r="GE36" i="15"/>
  <c r="GE37" i="15"/>
  <c r="GB36" i="15"/>
  <c r="GB37" i="15"/>
  <c r="FK37" i="15"/>
  <c r="FK36" i="15"/>
  <c r="HA36" i="15"/>
  <c r="HA37" i="15"/>
  <c r="GJ36" i="15"/>
  <c r="GJ37" i="15"/>
  <c r="EZ37" i="15"/>
  <c r="EZ36" i="15"/>
  <c r="GY36" i="15"/>
  <c r="GY37" i="15"/>
  <c r="ER23" i="15"/>
  <c r="ER22" i="15"/>
  <c r="GQ23" i="15"/>
  <c r="GQ22" i="15"/>
  <c r="HL22" i="15"/>
  <c r="HG23" i="15"/>
  <c r="HG39" i="15" s="1"/>
  <c r="IP9" i="15" s="1"/>
  <c r="HG22" i="15"/>
  <c r="FG23" i="15"/>
  <c r="FG39" i="15" s="1"/>
  <c r="IM8" i="15" s="1"/>
  <c r="FG22" i="15"/>
  <c r="EP22" i="15"/>
  <c r="EP23" i="15"/>
  <c r="R7" i="15"/>
  <c r="V7" i="15" s="1"/>
  <c r="ER23" i="16"/>
  <c r="HG22" i="16"/>
  <c r="Q18" i="15"/>
  <c r="U18" i="15" s="1"/>
  <c r="P18" i="15"/>
  <c r="T18" i="15" s="1"/>
  <c r="R18" i="15"/>
  <c r="V18" i="15" s="1"/>
  <c r="O18" i="15"/>
  <c r="S18" i="15" s="1"/>
  <c r="AI39" i="6"/>
  <c r="AE39" i="6"/>
  <c r="AJ39" i="6"/>
  <c r="AB39" i="6"/>
  <c r="FM37" i="11"/>
  <c r="GI37" i="9"/>
  <c r="GH36" i="8"/>
  <c r="U39" i="6"/>
  <c r="V39" i="6"/>
  <c r="AA39" i="6"/>
  <c r="AF39" i="6"/>
  <c r="AC39" i="6"/>
  <c r="AH39" i="6"/>
  <c r="AD39" i="6"/>
  <c r="X39" i="6"/>
  <c r="R39" i="6"/>
  <c r="S39" i="6"/>
  <c r="S39" i="8"/>
  <c r="T39" i="10"/>
  <c r="V39" i="8"/>
  <c r="U39" i="10"/>
  <c r="FA22" i="9"/>
  <c r="FA23" i="9"/>
  <c r="EP22" i="9"/>
  <c r="EP23" i="9"/>
  <c r="HR37" i="10"/>
  <c r="HR36" i="10"/>
  <c r="GH22" i="10"/>
  <c r="GH23" i="10"/>
  <c r="GB23" i="10"/>
  <c r="GB22" i="10"/>
  <c r="ET23" i="10"/>
  <c r="ET22" i="10"/>
  <c r="HY37" i="8"/>
  <c r="HY36" i="8"/>
  <c r="HN36" i="8"/>
  <c r="HN37" i="8"/>
  <c r="HQ37" i="12"/>
  <c r="HQ36" i="12"/>
  <c r="GT23" i="6"/>
  <c r="GT22" i="6"/>
  <c r="HJ23" i="11"/>
  <c r="HJ22" i="11"/>
  <c r="ER22" i="11"/>
  <c r="ER23" i="11"/>
  <c r="ER39" i="11" s="1"/>
  <c r="IL10" i="11" s="1"/>
  <c r="FK36" i="9"/>
  <c r="FK37" i="9"/>
  <c r="FI23" i="12"/>
  <c r="FI22" i="12"/>
  <c r="FM23" i="12"/>
  <c r="FM22" i="12"/>
  <c r="HZ36" i="11"/>
  <c r="HZ37" i="11"/>
  <c r="FE37" i="6"/>
  <c r="FE36" i="6"/>
  <c r="FF37" i="6"/>
  <c r="FF36" i="6"/>
  <c r="ID23" i="8"/>
  <c r="ID22" i="8"/>
  <c r="HW23" i="12"/>
  <c r="HW22" i="12"/>
  <c r="HM37" i="11"/>
  <c r="HM36" i="11"/>
  <c r="HC37" i="6"/>
  <c r="HC36" i="6"/>
  <c r="GB23" i="9"/>
  <c r="GB22" i="9"/>
  <c r="HH36" i="10"/>
  <c r="HH37" i="10"/>
  <c r="GM37" i="10"/>
  <c r="GM36" i="10"/>
  <c r="FJ22" i="10"/>
  <c r="FJ23" i="10"/>
  <c r="ER23" i="10"/>
  <c r="ER22" i="10"/>
  <c r="FS23" i="10"/>
  <c r="FS22" i="10"/>
  <c r="AH39" i="8"/>
  <c r="HG23" i="6"/>
  <c r="HG22" i="6"/>
  <c r="FM22" i="9"/>
  <c r="FM23" i="9"/>
  <c r="IC23" i="9"/>
  <c r="FR23" i="9"/>
  <c r="FR22" i="9"/>
  <c r="GZ22" i="9"/>
  <c r="GZ23" i="9"/>
  <c r="GO23" i="9"/>
  <c r="GO22" i="9"/>
  <c r="FG23" i="9"/>
  <c r="FG22" i="9"/>
  <c r="FO23" i="9"/>
  <c r="FO22" i="9"/>
  <c r="GW23" i="9"/>
  <c r="GW22" i="9"/>
  <c r="GA36" i="10"/>
  <c r="GA37" i="10"/>
  <c r="GR37" i="10"/>
  <c r="GR36" i="10"/>
  <c r="HW36" i="10"/>
  <c r="HW37" i="10"/>
  <c r="IE37" i="10"/>
  <c r="IE36" i="10"/>
  <c r="GW36" i="10"/>
  <c r="GW37" i="10"/>
  <c r="II37" i="10"/>
  <c r="II36" i="10"/>
  <c r="M16" i="11"/>
  <c r="Q16" i="11" s="1"/>
  <c r="L16" i="11"/>
  <c r="P16" i="11" s="1"/>
  <c r="O16" i="11"/>
  <c r="S16" i="11" s="1"/>
  <c r="N16" i="11"/>
  <c r="R16" i="11" s="1"/>
  <c r="EZ22" i="10"/>
  <c r="EQ23" i="10"/>
  <c r="EQ22" i="10"/>
  <c r="HG23" i="10"/>
  <c r="HG39" i="10" s="1"/>
  <c r="IP9" i="10" s="1"/>
  <c r="HG22" i="10"/>
  <c r="GS23" i="10"/>
  <c r="GS22" i="10"/>
  <c r="FK22" i="10"/>
  <c r="FK23" i="10"/>
  <c r="GW23" i="10"/>
  <c r="GW39" i="10" s="1"/>
  <c r="IO16" i="10" s="1"/>
  <c r="GW22" i="10"/>
  <c r="FO22" i="10"/>
  <c r="FO23" i="10"/>
  <c r="HQ36" i="9"/>
  <c r="FE23" i="9"/>
  <c r="HH37" i="8"/>
  <c r="HH36" i="8"/>
  <c r="HL37" i="8"/>
  <c r="HL36" i="8"/>
  <c r="IE37" i="8"/>
  <c r="IE36" i="8"/>
  <c r="AI39" i="8"/>
  <c r="II37" i="8"/>
  <c r="II36" i="8"/>
  <c r="IH36" i="12"/>
  <c r="IH37" i="12"/>
  <c r="AL39" i="12"/>
  <c r="HF37" i="12"/>
  <c r="HF36" i="12"/>
  <c r="N34" i="12"/>
  <c r="R34" i="12" s="1"/>
  <c r="Q34" i="12"/>
  <c r="U34" i="12" s="1"/>
  <c r="O34" i="12"/>
  <c r="S34" i="12" s="1"/>
  <c r="P34" i="12"/>
  <c r="T34" i="12" s="1"/>
  <c r="HZ37" i="12"/>
  <c r="HZ36" i="12"/>
  <c r="GY37" i="12"/>
  <c r="GY36" i="12"/>
  <c r="IG37" i="12"/>
  <c r="IG36" i="12"/>
  <c r="FI23" i="6"/>
  <c r="FI22" i="6"/>
  <c r="HY22" i="6"/>
  <c r="HY23" i="6"/>
  <c r="EU23" i="6"/>
  <c r="EU22" i="6"/>
  <c r="IB23" i="6"/>
  <c r="IB22" i="6"/>
  <c r="FE23" i="6"/>
  <c r="FE22" i="6"/>
  <c r="HU23" i="6"/>
  <c r="HU22" i="6"/>
  <c r="FB23" i="6"/>
  <c r="FB22" i="6"/>
  <c r="HR23" i="6"/>
  <c r="HR22" i="6"/>
  <c r="GI22" i="11"/>
  <c r="GB23" i="11"/>
  <c r="GB22" i="11"/>
  <c r="IE22" i="11"/>
  <c r="FO22" i="11"/>
  <c r="FI22" i="11"/>
  <c r="FI23" i="11"/>
  <c r="GQ22" i="11"/>
  <c r="GQ23" i="11"/>
  <c r="EX22" i="11"/>
  <c r="GF22" i="11"/>
  <c r="FA37" i="9"/>
  <c r="FH37" i="9"/>
  <c r="FH36" i="9"/>
  <c r="GF36" i="9"/>
  <c r="GF37" i="9"/>
  <c r="EX37" i="9"/>
  <c r="EX36" i="9"/>
  <c r="ER37" i="9"/>
  <c r="ER36" i="9"/>
  <c r="FZ37" i="9"/>
  <c r="FZ36" i="9"/>
  <c r="ET37" i="9"/>
  <c r="ET36" i="9"/>
  <c r="GB37" i="9"/>
  <c r="GB36" i="9"/>
  <c r="ER22" i="9"/>
  <c r="EU23" i="8"/>
  <c r="EU22" i="8"/>
  <c r="GT22" i="8"/>
  <c r="GT23" i="8"/>
  <c r="GT39" i="8" s="1"/>
  <c r="IO13" i="8" s="1"/>
  <c r="GF23" i="8"/>
  <c r="GF22" i="8"/>
  <c r="FO23" i="8"/>
  <c r="FO22" i="8"/>
  <c r="FU23" i="8"/>
  <c r="FU22" i="8"/>
  <c r="EM22" i="8"/>
  <c r="EM23" i="8"/>
  <c r="GI22" i="12"/>
  <c r="FR22" i="12"/>
  <c r="FR23" i="12"/>
  <c r="FJ23" i="12"/>
  <c r="FJ22" i="12"/>
  <c r="GR23" i="12"/>
  <c r="GR22" i="12"/>
  <c r="FZ22" i="12"/>
  <c r="FZ23" i="12"/>
  <c r="ER23" i="12"/>
  <c r="ER22" i="12"/>
  <c r="GD23" i="12"/>
  <c r="GD22" i="12"/>
  <c r="EV23" i="12"/>
  <c r="EV22" i="12"/>
  <c r="HK23" i="12"/>
  <c r="HK22" i="12"/>
  <c r="IB22" i="12"/>
  <c r="IB23" i="12"/>
  <c r="HI36" i="10"/>
  <c r="GP22" i="12"/>
  <c r="GL37" i="11"/>
  <c r="GL39" i="11" s="1"/>
  <c r="IO5" i="11" s="1"/>
  <c r="FD36" i="11"/>
  <c r="FD37" i="11"/>
  <c r="GR37" i="11"/>
  <c r="GR36" i="11"/>
  <c r="IE37" i="11"/>
  <c r="IE36" i="11"/>
  <c r="FL37" i="6"/>
  <c r="FL36" i="6"/>
  <c r="IB37" i="6"/>
  <c r="IB36" i="6"/>
  <c r="GS37" i="6"/>
  <c r="GS36" i="6"/>
  <c r="FJ36" i="6"/>
  <c r="FJ37" i="6"/>
  <c r="HZ37" i="6"/>
  <c r="HZ36" i="6"/>
  <c r="GM37" i="6"/>
  <c r="GM36" i="6"/>
  <c r="GZ37" i="11"/>
  <c r="GZ36" i="11"/>
  <c r="HD37" i="11"/>
  <c r="HD36" i="11"/>
  <c r="L34" i="11"/>
  <c r="P34" i="11" s="1"/>
  <c r="O34" i="11"/>
  <c r="S34" i="11" s="1"/>
  <c r="N34" i="11"/>
  <c r="R34" i="11" s="1"/>
  <c r="M34" i="11"/>
  <c r="Q34" i="11" s="1"/>
  <c r="FH37" i="6"/>
  <c r="FH36" i="6"/>
  <c r="HX37" i="6"/>
  <c r="HX36" i="6"/>
  <c r="GN37" i="6"/>
  <c r="GN36" i="6"/>
  <c r="HM22" i="8"/>
  <c r="HM23" i="8"/>
  <c r="HF23" i="12"/>
  <c r="HF22" i="12"/>
  <c r="O5" i="12"/>
  <c r="S5" i="12" s="1"/>
  <c r="R5" i="12"/>
  <c r="P5" i="12"/>
  <c r="T5" i="12" s="1"/>
  <c r="Q5" i="12"/>
  <c r="U5" i="12" s="1"/>
  <c r="HS23" i="12"/>
  <c r="HS39" i="12" s="1"/>
  <c r="IR19" i="12" s="1"/>
  <c r="GE36" i="11"/>
  <c r="GE37" i="11"/>
  <c r="FU37" i="6"/>
  <c r="FU36" i="6"/>
  <c r="GJ23" i="9"/>
  <c r="GJ22" i="9"/>
  <c r="ER23" i="9"/>
  <c r="FZ22" i="9"/>
  <c r="FZ23" i="9"/>
  <c r="GS22" i="9"/>
  <c r="GS23" i="9"/>
  <c r="FK23" i="9"/>
  <c r="FK22" i="9"/>
  <c r="AN39" i="12"/>
  <c r="O35" i="12"/>
  <c r="S35" i="12" s="1"/>
  <c r="P35" i="12"/>
  <c r="T35" i="12" s="1"/>
  <c r="N35" i="12"/>
  <c r="R35" i="12" s="1"/>
  <c r="Q35" i="12"/>
  <c r="U35" i="12" s="1"/>
  <c r="GT37" i="10"/>
  <c r="GT36" i="10"/>
  <c r="AB39" i="10"/>
  <c r="HX37" i="10"/>
  <c r="HX36" i="10"/>
  <c r="GQ37" i="10"/>
  <c r="GQ36" i="10"/>
  <c r="HY36" i="10"/>
  <c r="HY37" i="10"/>
  <c r="Y39" i="10"/>
  <c r="HD37" i="10"/>
  <c r="HD36" i="10"/>
  <c r="HT23" i="11"/>
  <c r="GA22" i="10"/>
  <c r="GA23" i="10"/>
  <c r="GA39" i="10" s="1"/>
  <c r="IN11" i="10" s="1"/>
  <c r="ES23" i="10"/>
  <c r="ES22" i="10"/>
  <c r="FE22" i="10"/>
  <c r="FE23" i="10"/>
  <c r="GM22" i="10"/>
  <c r="GM23" i="10"/>
  <c r="GQ23" i="10"/>
  <c r="GQ39" i="10" s="1"/>
  <c r="IO10" i="10" s="1"/>
  <c r="GQ22" i="10"/>
  <c r="FI22" i="10"/>
  <c r="FI23" i="10"/>
  <c r="GD23" i="10"/>
  <c r="GD22" i="10"/>
  <c r="EV22" i="10"/>
  <c r="EV23" i="10"/>
  <c r="FB23" i="10"/>
  <c r="FB22" i="10"/>
  <c r="GJ22" i="10"/>
  <c r="GJ23" i="10"/>
  <c r="P13" i="12"/>
  <c r="T13" i="12" s="1"/>
  <c r="O13" i="12"/>
  <c r="S13" i="12" s="1"/>
  <c r="Q13" i="12"/>
  <c r="U13" i="12" s="1"/>
  <c r="N13" i="12"/>
  <c r="R13" i="12" s="1"/>
  <c r="GT36" i="8"/>
  <c r="GO36" i="8"/>
  <c r="GO37" i="8"/>
  <c r="FG37" i="8"/>
  <c r="FG36" i="8"/>
  <c r="GV37" i="8"/>
  <c r="ID36" i="8"/>
  <c r="ID37" i="8"/>
  <c r="II36" i="12"/>
  <c r="II37" i="12"/>
  <c r="IA37" i="12"/>
  <c r="IA36" i="12"/>
  <c r="AE39" i="12"/>
  <c r="ID37" i="12"/>
  <c r="ID36" i="12"/>
  <c r="AH39" i="12"/>
  <c r="O17" i="12"/>
  <c r="S17" i="12" s="1"/>
  <c r="P17" i="12"/>
  <c r="T17" i="12" s="1"/>
  <c r="Q17" i="12"/>
  <c r="U17" i="12" s="1"/>
  <c r="N17" i="12"/>
  <c r="R17" i="12" s="1"/>
  <c r="P6" i="12"/>
  <c r="T6" i="12" s="1"/>
  <c r="N6" i="12"/>
  <c r="R6" i="12" s="1"/>
  <c r="O6" i="12"/>
  <c r="S6" i="12" s="1"/>
  <c r="Q6" i="12"/>
  <c r="U6" i="12" s="1"/>
  <c r="GB23" i="6"/>
  <c r="GB22" i="6"/>
  <c r="GF23" i="6"/>
  <c r="GF22" i="6"/>
  <c r="GG23" i="6"/>
  <c r="GG22" i="6"/>
  <c r="FY23" i="6"/>
  <c r="FY22" i="6"/>
  <c r="GJ23" i="11"/>
  <c r="GC22" i="11"/>
  <c r="HV22" i="11"/>
  <c r="FF22" i="11"/>
  <c r="EZ22" i="11"/>
  <c r="EZ23" i="11"/>
  <c r="EZ39" i="11" s="1"/>
  <c r="IL18" i="11" s="1"/>
  <c r="GH22" i="11"/>
  <c r="GH23" i="11"/>
  <c r="HK23" i="11"/>
  <c r="HW23" i="11"/>
  <c r="FN23" i="11"/>
  <c r="ES37" i="9"/>
  <c r="FJ37" i="9"/>
  <c r="FJ36" i="9"/>
  <c r="FM36" i="9"/>
  <c r="FM37" i="9"/>
  <c r="GU37" i="9"/>
  <c r="GU36" i="9"/>
  <c r="GQ22" i="8"/>
  <c r="GQ23" i="8"/>
  <c r="HH23" i="8"/>
  <c r="HH22" i="8"/>
  <c r="HP22" i="8"/>
  <c r="HP23" i="8"/>
  <c r="HP39" i="8" s="1"/>
  <c r="IP18" i="8" s="1"/>
  <c r="HD22" i="8"/>
  <c r="HD23" i="8"/>
  <c r="HS22" i="12"/>
  <c r="FC22" i="12"/>
  <c r="GV23" i="12"/>
  <c r="GV22" i="12"/>
  <c r="ID22" i="12"/>
  <c r="ID23" i="12"/>
  <c r="HJ22" i="12"/>
  <c r="HJ23" i="12"/>
  <c r="EY22" i="12"/>
  <c r="GG22" i="12"/>
  <c r="GG23" i="12"/>
  <c r="GG39" i="12" s="1"/>
  <c r="IP15" i="12" s="1"/>
  <c r="IE23" i="12"/>
  <c r="IE22" i="12"/>
  <c r="N10" i="12"/>
  <c r="R10" i="12" s="1"/>
  <c r="O10" i="12"/>
  <c r="S10" i="12" s="1"/>
  <c r="P10" i="12"/>
  <c r="T10" i="12" s="1"/>
  <c r="Q10" i="12"/>
  <c r="U10" i="12" s="1"/>
  <c r="GT37" i="11"/>
  <c r="GT36" i="11"/>
  <c r="IB37" i="11"/>
  <c r="IB36" i="11"/>
  <c r="II36" i="11"/>
  <c r="II37" i="11"/>
  <c r="FG37" i="6"/>
  <c r="FG36" i="6"/>
  <c r="HW37" i="6"/>
  <c r="HW36" i="6"/>
  <c r="GI37" i="6"/>
  <c r="GI36" i="6"/>
  <c r="IH23" i="8"/>
  <c r="IH22" i="8"/>
  <c r="HI23" i="8"/>
  <c r="HI22" i="8"/>
  <c r="GC37" i="10"/>
  <c r="P7" i="12"/>
  <c r="T7" i="12" s="1"/>
  <c r="N7" i="12"/>
  <c r="R7" i="12" s="1"/>
  <c r="O7" i="12"/>
  <c r="S7" i="12" s="1"/>
  <c r="Q7" i="12"/>
  <c r="U7" i="12" s="1"/>
  <c r="FW36" i="11"/>
  <c r="FW37" i="11"/>
  <c r="FT37" i="6"/>
  <c r="FT36" i="6"/>
  <c r="GX22" i="12"/>
  <c r="P8" i="12"/>
  <c r="T8" i="12" s="1"/>
  <c r="N8" i="12"/>
  <c r="R8" i="12" s="1"/>
  <c r="Q8" i="12"/>
  <c r="U8" i="12" s="1"/>
  <c r="O8" i="12"/>
  <c r="S8" i="12" s="1"/>
  <c r="EN23" i="9"/>
  <c r="HU23" i="9"/>
  <c r="HU22" i="9"/>
  <c r="HC23" i="9"/>
  <c r="HC39" i="9" s="1"/>
  <c r="IP5" i="9" s="1"/>
  <c r="HC22" i="9"/>
  <c r="IB23" i="9"/>
  <c r="IB39" i="9" s="1"/>
  <c r="IQ13" i="9" s="1"/>
  <c r="IB22" i="9"/>
  <c r="IF23" i="9"/>
  <c r="IF22" i="9"/>
  <c r="HX23" i="9"/>
  <c r="HX22" i="9"/>
  <c r="GD23" i="9"/>
  <c r="Q14" i="12"/>
  <c r="U14" i="12" s="1"/>
  <c r="N14" i="12"/>
  <c r="R14" i="12" s="1"/>
  <c r="O14" i="12"/>
  <c r="S14" i="12" s="1"/>
  <c r="P14" i="12"/>
  <c r="T14" i="12" s="1"/>
  <c r="ID36" i="10"/>
  <c r="ID37" i="10"/>
  <c r="GS37" i="10"/>
  <c r="GS36" i="10"/>
  <c r="FK37" i="10"/>
  <c r="FK36" i="10"/>
  <c r="GY37" i="10"/>
  <c r="GY36" i="10"/>
  <c r="FQ37" i="10"/>
  <c r="FQ36" i="10"/>
  <c r="GH22" i="9"/>
  <c r="FL22" i="10"/>
  <c r="FL23" i="10"/>
  <c r="FL39" i="10" s="1"/>
  <c r="IM13" i="10" s="1"/>
  <c r="HC23" i="10"/>
  <c r="HC22" i="10"/>
  <c r="EY23" i="10"/>
  <c r="EY22" i="10"/>
  <c r="FF37" i="8"/>
  <c r="FF36" i="8"/>
  <c r="HE37" i="8"/>
  <c r="FJ37" i="8"/>
  <c r="FJ36" i="8"/>
  <c r="GA36" i="8"/>
  <c r="HY36" i="12"/>
  <c r="HY37" i="12"/>
  <c r="AC39" i="12"/>
  <c r="HG36" i="12"/>
  <c r="HK37" i="12"/>
  <c r="HN37" i="12"/>
  <c r="HN36" i="12"/>
  <c r="FJ23" i="6"/>
  <c r="FJ22" i="6"/>
  <c r="HZ23" i="6"/>
  <c r="HZ22" i="6"/>
  <c r="FA23" i="6"/>
  <c r="FA22" i="6"/>
  <c r="HQ23" i="6"/>
  <c r="HQ22" i="6"/>
  <c r="FG23" i="6"/>
  <c r="FG22" i="6"/>
  <c r="HW23" i="6"/>
  <c r="HW22" i="6"/>
  <c r="GU22" i="6"/>
  <c r="GU23" i="6"/>
  <c r="ID22" i="11"/>
  <c r="FN22" i="11"/>
  <c r="HF23" i="11"/>
  <c r="HF22" i="11"/>
  <c r="EP22" i="11"/>
  <c r="GR23" i="11"/>
  <c r="GR39" i="11" s="1"/>
  <c r="IO11" i="11" s="1"/>
  <c r="GR22" i="11"/>
  <c r="FV23" i="11"/>
  <c r="FV39" i="11" s="1"/>
  <c r="IN6" i="11" s="1"/>
  <c r="FV22" i="11"/>
  <c r="EN22" i="11"/>
  <c r="EN23" i="11"/>
  <c r="GU23" i="11"/>
  <c r="GU22" i="11"/>
  <c r="FM22" i="11"/>
  <c r="FM23" i="11"/>
  <c r="FQ37" i="11"/>
  <c r="AK39" i="11"/>
  <c r="FW22" i="11"/>
  <c r="HE22" i="11"/>
  <c r="HK36" i="9"/>
  <c r="GT37" i="9"/>
  <c r="HP37" i="9"/>
  <c r="HP36" i="9"/>
  <c r="HD37" i="9"/>
  <c r="HD36" i="9"/>
  <c r="Y39" i="9"/>
  <c r="II37" i="9"/>
  <c r="II36" i="9"/>
  <c r="AM39" i="9"/>
  <c r="EY23" i="8"/>
  <c r="EY22" i="8"/>
  <c r="FM23" i="8"/>
  <c r="FM22" i="8"/>
  <c r="GD22" i="8"/>
  <c r="GD23" i="8"/>
  <c r="FS23" i="12"/>
  <c r="FS22" i="12"/>
  <c r="HA23" i="12"/>
  <c r="HA22" i="12"/>
  <c r="FQ22" i="12"/>
  <c r="FQ23" i="12"/>
  <c r="GY23" i="12"/>
  <c r="GY22" i="12"/>
  <c r="GO37" i="11"/>
  <c r="GO36" i="11"/>
  <c r="FG36" i="11"/>
  <c r="FG37" i="11"/>
  <c r="FS37" i="6"/>
  <c r="FS36" i="6"/>
  <c r="GH23" i="9"/>
  <c r="GY23" i="9"/>
  <c r="GY22" i="9"/>
  <c r="ES22" i="9"/>
  <c r="ES23" i="9"/>
  <c r="HZ22" i="9"/>
  <c r="HZ23" i="9"/>
  <c r="ID22" i="9"/>
  <c r="ID23" i="9"/>
  <c r="ID39" i="9" s="1"/>
  <c r="IQ15" i="9" s="1"/>
  <c r="HE22" i="9"/>
  <c r="HE23" i="9"/>
  <c r="FD37" i="8"/>
  <c r="FW36" i="10"/>
  <c r="GN37" i="10"/>
  <c r="HQ37" i="10"/>
  <c r="FA36" i="10"/>
  <c r="EY36" i="10"/>
  <c r="EY37" i="10"/>
  <c r="EV37" i="10"/>
  <c r="EV36" i="10"/>
  <c r="GD37" i="10"/>
  <c r="GD36" i="10"/>
  <c r="EN22" i="9"/>
  <c r="EY22" i="11"/>
  <c r="EP23" i="10"/>
  <c r="EP22" i="10"/>
  <c r="FX23" i="10"/>
  <c r="FX22" i="10"/>
  <c r="EW23" i="10"/>
  <c r="EW22" i="10"/>
  <c r="GE23" i="10"/>
  <c r="GE39" i="10" s="1"/>
  <c r="IN15" i="10" s="1"/>
  <c r="GE22" i="10"/>
  <c r="GI22" i="10"/>
  <c r="GI23" i="10"/>
  <c r="FA23" i="10"/>
  <c r="FA22" i="10"/>
  <c r="FW23" i="10"/>
  <c r="FW22" i="10"/>
  <c r="EO23" i="10"/>
  <c r="EO22" i="10"/>
  <c r="U39" i="9"/>
  <c r="ID36" i="9"/>
  <c r="GY36" i="8"/>
  <c r="IG37" i="8"/>
  <c r="IG36" i="8"/>
  <c r="EQ36" i="8"/>
  <c r="FA36" i="8"/>
  <c r="FA37" i="8"/>
  <c r="IF37" i="8"/>
  <c r="IF36" i="8"/>
  <c r="AJ39" i="8"/>
  <c r="EN37" i="8"/>
  <c r="EN36" i="8"/>
  <c r="FE37" i="8"/>
  <c r="FE36" i="8"/>
  <c r="IJ37" i="12"/>
  <c r="HC37" i="12"/>
  <c r="HC36" i="12"/>
  <c r="IK36" i="12"/>
  <c r="IK37" i="12"/>
  <c r="HV36" i="12"/>
  <c r="HV37" i="12"/>
  <c r="GN36" i="12"/>
  <c r="GN37" i="12"/>
  <c r="HL37" i="12"/>
  <c r="HL36" i="12"/>
  <c r="EY37" i="12"/>
  <c r="IF37" i="12"/>
  <c r="IF36" i="12"/>
  <c r="EW22" i="6"/>
  <c r="EW23" i="6"/>
  <c r="HM23" i="6"/>
  <c r="HM22" i="6"/>
  <c r="FW23" i="6"/>
  <c r="FW22" i="6"/>
  <c r="FT23" i="6"/>
  <c r="FT22" i="6"/>
  <c r="FD23" i="6"/>
  <c r="FD22" i="6"/>
  <c r="HC23" i="6"/>
  <c r="HC22" i="6"/>
  <c r="HX23" i="11"/>
  <c r="HX22" i="11"/>
  <c r="FH23" i="11"/>
  <c r="FH22" i="11"/>
  <c r="HO23" i="11"/>
  <c r="EY23" i="11"/>
  <c r="GL22" i="11"/>
  <c r="M35" i="11"/>
  <c r="Q35" i="11" s="1"/>
  <c r="L35" i="11"/>
  <c r="P35" i="11" s="1"/>
  <c r="P36" i="11" s="1"/>
  <c r="O35" i="11"/>
  <c r="S35" i="11" s="1"/>
  <c r="N35" i="11"/>
  <c r="R35" i="11" s="1"/>
  <c r="FA23" i="11"/>
  <c r="GJ22" i="11"/>
  <c r="FS23" i="11"/>
  <c r="HC36" i="9"/>
  <c r="GX37" i="9"/>
  <c r="GX36" i="9"/>
  <c r="FP37" i="9"/>
  <c r="FP36" i="9"/>
  <c r="Z39" i="9"/>
  <c r="HE36" i="9"/>
  <c r="HE37" i="9"/>
  <c r="FG37" i="9"/>
  <c r="FG36" i="9"/>
  <c r="GO37" i="9"/>
  <c r="GO36" i="9"/>
  <c r="HX23" i="8"/>
  <c r="HX39" i="8" s="1"/>
  <c r="IQ9" i="8" s="1"/>
  <c r="HX22" i="8"/>
  <c r="ET23" i="8"/>
  <c r="ET22" i="8"/>
  <c r="IA23" i="8"/>
  <c r="IA22" i="8"/>
  <c r="HV23" i="8"/>
  <c r="HV22" i="8"/>
  <c r="II23" i="8"/>
  <c r="II39" i="8" s="1"/>
  <c r="IQ20" i="8" s="1"/>
  <c r="II22" i="8"/>
  <c r="HW23" i="8"/>
  <c r="HW22" i="8"/>
  <c r="HT23" i="12"/>
  <c r="HT22" i="12"/>
  <c r="GP23" i="12"/>
  <c r="GP39" i="12" s="1"/>
  <c r="IQ7" i="12" s="1"/>
  <c r="HV23" i="12"/>
  <c r="HV22" i="12"/>
  <c r="HC36" i="10"/>
  <c r="GL37" i="10"/>
  <c r="HM36" i="10"/>
  <c r="GV36" i="10"/>
  <c r="ER36" i="11"/>
  <c r="FZ37" i="11"/>
  <c r="FZ36" i="11"/>
  <c r="FY37" i="11"/>
  <c r="FY36" i="11"/>
  <c r="EQ37" i="11"/>
  <c r="EQ36" i="11"/>
  <c r="GX37" i="11"/>
  <c r="GX36" i="11"/>
  <c r="FP37" i="11"/>
  <c r="FP36" i="11"/>
  <c r="ET36" i="11"/>
  <c r="ET37" i="11"/>
  <c r="GB36" i="11"/>
  <c r="GB37" i="11"/>
  <c r="GB39" i="11" s="1"/>
  <c r="IN12" i="11" s="1"/>
  <c r="GG37" i="6"/>
  <c r="GG36" i="6"/>
  <c r="EX37" i="6"/>
  <c r="EX36" i="6"/>
  <c r="HN37" i="6"/>
  <c r="HN36" i="6"/>
  <c r="GE37" i="6"/>
  <c r="GE36" i="6"/>
  <c r="EV37" i="6"/>
  <c r="EV36" i="6"/>
  <c r="HL36" i="6"/>
  <c r="HL37" i="6"/>
  <c r="IC37" i="11"/>
  <c r="FZ37" i="6"/>
  <c r="FZ36" i="6"/>
  <c r="GF22" i="9"/>
  <c r="GF23" i="9"/>
  <c r="GF39" i="9" s="1"/>
  <c r="IN16" i="9" s="1"/>
  <c r="HF36" i="10"/>
  <c r="HF37" i="10"/>
  <c r="HN36" i="10"/>
  <c r="HN37" i="10"/>
  <c r="FY23" i="10"/>
  <c r="FY22" i="10"/>
  <c r="EX23" i="10"/>
  <c r="EX22" i="10"/>
  <c r="GQ36" i="8"/>
  <c r="GQ37" i="8"/>
  <c r="HR36" i="8"/>
  <c r="HR37" i="8"/>
  <c r="GA36" i="12"/>
  <c r="GA37" i="12"/>
  <c r="GQ23" i="6"/>
  <c r="GQ22" i="6"/>
  <c r="GJ23" i="6"/>
  <c r="GJ22" i="6"/>
  <c r="GW22" i="11"/>
  <c r="FO23" i="11"/>
  <c r="FY37" i="9"/>
  <c r="FY36" i="9"/>
  <c r="FO37" i="9"/>
  <c r="FO36" i="9"/>
  <c r="GS36" i="9"/>
  <c r="GS37" i="9"/>
  <c r="IB23" i="8"/>
  <c r="IB22" i="8"/>
  <c r="FD23" i="8"/>
  <c r="FD22" i="8"/>
  <c r="FA23" i="12"/>
  <c r="FA22" i="12"/>
  <c r="GA22" i="12"/>
  <c r="GA23" i="12"/>
  <c r="GA39" i="12" s="1"/>
  <c r="IP9" i="12" s="1"/>
  <c r="GU22" i="12"/>
  <c r="GU23" i="12"/>
  <c r="AI39" i="11"/>
  <c r="GT37" i="6"/>
  <c r="GT36" i="6"/>
  <c r="FK37" i="6"/>
  <c r="FK36" i="6"/>
  <c r="FR37" i="11"/>
  <c r="FR36" i="11"/>
  <c r="GM37" i="11"/>
  <c r="GM36" i="11"/>
  <c r="GP37" i="6"/>
  <c r="GP36" i="6"/>
  <c r="EW36" i="11"/>
  <c r="EW37" i="11"/>
  <c r="EM37" i="6"/>
  <c r="EM36" i="6"/>
  <c r="FI22" i="9"/>
  <c r="FI23" i="9"/>
  <c r="EU37" i="10"/>
  <c r="EU36" i="10"/>
  <c r="N17" i="11"/>
  <c r="R17" i="11" s="1"/>
  <c r="M17" i="11"/>
  <c r="Q17" i="11" s="1"/>
  <c r="L17" i="11"/>
  <c r="P17" i="11" s="1"/>
  <c r="O17" i="11"/>
  <c r="S17" i="11" s="1"/>
  <c r="FV22" i="10"/>
  <c r="FV23" i="10"/>
  <c r="FZ22" i="10"/>
  <c r="FZ23" i="10"/>
  <c r="FM22" i="10"/>
  <c r="FM23" i="10"/>
  <c r="N12" i="12"/>
  <c r="R12" i="12" s="1"/>
  <c r="O12" i="12"/>
  <c r="S12" i="12" s="1"/>
  <c r="Q12" i="12"/>
  <c r="U12" i="12" s="1"/>
  <c r="P12" i="12"/>
  <c r="T12" i="12" s="1"/>
  <c r="FX36" i="8"/>
  <c r="FX37" i="8"/>
  <c r="HJ37" i="12"/>
  <c r="HJ36" i="12"/>
  <c r="HM37" i="12"/>
  <c r="HM36" i="12"/>
  <c r="ET23" i="6"/>
  <c r="ET22" i="6"/>
  <c r="HJ23" i="6"/>
  <c r="HJ22" i="6"/>
  <c r="HN23" i="6"/>
  <c r="HN39" i="6" s="1"/>
  <c r="IM19" i="6" s="1"/>
  <c r="HN22" i="6"/>
  <c r="FH23" i="6"/>
  <c r="FH22" i="6"/>
  <c r="FB23" i="11"/>
  <c r="HK22" i="11"/>
  <c r="GN23" i="11"/>
  <c r="GN22" i="11"/>
  <c r="FQ22" i="11"/>
  <c r="FQ23" i="11"/>
  <c r="GC23" i="11"/>
  <c r="GE23" i="11"/>
  <c r="GE39" i="11" s="1"/>
  <c r="IN15" i="11" s="1"/>
  <c r="GM23" i="9"/>
  <c r="T39" i="9"/>
  <c r="EV37" i="9"/>
  <c r="EV36" i="9"/>
  <c r="HY22" i="8"/>
  <c r="HY23" i="8"/>
  <c r="HY39" i="8" s="1"/>
  <c r="IQ10" i="8" s="1"/>
  <c r="HO22" i="12"/>
  <c r="HO23" i="12"/>
  <c r="HO39" i="12" s="1"/>
  <c r="IR15" i="12" s="1"/>
  <c r="HN23" i="12"/>
  <c r="HN39" i="12" s="1"/>
  <c r="IR14" i="12" s="1"/>
  <c r="HN22" i="12"/>
  <c r="GU23" i="9"/>
  <c r="GU22" i="9"/>
  <c r="GD22" i="9"/>
  <c r="IH22" i="9"/>
  <c r="IH23" i="9"/>
  <c r="HW23" i="9"/>
  <c r="HW22" i="9"/>
  <c r="IE23" i="9"/>
  <c r="IE22" i="9"/>
  <c r="L12" i="11"/>
  <c r="P12" i="11" s="1"/>
  <c r="O12" i="11"/>
  <c r="S12" i="11" s="1"/>
  <c r="N12" i="11"/>
  <c r="R12" i="11" s="1"/>
  <c r="M12" i="11"/>
  <c r="Q12" i="11" s="1"/>
  <c r="EP37" i="10"/>
  <c r="EP36" i="10"/>
  <c r="FX36" i="10"/>
  <c r="FX37" i="10"/>
  <c r="EX37" i="10"/>
  <c r="EX36" i="10"/>
  <c r="GF36" i="10"/>
  <c r="GF37" i="10"/>
  <c r="GJ36" i="10"/>
  <c r="GJ37" i="10"/>
  <c r="FB37" i="10"/>
  <c r="FB36" i="10"/>
  <c r="O20" i="11"/>
  <c r="S20" i="11" s="1"/>
  <c r="N20" i="11"/>
  <c r="R20" i="11" s="1"/>
  <c r="M20" i="11"/>
  <c r="Q20" i="11" s="1"/>
  <c r="L20" i="11"/>
  <c r="P20" i="11" s="1"/>
  <c r="IG22" i="10"/>
  <c r="HP23" i="10"/>
  <c r="HP22" i="10"/>
  <c r="HX23" i="10"/>
  <c r="HX22" i="10"/>
  <c r="IA23" i="10"/>
  <c r="IA22" i="10"/>
  <c r="IE23" i="10"/>
  <c r="IE22" i="10"/>
  <c r="GI36" i="9"/>
  <c r="FI37" i="8"/>
  <c r="FI36" i="8"/>
  <c r="ER36" i="8"/>
  <c r="ER37" i="8"/>
  <c r="FM37" i="8"/>
  <c r="FM36" i="8"/>
  <c r="GD37" i="8"/>
  <c r="GD36" i="8"/>
  <c r="EX37" i="8"/>
  <c r="EX36" i="8"/>
  <c r="GF37" i="8"/>
  <c r="GF36" i="8"/>
  <c r="FB37" i="8"/>
  <c r="FB36" i="8"/>
  <c r="GJ37" i="8"/>
  <c r="GJ36" i="8"/>
  <c r="FA37" i="12"/>
  <c r="FA36" i="12"/>
  <c r="GI37" i="12"/>
  <c r="GI36" i="12"/>
  <c r="GO37" i="12"/>
  <c r="GO36" i="12"/>
  <c r="FG37" i="12"/>
  <c r="FG36" i="12"/>
  <c r="FJ37" i="12"/>
  <c r="FJ36" i="12"/>
  <c r="ES37" i="12"/>
  <c r="ES36" i="12"/>
  <c r="GH36" i="12"/>
  <c r="GH37" i="12"/>
  <c r="EZ37" i="12"/>
  <c r="EZ36" i="12"/>
  <c r="Q21" i="12"/>
  <c r="U21" i="12" s="1"/>
  <c r="N21" i="12"/>
  <c r="R21" i="12" s="1"/>
  <c r="P21" i="12"/>
  <c r="T21" i="12" s="1"/>
  <c r="O21" i="12"/>
  <c r="S21" i="12" s="1"/>
  <c r="FZ23" i="6"/>
  <c r="FZ39" i="6" s="1"/>
  <c r="IK13" i="6" s="1"/>
  <c r="FZ22" i="6"/>
  <c r="GC23" i="6"/>
  <c r="GC22" i="6"/>
  <c r="FV23" i="6"/>
  <c r="FV22" i="6"/>
  <c r="FS23" i="6"/>
  <c r="FS39" i="6" s="1"/>
  <c r="IK6" i="6" s="1"/>
  <c r="FS22" i="6"/>
  <c r="IH22" i="11"/>
  <c r="FR22" i="11"/>
  <c r="IA23" i="11"/>
  <c r="IA22" i="11"/>
  <c r="FK23" i="11"/>
  <c r="FK22" i="11"/>
  <c r="HN23" i="11"/>
  <c r="EX23" i="11"/>
  <c r="HY22" i="11"/>
  <c r="HY23" i="11"/>
  <c r="HN22" i="11"/>
  <c r="GW23" i="11"/>
  <c r="AL39" i="9"/>
  <c r="IH36" i="9"/>
  <c r="IH37" i="9"/>
  <c r="HG36" i="9"/>
  <c r="HG37" i="9"/>
  <c r="AI39" i="9"/>
  <c r="HN37" i="9"/>
  <c r="HN36" i="9"/>
  <c r="HH36" i="9"/>
  <c r="HH37" i="9"/>
  <c r="HJ37" i="9"/>
  <c r="HJ36" i="9"/>
  <c r="L18" i="11"/>
  <c r="P18" i="11" s="1"/>
  <c r="O18" i="11"/>
  <c r="S18" i="11" s="1"/>
  <c r="N18" i="11"/>
  <c r="R18" i="11" s="1"/>
  <c r="M18" i="11"/>
  <c r="Q18" i="11" s="1"/>
  <c r="HK23" i="8"/>
  <c r="HK22" i="8"/>
  <c r="IE23" i="8"/>
  <c r="IE22" i="8"/>
  <c r="HC23" i="8"/>
  <c r="HC22" i="8"/>
  <c r="GZ22" i="12"/>
  <c r="IH22" i="12"/>
  <c r="IH23" i="12"/>
  <c r="HZ23" i="12"/>
  <c r="HZ22" i="12"/>
  <c r="HH23" i="12"/>
  <c r="HH22" i="12"/>
  <c r="HL22" i="12"/>
  <c r="HL23" i="12"/>
  <c r="HL39" i="12" s="1"/>
  <c r="IR12" i="12" s="1"/>
  <c r="EU23" i="12"/>
  <c r="EU22" i="12"/>
  <c r="FL22" i="12"/>
  <c r="FL23" i="12"/>
  <c r="HT36" i="11"/>
  <c r="HT37" i="11"/>
  <c r="GH37" i="11"/>
  <c r="GH36" i="11"/>
  <c r="ES36" i="11"/>
  <c r="ES37" i="11"/>
  <c r="HI37" i="11"/>
  <c r="HI36" i="11"/>
  <c r="GF36" i="11"/>
  <c r="GF37" i="11"/>
  <c r="EX37" i="11"/>
  <c r="EX36" i="11"/>
  <c r="GC37" i="6"/>
  <c r="GC36" i="6"/>
  <c r="ET37" i="6"/>
  <c r="ET36" i="6"/>
  <c r="HJ37" i="6"/>
  <c r="HJ36" i="6"/>
  <c r="GA37" i="6"/>
  <c r="GA36" i="6"/>
  <c r="EN37" i="6"/>
  <c r="EN36" i="6"/>
  <c r="HD36" i="6"/>
  <c r="HD37" i="6"/>
  <c r="FA36" i="11"/>
  <c r="FA37" i="11"/>
  <c r="HQ37" i="11"/>
  <c r="HQ36" i="11"/>
  <c r="FE36" i="11"/>
  <c r="FE37" i="11"/>
  <c r="FY37" i="6"/>
  <c r="FY36" i="6"/>
  <c r="EO36" i="6"/>
  <c r="EO37" i="6"/>
  <c r="HE37" i="6"/>
  <c r="HE36" i="6"/>
  <c r="FN23" i="8"/>
  <c r="FN22" i="8"/>
  <c r="GV22" i="8"/>
  <c r="GV23" i="8"/>
  <c r="GO23" i="12"/>
  <c r="GO39" i="12" s="1"/>
  <c r="IQ6" i="12" s="1"/>
  <c r="GO22" i="12"/>
  <c r="FG23" i="12"/>
  <c r="FG22" i="12"/>
  <c r="GV37" i="11"/>
  <c r="GV36" i="11"/>
  <c r="GL37" i="6"/>
  <c r="GL36" i="6"/>
  <c r="HA23" i="9"/>
  <c r="FB22" i="9"/>
  <c r="FB23" i="9"/>
  <c r="GQ22" i="9"/>
  <c r="HH22" i="9"/>
  <c r="HH23" i="9"/>
  <c r="IA23" i="9"/>
  <c r="IA22" i="9"/>
  <c r="ER37" i="10"/>
  <c r="ER36" i="10"/>
  <c r="FZ37" i="10"/>
  <c r="FZ36" i="10"/>
  <c r="FE37" i="10"/>
  <c r="FE36" i="10"/>
  <c r="EM22" i="11"/>
  <c r="FU22" i="11"/>
  <c r="HI22" i="10"/>
  <c r="HI23" i="10"/>
  <c r="HI39" i="10" s="1"/>
  <c r="IP11" i="10" s="1"/>
  <c r="HU22" i="10"/>
  <c r="HU23" i="10"/>
  <c r="HY22" i="10"/>
  <c r="HY23" i="10"/>
  <c r="HL22" i="10"/>
  <c r="HL23" i="10"/>
  <c r="HR23" i="10"/>
  <c r="HR22" i="10"/>
  <c r="GP37" i="9"/>
  <c r="IB37" i="8"/>
  <c r="HW37" i="8"/>
  <c r="HW36" i="8"/>
  <c r="FN37" i="8"/>
  <c r="GJ37" i="12"/>
  <c r="GJ36" i="12"/>
  <c r="FB37" i="12"/>
  <c r="FB36" i="12"/>
  <c r="ET37" i="12"/>
  <c r="ET36" i="12"/>
  <c r="GB36" i="12"/>
  <c r="GB37" i="12"/>
  <c r="EW37" i="12"/>
  <c r="EW36" i="12"/>
  <c r="GE37" i="12"/>
  <c r="GE36" i="12"/>
  <c r="P16" i="12"/>
  <c r="T16" i="12" s="1"/>
  <c r="N16" i="12"/>
  <c r="R16" i="12" s="1"/>
  <c r="Q16" i="12"/>
  <c r="U16" i="12" s="1"/>
  <c r="O16" i="12"/>
  <c r="S16" i="12" s="1"/>
  <c r="GS23" i="6"/>
  <c r="GS22" i="6"/>
  <c r="GW23" i="6"/>
  <c r="GW22" i="6"/>
  <c r="GX23" i="6"/>
  <c r="GX22" i="6"/>
  <c r="GP23" i="6"/>
  <c r="GP22" i="6"/>
  <c r="II22" i="11"/>
  <c r="FS22" i="11"/>
  <c r="IB22" i="11"/>
  <c r="FL22" i="11"/>
  <c r="HE23" i="11"/>
  <c r="EO23" i="11"/>
  <c r="HP23" i="11"/>
  <c r="HP22" i="11"/>
  <c r="FL23" i="11"/>
  <c r="EU23" i="11"/>
  <c r="O10" i="11"/>
  <c r="S10" i="11" s="1"/>
  <c r="N10" i="11"/>
  <c r="R10" i="11" s="1"/>
  <c r="M10" i="11"/>
  <c r="Q10" i="11" s="1"/>
  <c r="L10" i="11"/>
  <c r="P10" i="11" s="1"/>
  <c r="ID23" i="11"/>
  <c r="GA37" i="9"/>
  <c r="V39" i="9"/>
  <c r="IC37" i="9"/>
  <c r="IC36" i="9"/>
  <c r="AG39" i="9"/>
  <c r="N19" i="11"/>
  <c r="R19" i="11" s="1"/>
  <c r="M19" i="11"/>
  <c r="Q19" i="11" s="1"/>
  <c r="L19" i="11"/>
  <c r="P19" i="11" s="1"/>
  <c r="O19" i="11"/>
  <c r="S19" i="11" s="1"/>
  <c r="FI23" i="8"/>
  <c r="FI39" i="8" s="1"/>
  <c r="IM10" i="8" s="1"/>
  <c r="FI22" i="8"/>
  <c r="GY22" i="8"/>
  <c r="GY23" i="8"/>
  <c r="GY39" i="8" s="1"/>
  <c r="IO18" i="8" s="1"/>
  <c r="FQ22" i="8"/>
  <c r="FQ23" i="8"/>
  <c r="GM22" i="8"/>
  <c r="GM23" i="8"/>
  <c r="FE22" i="8"/>
  <c r="FE23" i="8"/>
  <c r="FT22" i="12"/>
  <c r="FT23" i="12"/>
  <c r="HM23" i="12"/>
  <c r="HM22" i="12"/>
  <c r="GE23" i="12"/>
  <c r="GE39" i="12" s="1"/>
  <c r="IP13" i="12" s="1"/>
  <c r="GE22" i="12"/>
  <c r="FK23" i="12"/>
  <c r="FK22" i="12"/>
  <c r="GS23" i="12"/>
  <c r="GS22" i="12"/>
  <c r="GX23" i="12"/>
  <c r="EX23" i="12"/>
  <c r="EX22" i="12"/>
  <c r="AF39" i="11"/>
  <c r="EU37" i="11"/>
  <c r="EU36" i="11"/>
  <c r="FB37" i="11"/>
  <c r="FB36" i="11"/>
  <c r="GJ36" i="11"/>
  <c r="GJ37" i="11"/>
  <c r="FX37" i="6"/>
  <c r="FX36" i="6"/>
  <c r="EJ37" i="6"/>
  <c r="EJ36" i="6"/>
  <c r="GZ37" i="6"/>
  <c r="GZ36" i="6"/>
  <c r="FA23" i="8"/>
  <c r="FA22" i="8"/>
  <c r="GZ22" i="8"/>
  <c r="GZ23" i="8"/>
  <c r="FJ23" i="8"/>
  <c r="FJ22" i="8"/>
  <c r="GR23" i="8"/>
  <c r="GR22" i="8"/>
  <c r="HK37" i="10"/>
  <c r="GN36" i="11"/>
  <c r="GN37" i="11"/>
  <c r="GZ23" i="12"/>
  <c r="GK37" i="6"/>
  <c r="GK36" i="6"/>
  <c r="HD22" i="9"/>
  <c r="HD23" i="9"/>
  <c r="GL22" i="9"/>
  <c r="GL23" i="9"/>
  <c r="FD23" i="9"/>
  <c r="FD39" i="9" s="1"/>
  <c r="IM5" i="9" s="1"/>
  <c r="FD22" i="9"/>
  <c r="GC23" i="9"/>
  <c r="GC39" i="9" s="1"/>
  <c r="IN13" i="9" s="1"/>
  <c r="GC22" i="9"/>
  <c r="EU23" i="9"/>
  <c r="EU39" i="9" s="1"/>
  <c r="IL13" i="9" s="1"/>
  <c r="EU22" i="9"/>
  <c r="GG23" i="9"/>
  <c r="GG22" i="9"/>
  <c r="EY23" i="9"/>
  <c r="EY22" i="9"/>
  <c r="FY23" i="9"/>
  <c r="FY39" i="9" s="1"/>
  <c r="IN9" i="9" s="1"/>
  <c r="FY22" i="9"/>
  <c r="EQ23" i="9"/>
  <c r="EQ22" i="9"/>
  <c r="FD37" i="10"/>
  <c r="FD36" i="10"/>
  <c r="AE39" i="10"/>
  <c r="IA36" i="10"/>
  <c r="IA37" i="10"/>
  <c r="AK39" i="10"/>
  <c r="IG37" i="10"/>
  <c r="IG36" i="10"/>
  <c r="HK23" i="10"/>
  <c r="HK39" i="10" s="1"/>
  <c r="IP13" i="10" s="1"/>
  <c r="HK22" i="10"/>
  <c r="EU23" i="10"/>
  <c r="EU22" i="10"/>
  <c r="GL23" i="10"/>
  <c r="GL22" i="10"/>
  <c r="FU23" i="10"/>
  <c r="FU22" i="10"/>
  <c r="HO23" i="10"/>
  <c r="HO22" i="10"/>
  <c r="FP23" i="10"/>
  <c r="FP22" i="10"/>
  <c r="FU36" i="8"/>
  <c r="FU37" i="8"/>
  <c r="EO37" i="8"/>
  <c r="EO36" i="8"/>
  <c r="HJ37" i="8"/>
  <c r="HJ36" i="8"/>
  <c r="FK37" i="8"/>
  <c r="FK36" i="8"/>
  <c r="HI37" i="8"/>
  <c r="HI36" i="8"/>
  <c r="ER37" i="12"/>
  <c r="ER36" i="12"/>
  <c r="FZ37" i="12"/>
  <c r="FZ36" i="12"/>
  <c r="FH36" i="12"/>
  <c r="FH37" i="12"/>
  <c r="FL36" i="12"/>
  <c r="FL37" i="12"/>
  <c r="IB36" i="12"/>
  <c r="IB37" i="12"/>
  <c r="FO37" i="12"/>
  <c r="FO36" i="12"/>
  <c r="GW37" i="12"/>
  <c r="GW36" i="12"/>
  <c r="GA23" i="6"/>
  <c r="GA22" i="6"/>
  <c r="FR23" i="6"/>
  <c r="FR22" i="6"/>
  <c r="FX23" i="6"/>
  <c r="FX22" i="6"/>
  <c r="EV23" i="6"/>
  <c r="EV22" i="6"/>
  <c r="HL23" i="6"/>
  <c r="HL22" i="6"/>
  <c r="HM22" i="11"/>
  <c r="EW22" i="11"/>
  <c r="GO23" i="11"/>
  <c r="GO22" i="11"/>
  <c r="GA23" i="11"/>
  <c r="GA22" i="11"/>
  <c r="HD23" i="11"/>
  <c r="HD39" i="11" s="1"/>
  <c r="IP6" i="11" s="1"/>
  <c r="HD22" i="11"/>
  <c r="N5" i="11"/>
  <c r="R5" i="11" s="1"/>
  <c r="O5" i="11"/>
  <c r="S5" i="11" s="1"/>
  <c r="M5" i="11"/>
  <c r="Q5" i="11" s="1"/>
  <c r="IC23" i="11"/>
  <c r="IC22" i="11"/>
  <c r="IG37" i="11"/>
  <c r="HV23" i="11"/>
  <c r="GC36" i="9"/>
  <c r="FL36" i="9"/>
  <c r="FQ37" i="9"/>
  <c r="FQ36" i="9"/>
  <c r="FE37" i="9"/>
  <c r="FE36" i="9"/>
  <c r="FB37" i="9"/>
  <c r="FB36" i="9"/>
  <c r="GJ37" i="9"/>
  <c r="GJ36" i="9"/>
  <c r="IC22" i="9"/>
  <c r="HO23" i="8"/>
  <c r="HO22" i="8"/>
  <c r="IC23" i="8"/>
  <c r="IC22" i="8"/>
  <c r="II23" i="12"/>
  <c r="II39" i="12" s="1"/>
  <c r="IS18" i="12" s="1"/>
  <c r="II22" i="12"/>
  <c r="IG23" i="12"/>
  <c r="IG39" i="12" s="1"/>
  <c r="IS16" i="12" s="1"/>
  <c r="IG22" i="12"/>
  <c r="AA39" i="11"/>
  <c r="HW37" i="11"/>
  <c r="HW36" i="11"/>
  <c r="GJ37" i="6"/>
  <c r="GJ36" i="6"/>
  <c r="FQ22" i="9"/>
  <c r="GR22" i="9"/>
  <c r="GR23" i="9"/>
  <c r="GA22" i="9"/>
  <c r="GA23" i="9"/>
  <c r="EW23" i="9"/>
  <c r="EW22" i="9"/>
  <c r="GE23" i="9"/>
  <c r="GE22" i="9"/>
  <c r="FF23" i="9"/>
  <c r="FF22" i="9"/>
  <c r="GN22" i="9"/>
  <c r="GN23" i="9"/>
  <c r="T39" i="8"/>
  <c r="HT37" i="8"/>
  <c r="EO37" i="10"/>
  <c r="FF37" i="10"/>
  <c r="FF36" i="10"/>
  <c r="FR37" i="10"/>
  <c r="IH37" i="10"/>
  <c r="IF36" i="10"/>
  <c r="IF37" i="10"/>
  <c r="HL37" i="10"/>
  <c r="HL36" i="10"/>
  <c r="HO22" i="11"/>
  <c r="EV23" i="9"/>
  <c r="HF22" i="10"/>
  <c r="HF23" i="10"/>
  <c r="HM23" i="10"/>
  <c r="HM22" i="10"/>
  <c r="HQ23" i="10"/>
  <c r="HQ22" i="10"/>
  <c r="HE23" i="10"/>
  <c r="HE22" i="10"/>
  <c r="EW37" i="9"/>
  <c r="AK39" i="8"/>
  <c r="EZ36" i="8"/>
  <c r="HX36" i="8"/>
  <c r="AL39" i="8"/>
  <c r="FR36" i="8"/>
  <c r="FR37" i="8"/>
  <c r="GX36" i="8"/>
  <c r="GX37" i="8"/>
  <c r="HO37" i="8"/>
  <c r="HO36" i="8"/>
  <c r="GM37" i="8"/>
  <c r="GM36" i="8"/>
  <c r="HU37" i="8"/>
  <c r="HU36" i="8"/>
  <c r="FC37" i="12"/>
  <c r="GK37" i="12"/>
  <c r="FD37" i="12"/>
  <c r="FD36" i="12"/>
  <c r="GL37" i="12"/>
  <c r="GL36" i="12"/>
  <c r="FW37" i="12"/>
  <c r="FW36" i="12"/>
  <c r="EO37" i="12"/>
  <c r="EO36" i="12"/>
  <c r="GU37" i="12"/>
  <c r="GU36" i="12"/>
  <c r="FM37" i="12"/>
  <c r="FM36" i="12"/>
  <c r="FP37" i="12"/>
  <c r="HO36" i="12"/>
  <c r="IF23" i="12"/>
  <c r="O20" i="12"/>
  <c r="S20" i="12" s="1"/>
  <c r="Q20" i="12"/>
  <c r="U20" i="12" s="1"/>
  <c r="P20" i="12"/>
  <c r="T20" i="12" s="1"/>
  <c r="N20" i="12"/>
  <c r="R20" i="12" s="1"/>
  <c r="FN23" i="6"/>
  <c r="FN22" i="6"/>
  <c r="ID23" i="6"/>
  <c r="ID22" i="6"/>
  <c r="GN23" i="6"/>
  <c r="GN22" i="6"/>
  <c r="GK23" i="6"/>
  <c r="GK22" i="6"/>
  <c r="EM23" i="6"/>
  <c r="EM22" i="6"/>
  <c r="HT23" i="6"/>
  <c r="HT22" i="6"/>
  <c r="HG23" i="11"/>
  <c r="HG22" i="11"/>
  <c r="EQ23" i="11"/>
  <c r="EQ22" i="11"/>
  <c r="GX22" i="11"/>
  <c r="FU23" i="11"/>
  <c r="HQ23" i="11"/>
  <c r="HA23" i="11"/>
  <c r="II23" i="11"/>
  <c r="X39" i="9"/>
  <c r="EM36" i="9"/>
  <c r="HO37" i="9"/>
  <c r="HO36" i="9"/>
  <c r="EO36" i="9"/>
  <c r="EO37" i="9"/>
  <c r="HW36" i="9"/>
  <c r="HW37" i="9"/>
  <c r="AA39" i="9"/>
  <c r="L9" i="11"/>
  <c r="P9" i="11" s="1"/>
  <c r="O9" i="11"/>
  <c r="S9" i="11" s="1"/>
  <c r="N9" i="11"/>
  <c r="R9" i="11" s="1"/>
  <c r="M9" i="11"/>
  <c r="Q9" i="11" s="1"/>
  <c r="FS23" i="9"/>
  <c r="FQ23" i="9"/>
  <c r="FQ39" i="9" s="1"/>
  <c r="IM18" i="9" s="1"/>
  <c r="EZ22" i="9"/>
  <c r="FY22" i="8"/>
  <c r="FY23" i="8"/>
  <c r="FY39" i="8" s="1"/>
  <c r="IN9" i="8" s="1"/>
  <c r="EQ22" i="8"/>
  <c r="EQ23" i="8"/>
  <c r="EQ39" i="8" s="1"/>
  <c r="IL9" i="8" s="1"/>
  <c r="FK22" i="8"/>
  <c r="FK23" i="8"/>
  <c r="FK39" i="8" s="1"/>
  <c r="IM12" i="8" s="1"/>
  <c r="GB23" i="8"/>
  <c r="GB22" i="8"/>
  <c r="EO23" i="8"/>
  <c r="EO39" i="8" s="1"/>
  <c r="IL7" i="8" s="1"/>
  <c r="EO22" i="8"/>
  <c r="GN23" i="8"/>
  <c r="GN22" i="8"/>
  <c r="FB23" i="8"/>
  <c r="FB39" i="8" s="1"/>
  <c r="IL20" i="8" s="1"/>
  <c r="FB22" i="8"/>
  <c r="GJ23" i="8"/>
  <c r="GJ22" i="8"/>
  <c r="FX23" i="8"/>
  <c r="FX22" i="8"/>
  <c r="EP23" i="8"/>
  <c r="EP22" i="8"/>
  <c r="HC23" i="12"/>
  <c r="HC39" i="12" s="1"/>
  <c r="IQ20" i="12" s="1"/>
  <c r="HC22" i="12"/>
  <c r="FU23" i="12"/>
  <c r="FU22" i="12"/>
  <c r="HG22" i="12"/>
  <c r="HG23" i="12"/>
  <c r="HG39" i="12" s="1"/>
  <c r="IR7" i="12" s="1"/>
  <c r="EO23" i="12"/>
  <c r="EO22" i="12"/>
  <c r="FW23" i="12"/>
  <c r="FW39" i="12" s="1"/>
  <c r="IP5" i="12" s="1"/>
  <c r="FW22" i="12"/>
  <c r="GP37" i="10"/>
  <c r="HH36" i="11"/>
  <c r="HG36" i="11"/>
  <c r="HG37" i="11"/>
  <c r="AJ39" i="11"/>
  <c r="IF37" i="11"/>
  <c r="IF36" i="11"/>
  <c r="HJ37" i="11"/>
  <c r="HJ39" i="11" s="1"/>
  <c r="IP12" i="11" s="1"/>
  <c r="HJ36" i="11"/>
  <c r="AE39" i="11"/>
  <c r="GX37" i="6"/>
  <c r="GX36" i="6"/>
  <c r="FO37" i="6"/>
  <c r="FO36" i="6"/>
  <c r="IE37" i="6"/>
  <c r="IE36" i="6"/>
  <c r="GV37" i="6"/>
  <c r="GV36" i="6"/>
  <c r="FM37" i="6"/>
  <c r="FM36" i="6"/>
  <c r="IC36" i="6"/>
  <c r="IC37" i="6"/>
  <c r="EV37" i="11"/>
  <c r="GD37" i="11"/>
  <c r="GD36" i="11"/>
  <c r="GQ37" i="6"/>
  <c r="GQ36" i="6"/>
  <c r="O11" i="12"/>
  <c r="S11" i="12" s="1"/>
  <c r="P11" i="12"/>
  <c r="T11" i="12" s="1"/>
  <c r="Q11" i="12"/>
  <c r="U11" i="12" s="1"/>
  <c r="N11" i="12"/>
  <c r="R11" i="12" s="1"/>
  <c r="GI22" i="9"/>
  <c r="GI23" i="9"/>
  <c r="GI39" i="9" s="1"/>
  <c r="IN19" i="9" s="1"/>
  <c r="EX22" i="9"/>
  <c r="EX23" i="9"/>
  <c r="HZ36" i="10"/>
  <c r="HZ37" i="10"/>
  <c r="HX37" i="9"/>
  <c r="HX36" i="9"/>
  <c r="FI36" i="9"/>
  <c r="FI37" i="9"/>
  <c r="EX23" i="8"/>
  <c r="EX39" i="8" s="1"/>
  <c r="IL16" i="8" s="1"/>
  <c r="EX22" i="8"/>
  <c r="EM36" i="11"/>
  <c r="EM37" i="11"/>
  <c r="FU36" i="11"/>
  <c r="FU37" i="11"/>
  <c r="FJ37" i="11"/>
  <c r="FJ36" i="11"/>
  <c r="IA37" i="6"/>
  <c r="IA36" i="6"/>
  <c r="HK36" i="11"/>
  <c r="HK37" i="11"/>
  <c r="HR37" i="11"/>
  <c r="HR36" i="11"/>
  <c r="AM39" i="11"/>
  <c r="O19" i="12"/>
  <c r="S19" i="12" s="1"/>
  <c r="P19" i="12"/>
  <c r="T19" i="12" s="1"/>
  <c r="N19" i="12"/>
  <c r="R19" i="12" s="1"/>
  <c r="Q19" i="12"/>
  <c r="U19" i="12" s="1"/>
  <c r="GO37" i="6"/>
  <c r="GO36" i="6"/>
  <c r="FA36" i="6"/>
  <c r="FA37" i="6"/>
  <c r="HQ37" i="6"/>
  <c r="HQ36" i="6"/>
  <c r="FR22" i="8"/>
  <c r="FR23" i="8"/>
  <c r="FR39" i="8" s="1"/>
  <c r="IM19" i="8" s="1"/>
  <c r="HZ23" i="8"/>
  <c r="HZ39" i="8" s="1"/>
  <c r="IQ11" i="8" s="1"/>
  <c r="HZ22" i="8"/>
  <c r="FL36" i="10"/>
  <c r="EO37" i="11"/>
  <c r="EO36" i="11"/>
  <c r="HE37" i="11"/>
  <c r="HE36" i="11"/>
  <c r="EL37" i="6"/>
  <c r="EL36" i="6"/>
  <c r="HB37" i="6"/>
  <c r="HB36" i="6"/>
  <c r="FE22" i="9"/>
  <c r="HT23" i="9"/>
  <c r="HT39" i="9" s="1"/>
  <c r="IQ5" i="9" s="1"/>
  <c r="HT22" i="9"/>
  <c r="HK23" i="9"/>
  <c r="HK39" i="9" s="1"/>
  <c r="IP13" i="9" s="1"/>
  <c r="HK22" i="9"/>
  <c r="HO23" i="9"/>
  <c r="HO39" i="9" s="1"/>
  <c r="IP17" i="9" s="1"/>
  <c r="HO22" i="9"/>
  <c r="HG22" i="9"/>
  <c r="HG23" i="9"/>
  <c r="HG39" i="9" s="1"/>
  <c r="IP9" i="9" s="1"/>
  <c r="HZ36" i="8"/>
  <c r="FN36" i="10"/>
  <c r="FN37" i="10"/>
  <c r="ET37" i="10"/>
  <c r="ET36" i="10"/>
  <c r="GB37" i="10"/>
  <c r="GB36" i="10"/>
  <c r="EZ36" i="10"/>
  <c r="EZ37" i="10"/>
  <c r="GH37" i="10"/>
  <c r="GH36" i="10"/>
  <c r="GC23" i="10"/>
  <c r="GC22" i="10"/>
  <c r="EM22" i="10"/>
  <c r="EM23" i="10"/>
  <c r="EM39" i="10" s="1"/>
  <c r="IL5" i="10" s="1"/>
  <c r="GG23" i="10"/>
  <c r="GG22" i="10"/>
  <c r="HC37" i="8"/>
  <c r="HC36" i="8"/>
  <c r="HV36" i="8"/>
  <c r="HV37" i="8"/>
  <c r="FW36" i="8"/>
  <c r="ET36" i="8"/>
  <c r="ET37" i="8"/>
  <c r="IA37" i="8"/>
  <c r="IA36" i="8"/>
  <c r="AD39" i="8"/>
  <c r="HH37" i="12"/>
  <c r="HH36" i="12"/>
  <c r="GP36" i="12"/>
  <c r="HX37" i="12"/>
  <c r="HX36" i="12"/>
  <c r="EU37" i="12"/>
  <c r="GT37" i="12"/>
  <c r="IE36" i="12"/>
  <c r="IE37" i="12"/>
  <c r="AI39" i="12"/>
  <c r="HA22" i="9"/>
  <c r="GR23" i="6"/>
  <c r="GR22" i="6"/>
  <c r="GI23" i="6"/>
  <c r="GI22" i="6"/>
  <c r="GO23" i="6"/>
  <c r="GO22" i="6"/>
  <c r="FM23" i="6"/>
  <c r="FM22" i="6"/>
  <c r="IC23" i="6"/>
  <c r="IC22" i="6"/>
  <c r="GV22" i="11"/>
  <c r="FX23" i="11"/>
  <c r="FX22" i="11"/>
  <c r="HZ23" i="11"/>
  <c r="HZ39" i="11" s="1"/>
  <c r="IQ11" i="11" s="1"/>
  <c r="HZ22" i="11"/>
  <c r="FJ23" i="11"/>
  <c r="FJ22" i="11"/>
  <c r="GM23" i="11"/>
  <c r="GM22" i="11"/>
  <c r="FE23" i="11"/>
  <c r="FE39" i="11" s="1"/>
  <c r="IM6" i="11" s="1"/>
  <c r="FE22" i="11"/>
  <c r="EV23" i="11"/>
  <c r="EV22" i="11"/>
  <c r="GD22" i="11"/>
  <c r="GD23" i="11"/>
  <c r="EZ36" i="11"/>
  <c r="EU36" i="9"/>
  <c r="EZ37" i="9"/>
  <c r="EZ36" i="9"/>
  <c r="IG37" i="9"/>
  <c r="IG36" i="9"/>
  <c r="GM37" i="9"/>
  <c r="GM36" i="9"/>
  <c r="HU37" i="9"/>
  <c r="HU36" i="9"/>
  <c r="HR37" i="9"/>
  <c r="HR36" i="9"/>
  <c r="GG22" i="8"/>
  <c r="GG23" i="8"/>
  <c r="FP23" i="8"/>
  <c r="FP22" i="8"/>
  <c r="EV22" i="8"/>
  <c r="EV23" i="8"/>
  <c r="GU22" i="8"/>
  <c r="GU23" i="8"/>
  <c r="GJ23" i="12"/>
  <c r="GJ39" i="12" s="1"/>
  <c r="IP18" i="12" s="1"/>
  <c r="GJ22" i="12"/>
  <c r="FB23" i="12"/>
  <c r="FB39" i="12" s="1"/>
  <c r="IN18" i="12" s="1"/>
  <c r="FB22" i="12"/>
  <c r="GH23" i="12"/>
  <c r="GH22" i="12"/>
  <c r="EZ23" i="12"/>
  <c r="EZ22" i="12"/>
  <c r="FX37" i="11"/>
  <c r="FX36" i="11"/>
  <c r="EP37" i="11"/>
  <c r="EP36" i="11"/>
  <c r="EK36" i="6"/>
  <c r="EK37" i="6"/>
  <c r="HA37" i="6"/>
  <c r="HA36" i="6"/>
  <c r="HP22" i="9"/>
  <c r="HI22" i="9"/>
  <c r="HI23" i="9"/>
  <c r="HM22" i="9"/>
  <c r="HM23" i="9"/>
  <c r="HV22" i="9"/>
  <c r="HV23" i="9"/>
  <c r="EM37" i="8"/>
  <c r="GI37" i="10"/>
  <c r="HO37" i="10"/>
  <c r="HO36" i="10"/>
  <c r="GX37" i="10"/>
  <c r="GX36" i="10"/>
  <c r="GU37" i="10"/>
  <c r="GU36" i="10"/>
  <c r="FM37" i="10"/>
  <c r="FM36" i="10"/>
  <c r="V39" i="10"/>
  <c r="N21" i="11"/>
  <c r="R21" i="11" s="1"/>
  <c r="M21" i="11"/>
  <c r="Q21" i="11" s="1"/>
  <c r="L21" i="11"/>
  <c r="P21" i="11" s="1"/>
  <c r="O21" i="11"/>
  <c r="S21" i="11" s="1"/>
  <c r="GG22" i="11"/>
  <c r="FP23" i="11"/>
  <c r="HL23" i="9"/>
  <c r="FG23" i="10"/>
  <c r="FG22" i="10"/>
  <c r="GO23" i="10"/>
  <c r="GO22" i="10"/>
  <c r="FN23" i="10"/>
  <c r="FN22" i="10"/>
  <c r="GV23" i="10"/>
  <c r="GV39" i="10" s="1"/>
  <c r="IO15" i="10" s="1"/>
  <c r="GV22" i="10"/>
  <c r="GZ22" i="10"/>
  <c r="GZ23" i="10"/>
  <c r="FR23" i="10"/>
  <c r="FR39" i="10" s="1"/>
  <c r="IM19" i="10" s="1"/>
  <c r="FR22" i="10"/>
  <c r="GN23" i="10"/>
  <c r="GN39" i="10" s="1"/>
  <c r="IO7" i="10" s="1"/>
  <c r="GN22" i="10"/>
  <c r="FF22" i="10"/>
  <c r="FF23" i="10"/>
  <c r="FF39" i="10" s="1"/>
  <c r="IM7" i="10" s="1"/>
  <c r="HM37" i="9"/>
  <c r="GV36" i="9"/>
  <c r="HP36" i="8"/>
  <c r="HG37" i="8"/>
  <c r="GP36" i="8"/>
  <c r="GZ37" i="8"/>
  <c r="GZ36" i="8"/>
  <c r="GI37" i="8"/>
  <c r="FP37" i="8"/>
  <c r="FP36" i="8"/>
  <c r="GG36" i="8"/>
  <c r="GG37" i="8"/>
  <c r="FV36" i="8"/>
  <c r="FV37" i="8"/>
  <c r="HS36" i="12"/>
  <c r="HB37" i="12"/>
  <c r="HB36" i="12"/>
  <c r="HT37" i="12"/>
  <c r="HT36" i="12"/>
  <c r="HE36" i="12"/>
  <c r="HE37" i="12"/>
  <c r="AG39" i="12"/>
  <c r="IC36" i="12"/>
  <c r="IC37" i="12"/>
  <c r="GG36" i="12"/>
  <c r="FQ23" i="10"/>
  <c r="GE23" i="6"/>
  <c r="GE22" i="6"/>
  <c r="EO22" i="6"/>
  <c r="EO23" i="6"/>
  <c r="HE23" i="6"/>
  <c r="HE22" i="6"/>
  <c r="FC23" i="6"/>
  <c r="FC22" i="6"/>
  <c r="HB23" i="6"/>
  <c r="HB22" i="6"/>
  <c r="FU23" i="6"/>
  <c r="FU39" i="6" s="1"/>
  <c r="IK8" i="6" s="1"/>
  <c r="FU22" i="6"/>
  <c r="GP23" i="11"/>
  <c r="GP22" i="11"/>
  <c r="GG23" i="11"/>
  <c r="HT22" i="11"/>
  <c r="FD22" i="11"/>
  <c r="GI23" i="11"/>
  <c r="FR23" i="11"/>
  <c r="FR39" i="11" s="1"/>
  <c r="IM19" i="11" s="1"/>
  <c r="FB22" i="11"/>
  <c r="HT36" i="9"/>
  <c r="GL37" i="9"/>
  <c r="GL36" i="9"/>
  <c r="GG37" i="9"/>
  <c r="GG36" i="9"/>
  <c r="EY37" i="9"/>
  <c r="EY36" i="9"/>
  <c r="HV36" i="9"/>
  <c r="HV37" i="9"/>
  <c r="GN37" i="9"/>
  <c r="FX37" i="9"/>
  <c r="FX36" i="9"/>
  <c r="EP37" i="9"/>
  <c r="EP36" i="9"/>
  <c r="II22" i="9"/>
  <c r="IG23" i="9"/>
  <c r="HP23" i="9"/>
  <c r="HG22" i="8"/>
  <c r="HG23" i="8"/>
  <c r="GS23" i="8"/>
  <c r="GS22" i="8"/>
  <c r="HE23" i="8"/>
  <c r="HE22" i="8"/>
  <c r="HR23" i="8"/>
  <c r="HR22" i="8"/>
  <c r="HF22" i="8"/>
  <c r="HF23" i="8"/>
  <c r="IK23" i="12"/>
  <c r="IK22" i="12"/>
  <c r="FY23" i="12"/>
  <c r="FY22" i="12"/>
  <c r="FH22" i="12"/>
  <c r="FH23" i="12"/>
  <c r="HE23" i="12"/>
  <c r="HE22" i="12"/>
  <c r="EQ36" i="10"/>
  <c r="FY37" i="10"/>
  <c r="GI23" i="12"/>
  <c r="GQ36" i="11"/>
  <c r="FI36" i="11"/>
  <c r="FI37" i="11"/>
  <c r="FH37" i="11"/>
  <c r="FH36" i="11"/>
  <c r="GP37" i="11"/>
  <c r="GP36" i="11"/>
  <c r="GG37" i="11"/>
  <c r="GG36" i="11"/>
  <c r="EY36" i="11"/>
  <c r="EY37" i="11"/>
  <c r="GS37" i="11"/>
  <c r="GS36" i="11"/>
  <c r="FK37" i="11"/>
  <c r="FK36" i="11"/>
  <c r="EY37" i="6"/>
  <c r="EY36" i="6"/>
  <c r="HO37" i="6"/>
  <c r="HO36" i="6"/>
  <c r="GF37" i="6"/>
  <c r="GF36" i="6"/>
  <c r="EW36" i="6"/>
  <c r="EW37" i="6"/>
  <c r="HM37" i="6"/>
  <c r="HM36" i="6"/>
  <c r="GD37" i="6"/>
  <c r="GD36" i="6"/>
  <c r="HL37" i="11"/>
  <c r="AG39" i="11"/>
  <c r="Q9" i="12"/>
  <c r="U9" i="12" s="1"/>
  <c r="N9" i="12"/>
  <c r="R9" i="12" s="1"/>
  <c r="O9" i="12"/>
  <c r="S9" i="12" s="1"/>
  <c r="P9" i="12"/>
  <c r="T9" i="12" s="1"/>
  <c r="ER37" i="6"/>
  <c r="ER36" i="6"/>
  <c r="HH37" i="6"/>
  <c r="HH36" i="6"/>
  <c r="FX23" i="9"/>
  <c r="FX22" i="9"/>
  <c r="GQ23" i="9"/>
  <c r="FH23" i="10"/>
  <c r="FH22" i="10"/>
  <c r="GF23" i="10"/>
  <c r="GF22" i="10"/>
  <c r="IC36" i="8"/>
  <c r="IC37" i="8"/>
  <c r="HW36" i="12"/>
  <c r="HW37" i="12"/>
  <c r="HP36" i="12"/>
  <c r="HP37" i="12"/>
  <c r="GM22" i="6"/>
  <c r="GM23" i="6"/>
  <c r="ET23" i="11"/>
  <c r="ET22" i="11"/>
  <c r="FZ22" i="11"/>
  <c r="FZ23" i="11"/>
  <c r="GC22" i="8"/>
  <c r="GC23" i="8"/>
  <c r="GL22" i="8"/>
  <c r="GL23" i="8"/>
  <c r="GL39" i="8" s="1"/>
  <c r="IO5" i="8" s="1"/>
  <c r="ES22" i="12"/>
  <c r="ES23" i="12"/>
  <c r="GQ23" i="12"/>
  <c r="GQ22" i="12"/>
  <c r="GT23" i="12"/>
  <c r="GT39" i="12" s="1"/>
  <c r="IQ11" i="12" s="1"/>
  <c r="GT22" i="12"/>
  <c r="HN37" i="11"/>
  <c r="HN36" i="11"/>
  <c r="GR37" i="6"/>
  <c r="GR36" i="6"/>
  <c r="HU37" i="6"/>
  <c r="HU36" i="6"/>
  <c r="IH37" i="11"/>
  <c r="IH36" i="11"/>
  <c r="HU37" i="11"/>
  <c r="HU36" i="11"/>
  <c r="HV37" i="6"/>
  <c r="HV36" i="6"/>
  <c r="HR23" i="9"/>
  <c r="HR39" i="9" s="1"/>
  <c r="IP20" i="9" s="1"/>
  <c r="HR22" i="9"/>
  <c r="ET22" i="9"/>
  <c r="ET23" i="9"/>
  <c r="ET39" i="9" s="1"/>
  <c r="IL12" i="9" s="1"/>
  <c r="FH37" i="10"/>
  <c r="FH36" i="10"/>
  <c r="HU37" i="10"/>
  <c r="HU36" i="10"/>
  <c r="GR23" i="10"/>
  <c r="GR22" i="10"/>
  <c r="EN22" i="10"/>
  <c r="EN23" i="10"/>
  <c r="GU23" i="10"/>
  <c r="GU22" i="10"/>
  <c r="HA23" i="10"/>
  <c r="HA22" i="10"/>
  <c r="EP36" i="8"/>
  <c r="EP37" i="8"/>
  <c r="HM37" i="8"/>
  <c r="HM36" i="8"/>
  <c r="HR36" i="12"/>
  <c r="HR37" i="12"/>
  <c r="EX23" i="6"/>
  <c r="EX39" i="6" s="1"/>
  <c r="II19" i="6" s="1"/>
  <c r="EX22" i="6"/>
  <c r="FP23" i="6"/>
  <c r="FP22" i="6"/>
  <c r="HO23" i="6"/>
  <c r="HO22" i="6"/>
  <c r="HR23" i="11"/>
  <c r="HR39" i="11" s="1"/>
  <c r="IP20" i="11" s="1"/>
  <c r="EU22" i="11"/>
  <c r="GY22" i="11"/>
  <c r="GY23" i="11"/>
  <c r="EW23" i="11"/>
  <c r="EW39" i="11" s="1"/>
  <c r="IL15" i="11" s="1"/>
  <c r="GR36" i="9"/>
  <c r="GR37" i="9"/>
  <c r="GD37" i="9"/>
  <c r="GD36" i="9"/>
  <c r="L11" i="11"/>
  <c r="P11" i="11" s="1"/>
  <c r="O11" i="11"/>
  <c r="S11" i="11" s="1"/>
  <c r="N11" i="11"/>
  <c r="R11" i="11" s="1"/>
  <c r="M11" i="11"/>
  <c r="Q11" i="11" s="1"/>
  <c r="IG22" i="8"/>
  <c r="IG23" i="8"/>
  <c r="HU23" i="8"/>
  <c r="HU22" i="8"/>
  <c r="IJ23" i="12"/>
  <c r="IJ39" i="12" s="1"/>
  <c r="IS19" i="12" s="1"/>
  <c r="IJ22" i="12"/>
  <c r="IA23" i="12"/>
  <c r="IA39" i="12" s="1"/>
  <c r="IS10" i="12" s="1"/>
  <c r="IA22" i="12"/>
  <c r="FO23" i="12"/>
  <c r="FO39" i="12" s="1"/>
  <c r="IO14" i="12" s="1"/>
  <c r="FO22" i="12"/>
  <c r="FP23" i="12"/>
  <c r="Y39" i="6"/>
  <c r="HL22" i="9"/>
  <c r="HQ22" i="9"/>
  <c r="HQ23" i="9"/>
  <c r="HQ39" i="9" s="1"/>
  <c r="IP19" i="9" s="1"/>
  <c r="HF23" i="9"/>
  <c r="HF22" i="9"/>
  <c r="HN23" i="9"/>
  <c r="HN22" i="9"/>
  <c r="HK37" i="8"/>
  <c r="GC36" i="8"/>
  <c r="FJ37" i="10"/>
  <c r="FJ36" i="10"/>
  <c r="FG37" i="10"/>
  <c r="FG36" i="10"/>
  <c r="GO36" i="10"/>
  <c r="GO37" i="10"/>
  <c r="FO36" i="10"/>
  <c r="FO37" i="10"/>
  <c r="HA37" i="10"/>
  <c r="HA36" i="10"/>
  <c r="FS36" i="10"/>
  <c r="FS37" i="10"/>
  <c r="N15" i="11"/>
  <c r="R15" i="11" s="1"/>
  <c r="M15" i="11"/>
  <c r="Q15" i="11" s="1"/>
  <c r="L15" i="11"/>
  <c r="P15" i="11" s="1"/>
  <c r="O15" i="11"/>
  <c r="S15" i="11" s="1"/>
  <c r="GY22" i="10"/>
  <c r="GP22" i="10"/>
  <c r="GP23" i="10"/>
  <c r="HJ23" i="10"/>
  <c r="HJ22" i="10"/>
  <c r="HN22" i="10"/>
  <c r="HN23" i="10"/>
  <c r="EZ23" i="10"/>
  <c r="IF22" i="12"/>
  <c r="FZ36" i="8"/>
  <c r="FZ37" i="8"/>
  <c r="EV36" i="8"/>
  <c r="EV37" i="8"/>
  <c r="GU37" i="8"/>
  <c r="GU36" i="8"/>
  <c r="FO37" i="8"/>
  <c r="FO36" i="8"/>
  <c r="GW37" i="8"/>
  <c r="GW36" i="8"/>
  <c r="FS37" i="8"/>
  <c r="FS36" i="8"/>
  <c r="HA36" i="8"/>
  <c r="HA37" i="8"/>
  <c r="FR37" i="12"/>
  <c r="FR36" i="12"/>
  <c r="GZ36" i="12"/>
  <c r="GZ37" i="12"/>
  <c r="EP37" i="12"/>
  <c r="EP36" i="12"/>
  <c r="FX37" i="12"/>
  <c r="FX36" i="12"/>
  <c r="GR37" i="12"/>
  <c r="GR36" i="12"/>
  <c r="HI37" i="12"/>
  <c r="HI36" i="12"/>
  <c r="FQ37" i="12"/>
  <c r="FQ36" i="12"/>
  <c r="P15" i="12"/>
  <c r="T15" i="12" s="1"/>
  <c r="N15" i="12"/>
  <c r="R15" i="12" s="1"/>
  <c r="O15" i="12"/>
  <c r="S15" i="12" s="1"/>
  <c r="Q15" i="12"/>
  <c r="U15" i="12" s="1"/>
  <c r="ER23" i="6"/>
  <c r="ER22" i="6"/>
  <c r="HH23" i="6"/>
  <c r="HH22" i="6"/>
  <c r="FL23" i="6"/>
  <c r="FL22" i="6"/>
  <c r="HK23" i="6"/>
  <c r="HK22" i="6"/>
  <c r="EN23" i="6"/>
  <c r="EN22" i="6"/>
  <c r="HD22" i="6"/>
  <c r="HD23" i="6"/>
  <c r="EK22" i="6"/>
  <c r="EK23" i="6"/>
  <c r="HA23" i="6"/>
  <c r="HA22" i="6"/>
  <c r="GZ22" i="11"/>
  <c r="GS23" i="11"/>
  <c r="GS22" i="11"/>
  <c r="GF23" i="11"/>
  <c r="GF39" i="11" s="1"/>
  <c r="IN16" i="11" s="1"/>
  <c r="HH23" i="11"/>
  <c r="HH22" i="11"/>
  <c r="IE23" i="11"/>
  <c r="GZ36" i="9"/>
  <c r="GZ37" i="9"/>
  <c r="FR37" i="9"/>
  <c r="EQ36" i="9"/>
  <c r="EQ37" i="9"/>
  <c r="GW36" i="9"/>
  <c r="GW37" i="9"/>
  <c r="IE37" i="9"/>
  <c r="IE36" i="9"/>
  <c r="HY37" i="9"/>
  <c r="HY36" i="9"/>
  <c r="GQ37" i="9"/>
  <c r="GQ36" i="9"/>
  <c r="IA37" i="9"/>
  <c r="IA36" i="9"/>
  <c r="FL23" i="8"/>
  <c r="FL22" i="8"/>
  <c r="GW23" i="8"/>
  <c r="GW39" i="8" s="1"/>
  <c r="IO16" i="8" s="1"/>
  <c r="GW22" i="8"/>
  <c r="HN22" i="8"/>
  <c r="HN23" i="8"/>
  <c r="HN39" i="8" s="1"/>
  <c r="IP16" i="8" s="1"/>
  <c r="HT23" i="8"/>
  <c r="HT39" i="8" s="1"/>
  <c r="IQ5" i="8" s="1"/>
  <c r="HT22" i="8"/>
  <c r="HQ22" i="12"/>
  <c r="HI23" i="12"/>
  <c r="HI22" i="12"/>
  <c r="HY22" i="12"/>
  <c r="HY23" i="12"/>
  <c r="HY39" i="12" s="1"/>
  <c r="IS8" i="12" s="1"/>
  <c r="IC23" i="12"/>
  <c r="IC22" i="12"/>
  <c r="GC23" i="12"/>
  <c r="GC22" i="12"/>
  <c r="ES36" i="10"/>
  <c r="HC36" i="11"/>
  <c r="HC37" i="11"/>
  <c r="GA36" i="11"/>
  <c r="GA37" i="11"/>
  <c r="FO37" i="11"/>
  <c r="FO36" i="11"/>
  <c r="GW36" i="11"/>
  <c r="GW37" i="11"/>
  <c r="EU37" i="6"/>
  <c r="EU36" i="6"/>
  <c r="HK37" i="6"/>
  <c r="HK36" i="6"/>
  <c r="GB37" i="6"/>
  <c r="GB36" i="6"/>
  <c r="ES36" i="6"/>
  <c r="ES37" i="6"/>
  <c r="HI37" i="6"/>
  <c r="HI36" i="6"/>
  <c r="FV37" i="6"/>
  <c r="FV36" i="6"/>
  <c r="AL39" i="11"/>
  <c r="GI37" i="11"/>
  <c r="GI36" i="11"/>
  <c r="EN37" i="11"/>
  <c r="EN36" i="11"/>
  <c r="EQ37" i="6"/>
  <c r="EQ36" i="6"/>
  <c r="HG37" i="6"/>
  <c r="HG36" i="6"/>
  <c r="FW37" i="6"/>
  <c r="FW36" i="6"/>
  <c r="GE23" i="8"/>
  <c r="GE22" i="8"/>
  <c r="EW23" i="8"/>
  <c r="EW22" i="8"/>
  <c r="EP23" i="12"/>
  <c r="EP22" i="12"/>
  <c r="FX23" i="12"/>
  <c r="FX22" i="12"/>
  <c r="FC23" i="12"/>
  <c r="FN37" i="11"/>
  <c r="FN36" i="11"/>
  <c r="ID37" i="11"/>
  <c r="ID36" i="11"/>
  <c r="FD37" i="6"/>
  <c r="FD36" i="6"/>
  <c r="HT37" i="6"/>
  <c r="HT36" i="6"/>
  <c r="II23" i="9"/>
  <c r="HY23" i="9"/>
  <c r="HY22" i="9"/>
  <c r="HJ23" i="9"/>
  <c r="HJ22" i="9"/>
  <c r="AJ39" i="12"/>
  <c r="M13" i="11"/>
  <c r="Q13" i="11" s="1"/>
  <c r="L13" i="11"/>
  <c r="P13" i="11" s="1"/>
  <c r="O13" i="11"/>
  <c r="S13" i="11" s="1"/>
  <c r="N13" i="11"/>
  <c r="R13" i="11" s="1"/>
  <c r="FI37" i="10"/>
  <c r="FI36" i="10"/>
  <c r="FV36" i="10"/>
  <c r="FV37" i="10"/>
  <c r="EN37" i="10"/>
  <c r="EN36" i="10"/>
  <c r="FD23" i="11"/>
  <c r="FD39" i="11" s="1"/>
  <c r="IM5" i="11" s="1"/>
  <c r="HZ23" i="10"/>
  <c r="HZ22" i="10"/>
  <c r="HD22" i="10"/>
  <c r="HD23" i="10"/>
  <c r="HD39" i="10" s="1"/>
  <c r="IP6" i="10" s="1"/>
  <c r="HH22" i="10"/>
  <c r="HH23" i="10"/>
  <c r="HH39" i="10" s="1"/>
  <c r="IP10" i="10" s="1"/>
  <c r="IC22" i="10"/>
  <c r="IC23" i="10"/>
  <c r="II23" i="10"/>
  <c r="II22" i="10"/>
  <c r="EY23" i="12"/>
  <c r="FL37" i="8"/>
  <c r="EU37" i="8"/>
  <c r="HF37" i="8"/>
  <c r="HF36" i="8"/>
  <c r="EW36" i="8"/>
  <c r="EW37" i="8"/>
  <c r="GE36" i="8"/>
  <c r="GE37" i="8"/>
  <c r="HA37" i="12"/>
  <c r="HA36" i="12"/>
  <c r="FS37" i="12"/>
  <c r="FS36" i="12"/>
  <c r="FK37" i="12"/>
  <c r="FK36" i="12"/>
  <c r="GS37" i="12"/>
  <c r="GS36" i="12"/>
  <c r="FN37" i="12"/>
  <c r="FN36" i="12"/>
  <c r="GV37" i="12"/>
  <c r="GV36" i="12"/>
  <c r="FK23" i="6"/>
  <c r="FK22" i="6"/>
  <c r="IA23" i="6"/>
  <c r="IA22" i="6"/>
  <c r="FO23" i="6"/>
  <c r="FO22" i="6"/>
  <c r="IE23" i="6"/>
  <c r="IE22" i="6"/>
  <c r="EY23" i="6"/>
  <c r="EY22" i="6"/>
  <c r="IF23" i="6"/>
  <c r="IF22" i="6"/>
  <c r="EQ23" i="6"/>
  <c r="EQ22" i="6"/>
  <c r="HX23" i="6"/>
  <c r="HX22" i="6"/>
  <c r="HA22" i="11"/>
  <c r="GT22" i="11"/>
  <c r="FW23" i="11"/>
  <c r="FW39" i="11" s="1"/>
  <c r="IN7" i="11" s="1"/>
  <c r="IG22" i="11"/>
  <c r="IG23" i="11"/>
  <c r="IG39" i="11" s="1"/>
  <c r="IQ18" i="11" s="1"/>
  <c r="GT23" i="11"/>
  <c r="FG23" i="11"/>
  <c r="FG39" i="11" s="1"/>
  <c r="IM8" i="11" s="1"/>
  <c r="EP23" i="11"/>
  <c r="EP39" i="11" s="1"/>
  <c r="IL8" i="11" s="1"/>
  <c r="HM23" i="11"/>
  <c r="HM39" i="11" s="1"/>
  <c r="IP15" i="11" s="1"/>
  <c r="GV23" i="11"/>
  <c r="HI36" i="9"/>
  <c r="HI37" i="9"/>
  <c r="HZ36" i="9"/>
  <c r="HZ37" i="9"/>
  <c r="HL37" i="9"/>
  <c r="HL36" i="9"/>
  <c r="N8" i="11"/>
  <c r="R8" i="11" s="1"/>
  <c r="M8" i="11"/>
  <c r="Q8" i="11" s="1"/>
  <c r="L8" i="11"/>
  <c r="P8" i="11" s="1"/>
  <c r="O8" i="11"/>
  <c r="S8" i="11" s="1"/>
  <c r="FZ22" i="8"/>
  <c r="FZ23" i="8"/>
  <c r="FZ39" i="8" s="1"/>
  <c r="IN10" i="8" s="1"/>
  <c r="ER22" i="8"/>
  <c r="ER23" i="8"/>
  <c r="EZ22" i="8"/>
  <c r="EZ23" i="8"/>
  <c r="EZ39" i="8" s="1"/>
  <c r="IL18" i="8" s="1"/>
  <c r="GH23" i="8"/>
  <c r="GH22" i="8"/>
  <c r="EN22" i="8"/>
  <c r="EN23" i="8"/>
  <c r="EN39" i="8" s="1"/>
  <c r="IL6" i="8" s="1"/>
  <c r="FV22" i="8"/>
  <c r="FV23" i="8"/>
  <c r="HB22" i="12"/>
  <c r="HB23" i="12"/>
  <c r="GK22" i="12"/>
  <c r="GK23" i="12"/>
  <c r="GK39" i="12" s="1"/>
  <c r="IP19" i="12" s="1"/>
  <c r="EW23" i="12"/>
  <c r="EW22" i="12"/>
  <c r="FN23" i="12"/>
  <c r="FN39" i="12" s="1"/>
  <c r="IO13" i="12" s="1"/>
  <c r="FN22" i="12"/>
  <c r="GB23" i="12"/>
  <c r="GB22" i="12"/>
  <c r="ET23" i="12"/>
  <c r="ET39" i="12" s="1"/>
  <c r="IN10" i="12" s="1"/>
  <c r="ET22" i="12"/>
  <c r="GF23" i="12"/>
  <c r="GF22" i="12"/>
  <c r="GW23" i="12"/>
  <c r="GW39" i="12" s="1"/>
  <c r="IQ14" i="12" s="1"/>
  <c r="GW22" i="12"/>
  <c r="GC36" i="11"/>
  <c r="GC37" i="11"/>
  <c r="FL37" i="11"/>
  <c r="FL36" i="11"/>
  <c r="FS37" i="11"/>
  <c r="FS36" i="11"/>
  <c r="HA37" i="11"/>
  <c r="HA36" i="11"/>
  <c r="EP37" i="6"/>
  <c r="EP36" i="6"/>
  <c r="HF37" i="6"/>
  <c r="HF36" i="6"/>
  <c r="FR37" i="6"/>
  <c r="FR36" i="6"/>
  <c r="HQ23" i="8"/>
  <c r="HQ39" i="8" s="1"/>
  <c r="IP19" i="8" s="1"/>
  <c r="HQ22" i="8"/>
  <c r="GI23" i="8"/>
  <c r="GI22" i="8"/>
  <c r="GA23" i="8"/>
  <c r="GA39" i="8" s="1"/>
  <c r="IN11" i="8" s="1"/>
  <c r="GA22" i="8"/>
  <c r="ES23" i="8"/>
  <c r="ES22" i="8"/>
  <c r="IB36" i="10"/>
  <c r="FF37" i="11"/>
  <c r="FF36" i="11"/>
  <c r="HV37" i="11"/>
  <c r="HV36" i="11"/>
  <c r="HQ23" i="12"/>
  <c r="FC37" i="6"/>
  <c r="FC36" i="6"/>
  <c r="HS37" i="6"/>
  <c r="HS36" i="6"/>
  <c r="GM22" i="9"/>
  <c r="FV22" i="9"/>
  <c r="FV23" i="9"/>
  <c r="FU22" i="9"/>
  <c r="FU23" i="9"/>
  <c r="EM23" i="9"/>
  <c r="EM39" i="9" s="1"/>
  <c r="IL5" i="9" s="1"/>
  <c r="EM22" i="9"/>
  <c r="FL22" i="9"/>
  <c r="FL23" i="9"/>
  <c r="GT22" i="9"/>
  <c r="GT23" i="9"/>
  <c r="GT39" i="9" s="1"/>
  <c r="IO13" i="9" s="1"/>
  <c r="FP22" i="9"/>
  <c r="FP23" i="9"/>
  <c r="GX23" i="9"/>
  <c r="GX39" i="9" s="1"/>
  <c r="IO17" i="9" s="1"/>
  <c r="GX22" i="9"/>
  <c r="FH23" i="9"/>
  <c r="FH22" i="9"/>
  <c r="GP23" i="9"/>
  <c r="GP22" i="9"/>
  <c r="U39" i="8"/>
  <c r="HT37" i="10"/>
  <c r="HT36" i="10"/>
  <c r="HJ37" i="10"/>
  <c r="HJ36" i="10"/>
  <c r="HP37" i="10"/>
  <c r="HP36" i="10"/>
  <c r="O6" i="11"/>
  <c r="S6" i="11" s="1"/>
  <c r="N6" i="11"/>
  <c r="R6" i="11" s="1"/>
  <c r="M6" i="11"/>
  <c r="Q6" i="11" s="1"/>
  <c r="L6" i="11"/>
  <c r="P6" i="11" s="1"/>
  <c r="IB23" i="10"/>
  <c r="IB39" i="10" s="1"/>
  <c r="IQ13" i="10" s="1"/>
  <c r="IB22" i="10"/>
  <c r="GT22" i="10"/>
  <c r="GT23" i="10"/>
  <c r="HT22" i="10"/>
  <c r="HT23" i="10"/>
  <c r="FD22" i="10"/>
  <c r="FD23" i="10"/>
  <c r="FD39" i="10" s="1"/>
  <c r="IM5" i="10" s="1"/>
  <c r="IF23" i="10"/>
  <c r="IF22" i="10"/>
  <c r="GX22" i="10"/>
  <c r="GX23" i="10"/>
  <c r="X39" i="8"/>
  <c r="GN37" i="8"/>
  <c r="GN36" i="8"/>
  <c r="GS36" i="8"/>
  <c r="GS37" i="8"/>
  <c r="GB37" i="8"/>
  <c r="GB36" i="8"/>
  <c r="ES37" i="8"/>
  <c r="GR37" i="8"/>
  <c r="GR36" i="8"/>
  <c r="FI37" i="12"/>
  <c r="FI36" i="12"/>
  <c r="GQ37" i="12"/>
  <c r="GQ36" i="12"/>
  <c r="EQ37" i="12"/>
  <c r="FY37" i="12"/>
  <c r="FY36" i="12"/>
  <c r="GC36" i="12"/>
  <c r="GC37" i="12"/>
  <c r="EX37" i="12"/>
  <c r="EX36" i="12"/>
  <c r="GF37" i="12"/>
  <c r="GF36" i="12"/>
  <c r="ES22" i="6"/>
  <c r="ES23" i="6"/>
  <c r="HI23" i="6"/>
  <c r="HI22" i="6"/>
  <c r="EJ23" i="6"/>
  <c r="EJ22" i="6"/>
  <c r="GZ23" i="6"/>
  <c r="GZ22" i="6"/>
  <c r="EP23" i="6"/>
  <c r="EP22" i="6"/>
  <c r="HF23" i="6"/>
  <c r="HF22" i="6"/>
  <c r="GD23" i="6"/>
  <c r="GD22" i="6"/>
  <c r="GE22" i="11"/>
  <c r="HW22" i="11"/>
  <c r="FG22" i="11"/>
  <c r="HI23" i="11"/>
  <c r="HI39" i="11" s="1"/>
  <c r="IP11" i="11" s="1"/>
  <c r="HI22" i="11"/>
  <c r="ES23" i="11"/>
  <c r="ES39" i="11" s="1"/>
  <c r="IL11" i="11" s="1"/>
  <c r="ES22" i="11"/>
  <c r="HU22" i="11"/>
  <c r="HU23" i="11"/>
  <c r="HL22" i="11"/>
  <c r="HL23" i="11"/>
  <c r="HP37" i="11"/>
  <c r="GY37" i="11"/>
  <c r="FF23" i="11"/>
  <c r="EO22" i="11"/>
  <c r="IB36" i="9"/>
  <c r="GE36" i="9"/>
  <c r="GE37" i="9"/>
  <c r="GY37" i="9"/>
  <c r="GY36" i="9"/>
  <c r="GH37" i="9"/>
  <c r="GH39" i="9" s="1"/>
  <c r="IN18" i="9" s="1"/>
  <c r="GH36" i="9"/>
  <c r="EN36" i="9"/>
  <c r="EN37" i="9"/>
  <c r="EN39" i="9" s="1"/>
  <c r="IL6" i="9" s="1"/>
  <c r="FV36" i="9"/>
  <c r="FV37" i="9"/>
  <c r="FS36" i="9"/>
  <c r="FS37" i="9"/>
  <c r="HA37" i="9"/>
  <c r="HA36" i="9"/>
  <c r="GX22" i="8"/>
  <c r="GX23" i="8"/>
  <c r="IF23" i="8"/>
  <c r="IF39" i="8" s="1"/>
  <c r="IQ17" i="8" s="1"/>
  <c r="IF22" i="8"/>
  <c r="HL23" i="8"/>
  <c r="HL39" i="8" s="1"/>
  <c r="IP14" i="8" s="1"/>
  <c r="HL22" i="8"/>
  <c r="HR23" i="12"/>
  <c r="HR22" i="12"/>
  <c r="HP22" i="12"/>
  <c r="HP23" i="12"/>
  <c r="HP39" i="12" s="1"/>
  <c r="IR16" i="12" s="1"/>
  <c r="HF37" i="11"/>
  <c r="HF36" i="11"/>
  <c r="FB37" i="6"/>
  <c r="FB36" i="6"/>
  <c r="HR37" i="6"/>
  <c r="HR36" i="6"/>
  <c r="IG22" i="9"/>
  <c r="EZ23" i="9"/>
  <c r="EZ39" i="9" s="1"/>
  <c r="IL18" i="9" s="1"/>
  <c r="FJ22" i="9"/>
  <c r="FJ23" i="9"/>
  <c r="GV22" i="9"/>
  <c r="GV23" i="9"/>
  <c r="GV39" i="9" s="1"/>
  <c r="IO15" i="9" s="1"/>
  <c r="FN22" i="9"/>
  <c r="FN23" i="9"/>
  <c r="FN39" i="9" s="1"/>
  <c r="IM15" i="9" s="1"/>
  <c r="EO22" i="9"/>
  <c r="EO23" i="9"/>
  <c r="EO39" i="9" s="1"/>
  <c r="IL7" i="9" s="1"/>
  <c r="FW22" i="9"/>
  <c r="FW23" i="9"/>
  <c r="GL36" i="8"/>
  <c r="HE37" i="10"/>
  <c r="HV36" i="10"/>
  <c r="HV37" i="10"/>
  <c r="GZ37" i="10"/>
  <c r="GG37" i="10"/>
  <c r="GG36" i="10"/>
  <c r="FP36" i="10"/>
  <c r="FP37" i="10"/>
  <c r="AG39" i="10"/>
  <c r="IC36" i="10"/>
  <c r="IC37" i="10"/>
  <c r="GX23" i="11"/>
  <c r="GX39" i="11" s="1"/>
  <c r="IO17" i="11" s="1"/>
  <c r="IF23" i="11"/>
  <c r="IF39" i="11" s="1"/>
  <c r="IQ17" i="11" s="1"/>
  <c r="HW22" i="10"/>
  <c r="HW23" i="10"/>
  <c r="HW39" i="10" s="1"/>
  <c r="IQ8" i="10" s="1"/>
  <c r="ID23" i="10"/>
  <c r="ID22" i="10"/>
  <c r="IH22" i="10"/>
  <c r="IH23" i="10"/>
  <c r="HV23" i="10"/>
  <c r="HV22" i="10"/>
  <c r="FN36" i="9"/>
  <c r="GH37" i="8"/>
  <c r="FQ37" i="8"/>
  <c r="FY36" i="8"/>
  <c r="FH36" i="8"/>
  <c r="IH37" i="8"/>
  <c r="HQ36" i="8"/>
  <c r="EY37" i="8"/>
  <c r="EY36" i="8"/>
  <c r="HD37" i="8"/>
  <c r="HD36" i="8"/>
  <c r="Y39" i="8"/>
  <c r="FT37" i="12"/>
  <c r="FU37" i="12"/>
  <c r="FU36" i="12"/>
  <c r="FF37" i="12"/>
  <c r="FF36" i="12"/>
  <c r="GD36" i="12"/>
  <c r="GD37" i="12"/>
  <c r="EV36" i="12"/>
  <c r="EV37" i="12"/>
  <c r="GX37" i="12"/>
  <c r="IG23" i="10"/>
  <c r="GV23" i="6"/>
  <c r="GV39" i="6" s="1"/>
  <c r="IL18" i="6" s="1"/>
  <c r="GV22" i="6"/>
  <c r="FF23" i="6"/>
  <c r="FF22" i="6"/>
  <c r="HV23" i="6"/>
  <c r="HV39" i="6" s="1"/>
  <c r="IN10" i="6" s="1"/>
  <c r="HV22" i="6"/>
  <c r="EL23" i="6"/>
  <c r="EL22" i="6"/>
  <c r="HS23" i="6"/>
  <c r="HS39" i="6" s="1"/>
  <c r="IN7" i="6" s="1"/>
  <c r="HS22" i="6"/>
  <c r="GL23" i="6"/>
  <c r="GL22" i="6"/>
  <c r="FY23" i="11"/>
  <c r="FY39" i="11" s="1"/>
  <c r="IN9" i="11" s="1"/>
  <c r="FY22" i="11"/>
  <c r="IF22" i="11"/>
  <c r="FP22" i="11"/>
  <c r="HC23" i="11"/>
  <c r="HC39" i="11" s="1"/>
  <c r="IP5" i="11" s="1"/>
  <c r="EM23" i="11"/>
  <c r="FV36" i="11"/>
  <c r="M7" i="11"/>
  <c r="Q7" i="11" s="1"/>
  <c r="O7" i="11"/>
  <c r="S7" i="11" s="1"/>
  <c r="L7" i="11"/>
  <c r="P7" i="11" s="1"/>
  <c r="N7" i="11"/>
  <c r="R7" i="11" s="1"/>
  <c r="GZ23" i="11"/>
  <c r="GZ39" i="11" s="1"/>
  <c r="IO19" i="11" s="1"/>
  <c r="IH23" i="11"/>
  <c r="IH39" i="11" s="1"/>
  <c r="IQ19" i="11" s="1"/>
  <c r="HR22" i="11"/>
  <c r="FD36" i="9"/>
  <c r="FU37" i="9"/>
  <c r="FU36" i="9"/>
  <c r="IF37" i="9"/>
  <c r="IF36" i="9"/>
  <c r="AJ39" i="9"/>
  <c r="FF36" i="9"/>
  <c r="FF37" i="9"/>
  <c r="FW37" i="9"/>
  <c r="FW36" i="9"/>
  <c r="HF37" i="9"/>
  <c r="HF36" i="9"/>
  <c r="GP23" i="8"/>
  <c r="GP39" i="8" s="1"/>
  <c r="IO9" i="8" s="1"/>
  <c r="GP22" i="8"/>
  <c r="FH23" i="8"/>
  <c r="FH39" i="8" s="1"/>
  <c r="IM9" i="8" s="1"/>
  <c r="FH22" i="8"/>
  <c r="HJ23" i="8"/>
  <c r="HJ22" i="8"/>
  <c r="FF23" i="8"/>
  <c r="FF39" i="8" s="1"/>
  <c r="IM7" i="8" s="1"/>
  <c r="FF22" i="8"/>
  <c r="FW22" i="8"/>
  <c r="FW23" i="8"/>
  <c r="FW39" i="8" s="1"/>
  <c r="IN7" i="8" s="1"/>
  <c r="HA23" i="8"/>
  <c r="HA22" i="8"/>
  <c r="FS23" i="8"/>
  <c r="FS22" i="8"/>
  <c r="FG23" i="8"/>
  <c r="FG22" i="8"/>
  <c r="GO23" i="8"/>
  <c r="GO39" i="8" s="1"/>
  <c r="IO8" i="8" s="1"/>
  <c r="GO22" i="8"/>
  <c r="GL23" i="12"/>
  <c r="GL39" i="12" s="1"/>
  <c r="IP20" i="12" s="1"/>
  <c r="GL22" i="12"/>
  <c r="FD22" i="12"/>
  <c r="FD23" i="12"/>
  <c r="HX22" i="12"/>
  <c r="HX23" i="12"/>
  <c r="EQ23" i="12"/>
  <c r="EQ39" i="12" s="1"/>
  <c r="IN7" i="12" s="1"/>
  <c r="EQ22" i="12"/>
  <c r="GN22" i="12"/>
  <c r="GN23" i="12"/>
  <c r="GN39" i="12" s="1"/>
  <c r="IQ5" i="12" s="1"/>
  <c r="FF23" i="12"/>
  <c r="FF22" i="12"/>
  <c r="EM36" i="10"/>
  <c r="FU37" i="10"/>
  <c r="HG36" i="10"/>
  <c r="EW37" i="10"/>
  <c r="GE36" i="10"/>
  <c r="HY37" i="11"/>
  <c r="HY36" i="11"/>
  <c r="HX37" i="11"/>
  <c r="HX36" i="11"/>
  <c r="AB39" i="11"/>
  <c r="HO37" i="11"/>
  <c r="HO36" i="11"/>
  <c r="IA36" i="11"/>
  <c r="IA37" i="11"/>
  <c r="N18" i="12"/>
  <c r="R18" i="12" s="1"/>
  <c r="O18" i="12"/>
  <c r="S18" i="12" s="1"/>
  <c r="P18" i="12"/>
  <c r="T18" i="12" s="1"/>
  <c r="Q18" i="12"/>
  <c r="U18" i="12" s="1"/>
  <c r="FP37" i="6"/>
  <c r="FP36" i="6"/>
  <c r="IF37" i="6"/>
  <c r="IF36" i="6"/>
  <c r="GW37" i="6"/>
  <c r="GW36" i="6"/>
  <c r="FN37" i="6"/>
  <c r="FN36" i="6"/>
  <c r="ID37" i="6"/>
  <c r="ID36" i="6"/>
  <c r="GU37" i="6"/>
  <c r="GU36" i="6"/>
  <c r="M14" i="11"/>
  <c r="Q14" i="11" s="1"/>
  <c r="L14" i="11"/>
  <c r="P14" i="11" s="1"/>
  <c r="O14" i="11"/>
  <c r="S14" i="11" s="1"/>
  <c r="N14" i="11"/>
  <c r="R14" i="11" s="1"/>
  <c r="FM36" i="11"/>
  <c r="GU37" i="11"/>
  <c r="GU36" i="11"/>
  <c r="FI37" i="6"/>
  <c r="FI36" i="6"/>
  <c r="HY37" i="6"/>
  <c r="HY36" i="6"/>
  <c r="B139" i="5"/>
  <c r="FH39" i="16" l="1"/>
  <c r="IO7" i="16" s="1"/>
  <c r="HW39" i="16"/>
  <c r="IS6" i="16" s="1"/>
  <c r="FQ39" i="16"/>
  <c r="IO16" i="16" s="1"/>
  <c r="HB39" i="16"/>
  <c r="IQ19" i="16" s="1"/>
  <c r="FZ39" i="16"/>
  <c r="IP8" i="16" s="1"/>
  <c r="IF39" i="10"/>
  <c r="IQ17" i="10" s="1"/>
  <c r="HM39" i="10"/>
  <c r="IP15" i="10" s="1"/>
  <c r="HR39" i="10"/>
  <c r="IP20" i="10" s="1"/>
  <c r="IG39" i="10"/>
  <c r="IQ18" i="10" s="1"/>
  <c r="ID39" i="10"/>
  <c r="IQ15" i="10" s="1"/>
  <c r="II39" i="10"/>
  <c r="IQ20" i="10" s="1"/>
  <c r="GR39" i="10"/>
  <c r="IO11" i="10" s="1"/>
  <c r="FA39" i="10"/>
  <c r="IL19" i="10" s="1"/>
  <c r="IE39" i="10"/>
  <c r="IQ16" i="10" s="1"/>
  <c r="HX39" i="10"/>
  <c r="IQ9" i="10" s="1"/>
  <c r="GM39" i="10"/>
  <c r="IO6" i="10" s="1"/>
  <c r="FV39" i="8"/>
  <c r="IN6" i="8" s="1"/>
  <c r="FG39" i="8"/>
  <c r="IM8" i="8" s="1"/>
  <c r="HA39" i="8"/>
  <c r="IO20" i="8" s="1"/>
  <c r="GX39" i="8"/>
  <c r="IO17" i="8" s="1"/>
  <c r="HE39" i="8"/>
  <c r="IP7" i="8" s="1"/>
  <c r="HJ39" i="8"/>
  <c r="IP12" i="8" s="1"/>
  <c r="IH39" i="10"/>
  <c r="IQ19" i="10" s="1"/>
  <c r="FJ39" i="9"/>
  <c r="IM11" i="9" s="1"/>
  <c r="FP39" i="9"/>
  <c r="IM17" i="9" s="1"/>
  <c r="FL39" i="9"/>
  <c r="IM13" i="9" s="1"/>
  <c r="EW39" i="12"/>
  <c r="IN13" i="12" s="1"/>
  <c r="FK39" i="6"/>
  <c r="IJ15" i="6" s="1"/>
  <c r="FO39" i="11"/>
  <c r="IM16" i="11" s="1"/>
  <c r="HH39" i="11"/>
  <c r="IP10" i="11" s="1"/>
  <c r="EN39" i="6"/>
  <c r="II9" i="6" s="1"/>
  <c r="FP39" i="12"/>
  <c r="IO15" i="12" s="1"/>
  <c r="HU39" i="8"/>
  <c r="IQ6" i="8" s="1"/>
  <c r="GD39" i="9"/>
  <c r="IN14" i="9" s="1"/>
  <c r="ES39" i="12"/>
  <c r="IN9" i="12" s="1"/>
  <c r="GC39" i="8"/>
  <c r="IN13" i="8" s="1"/>
  <c r="FQ39" i="10"/>
  <c r="IM18" i="10" s="1"/>
  <c r="II39" i="11"/>
  <c r="IQ20" i="11" s="1"/>
  <c r="HD39" i="9"/>
  <c r="IP6" i="9" s="1"/>
  <c r="GZ39" i="8"/>
  <c r="IO19" i="8" s="1"/>
  <c r="HZ39" i="12"/>
  <c r="IS9" i="12" s="1"/>
  <c r="FM39" i="11"/>
  <c r="IM14" i="11" s="1"/>
  <c r="GY39" i="10"/>
  <c r="IO18" i="10" s="1"/>
  <c r="ID39" i="12"/>
  <c r="IS13" i="12" s="1"/>
  <c r="GQ39" i="11"/>
  <c r="IO10" i="11" s="1"/>
  <c r="ER39" i="16"/>
  <c r="IN8" i="16" s="1"/>
  <c r="ER39" i="15"/>
  <c r="IL10" i="15" s="1"/>
  <c r="HX39" i="16"/>
  <c r="IS7" i="16" s="1"/>
  <c r="HW39" i="15"/>
  <c r="IQ8" i="15" s="1"/>
  <c r="HZ39" i="16"/>
  <c r="IS9" i="16" s="1"/>
  <c r="GP39" i="15"/>
  <c r="IO9" i="15" s="1"/>
  <c r="IH39" i="15"/>
  <c r="IQ19" i="15" s="1"/>
  <c r="IA39" i="11"/>
  <c r="IQ12" i="11" s="1"/>
  <c r="HR39" i="12"/>
  <c r="IR18" i="12" s="1"/>
  <c r="ER39" i="8"/>
  <c r="IL10" i="8" s="1"/>
  <c r="HJ39" i="9"/>
  <c r="IP12" i="9" s="1"/>
  <c r="IC39" i="12"/>
  <c r="IS12" i="12" s="1"/>
  <c r="HN39" i="9"/>
  <c r="IP16" i="9" s="1"/>
  <c r="IG39" i="8"/>
  <c r="IQ18" i="8" s="1"/>
  <c r="FN39" i="10"/>
  <c r="IM15" i="10" s="1"/>
  <c r="GI39" i="6"/>
  <c r="IL5" i="6" s="1"/>
  <c r="IF39" i="12"/>
  <c r="IS15" i="12" s="1"/>
  <c r="EW39" i="9"/>
  <c r="IL15" i="9" s="1"/>
  <c r="IC39" i="8"/>
  <c r="IQ14" i="8" s="1"/>
  <c r="FW39" i="10"/>
  <c r="IN7" i="10" s="1"/>
  <c r="FB39" i="16"/>
  <c r="IN18" i="16" s="1"/>
  <c r="FF39" i="15"/>
  <c r="IM7" i="15" s="1"/>
  <c r="GJ39" i="15"/>
  <c r="IN20" i="15" s="1"/>
  <c r="GY39" i="15"/>
  <c r="IO18" i="15" s="1"/>
  <c r="FW39" i="15"/>
  <c r="IN7" i="15" s="1"/>
  <c r="GG39" i="16"/>
  <c r="IP15" i="16" s="1"/>
  <c r="HC39" i="15"/>
  <c r="IP5" i="15" s="1"/>
  <c r="HS39" i="16"/>
  <c r="IR19" i="16" s="1"/>
  <c r="HH39" i="16"/>
  <c r="IR8" i="16" s="1"/>
  <c r="HJ39" i="15"/>
  <c r="IP12" i="15" s="1"/>
  <c r="GW39" i="15"/>
  <c r="IO16" i="15" s="1"/>
  <c r="EQ39" i="10"/>
  <c r="IL9" i="10" s="1"/>
  <c r="GQ39" i="15"/>
  <c r="IO10" i="15" s="1"/>
  <c r="GZ39" i="16"/>
  <c r="IQ17" i="16" s="1"/>
  <c r="IJ39" i="16"/>
  <c r="IS19" i="16" s="1"/>
  <c r="HE39" i="16"/>
  <c r="IR5" i="16" s="1"/>
  <c r="FC39" i="16"/>
  <c r="IN19" i="16" s="1"/>
  <c r="IC39" i="15"/>
  <c r="IQ14" i="15" s="1"/>
  <c r="II39" i="16"/>
  <c r="IS18" i="16" s="1"/>
  <c r="HI39" i="16"/>
  <c r="IR9" i="16" s="1"/>
  <c r="GD39" i="16"/>
  <c r="IP12" i="16" s="1"/>
  <c r="GO39" i="15"/>
  <c r="IO8" i="15" s="1"/>
  <c r="FZ39" i="15"/>
  <c r="IN10" i="15" s="1"/>
  <c r="HV39" i="16"/>
  <c r="IS5" i="16" s="1"/>
  <c r="EO39" i="15"/>
  <c r="IL7" i="15" s="1"/>
  <c r="FG39" i="6"/>
  <c r="IJ11" i="6" s="1"/>
  <c r="HD39" i="6"/>
  <c r="IM9" i="6" s="1"/>
  <c r="FM39" i="6"/>
  <c r="IJ17" i="6" s="1"/>
  <c r="IE39" i="6"/>
  <c r="IN19" i="6" s="1"/>
  <c r="GQ39" i="16"/>
  <c r="IQ8" i="16" s="1"/>
  <c r="V22" i="15"/>
  <c r="V23" i="15"/>
  <c r="V39" i="15" s="1"/>
  <c r="V22" i="16"/>
  <c r="V23" i="16"/>
  <c r="V39" i="16" s="1"/>
  <c r="FS39" i="16"/>
  <c r="IO18" i="16" s="1"/>
  <c r="FD39" i="12"/>
  <c r="IN20" i="12" s="1"/>
  <c r="HV39" i="10"/>
  <c r="IQ7" i="10" s="1"/>
  <c r="EP39" i="6"/>
  <c r="II11" i="6" s="1"/>
  <c r="GX39" i="10"/>
  <c r="IO17" i="10" s="1"/>
  <c r="GT39" i="10"/>
  <c r="IO13" i="10" s="1"/>
  <c r="GP39" i="9"/>
  <c r="IO9" i="9" s="1"/>
  <c r="GV39" i="11"/>
  <c r="IO15" i="11" s="1"/>
  <c r="GT39" i="11"/>
  <c r="IO13" i="11" s="1"/>
  <c r="HZ39" i="10"/>
  <c r="IQ11" i="10" s="1"/>
  <c r="FX39" i="12"/>
  <c r="IP6" i="12" s="1"/>
  <c r="HN39" i="10"/>
  <c r="IP16" i="10" s="1"/>
  <c r="GP39" i="10"/>
  <c r="IO9" i="10" s="1"/>
  <c r="FZ39" i="11"/>
  <c r="IN10" i="11" s="1"/>
  <c r="HE39" i="12"/>
  <c r="IR5" i="12" s="1"/>
  <c r="FY39" i="12"/>
  <c r="IP7" i="12" s="1"/>
  <c r="GI39" i="11"/>
  <c r="IN19" i="11" s="1"/>
  <c r="HL39" i="9"/>
  <c r="IP14" i="9" s="1"/>
  <c r="HM39" i="9"/>
  <c r="IP15" i="9" s="1"/>
  <c r="FX39" i="11"/>
  <c r="IN8" i="11" s="1"/>
  <c r="GH39" i="12"/>
  <c r="IP16" i="12" s="1"/>
  <c r="IG39" i="9"/>
  <c r="IQ18" i="9" s="1"/>
  <c r="EV39" i="11"/>
  <c r="IL14" i="11" s="1"/>
  <c r="GM39" i="11"/>
  <c r="IO6" i="11" s="1"/>
  <c r="GC39" i="10"/>
  <c r="IN13" i="10" s="1"/>
  <c r="FS39" i="9"/>
  <c r="IM20" i="9" s="1"/>
  <c r="HQ39" i="11"/>
  <c r="IP19" i="11" s="1"/>
  <c r="EQ39" i="11"/>
  <c r="IL9" i="11" s="1"/>
  <c r="GA39" i="9"/>
  <c r="IN11" i="9" s="1"/>
  <c r="HW39" i="11"/>
  <c r="IQ8" i="11" s="1"/>
  <c r="IC39" i="11"/>
  <c r="IQ14" i="11" s="1"/>
  <c r="EV39" i="6"/>
  <c r="II17" i="6" s="1"/>
  <c r="EU39" i="10"/>
  <c r="IL13" i="10" s="1"/>
  <c r="HY39" i="10"/>
  <c r="IQ10" i="10" s="1"/>
  <c r="HH39" i="9"/>
  <c r="IP10" i="9" s="1"/>
  <c r="FD39" i="8"/>
  <c r="IM5" i="8" s="1"/>
  <c r="ES39" i="9"/>
  <c r="IL11" i="9" s="1"/>
  <c r="GY39" i="12"/>
  <c r="IQ16" i="12" s="1"/>
  <c r="HC39" i="10"/>
  <c r="IP5" i="10" s="1"/>
  <c r="ES39" i="10"/>
  <c r="IL11" i="10" s="1"/>
  <c r="HF39" i="12"/>
  <c r="IR6" i="12" s="1"/>
  <c r="HA39" i="15"/>
  <c r="IO20" i="15" s="1"/>
  <c r="GE39" i="16"/>
  <c r="IP13" i="16" s="1"/>
  <c r="GK39" i="16"/>
  <c r="IP19" i="16" s="1"/>
  <c r="HN39" i="15"/>
  <c r="IP16" i="15" s="1"/>
  <c r="GB39" i="15"/>
  <c r="IN12" i="15" s="1"/>
  <c r="FX39" i="16"/>
  <c r="IP6" i="16" s="1"/>
  <c r="IH39" i="16"/>
  <c r="IS17" i="16" s="1"/>
  <c r="HP39" i="15"/>
  <c r="IP18" i="15" s="1"/>
  <c r="ID39" i="16"/>
  <c r="IS13" i="16" s="1"/>
  <c r="FF39" i="16"/>
  <c r="IO5" i="16" s="1"/>
  <c r="FO39" i="15"/>
  <c r="IM16" i="15" s="1"/>
  <c r="T22" i="15"/>
  <c r="T23" i="15"/>
  <c r="T39" i="15" s="1"/>
  <c r="X23" i="16"/>
  <c r="X39" i="16" s="1"/>
  <c r="X22" i="16"/>
  <c r="FL39" i="16"/>
  <c r="IO11" i="16" s="1"/>
  <c r="HH39" i="15"/>
  <c r="IP10" i="15" s="1"/>
  <c r="FK39" i="16"/>
  <c r="IO10" i="16" s="1"/>
  <c r="EV39" i="16"/>
  <c r="IN12" i="16" s="1"/>
  <c r="FS39" i="15"/>
  <c r="IM20" i="15" s="1"/>
  <c r="FQ39" i="15"/>
  <c r="IM18" i="15" s="1"/>
  <c r="EO39" i="16"/>
  <c r="IN5" i="16" s="1"/>
  <c r="FR39" i="15"/>
  <c r="IM19" i="15" s="1"/>
  <c r="GE39" i="15"/>
  <c r="IN15" i="15" s="1"/>
  <c r="GT39" i="16"/>
  <c r="IQ11" i="16" s="1"/>
  <c r="HY39" i="15"/>
  <c r="IQ10" i="15" s="1"/>
  <c r="IC39" i="16"/>
  <c r="IS12" i="16" s="1"/>
  <c r="GG39" i="15"/>
  <c r="IN17" i="15" s="1"/>
  <c r="EV39" i="15"/>
  <c r="IL14" i="15" s="1"/>
  <c r="EM39" i="15"/>
  <c r="IL5" i="15" s="1"/>
  <c r="FJ39" i="16"/>
  <c r="IO9" i="16" s="1"/>
  <c r="HT39" i="16"/>
  <c r="IR20" i="16" s="1"/>
  <c r="FM39" i="15"/>
  <c r="IM14" i="15" s="1"/>
  <c r="ET39" i="15"/>
  <c r="IL12" i="15" s="1"/>
  <c r="FY39" i="16"/>
  <c r="IP7" i="16" s="1"/>
  <c r="GB39" i="12"/>
  <c r="IP10" i="12" s="1"/>
  <c r="II39" i="9"/>
  <c r="IQ20" i="9" s="1"/>
  <c r="GF39" i="10"/>
  <c r="IN16" i="10" s="1"/>
  <c r="FP39" i="11"/>
  <c r="IM17" i="11" s="1"/>
  <c r="FE39" i="8"/>
  <c r="IM6" i="8" s="1"/>
  <c r="IC39" i="9"/>
  <c r="IQ14" i="9" s="1"/>
  <c r="EP39" i="15"/>
  <c r="IL8" i="15" s="1"/>
  <c r="FW39" i="16"/>
  <c r="IP5" i="16" s="1"/>
  <c r="EZ39" i="16"/>
  <c r="IN16" i="16" s="1"/>
  <c r="GI39" i="16"/>
  <c r="IP17" i="16" s="1"/>
  <c r="GJ39" i="16"/>
  <c r="IP18" i="16" s="1"/>
  <c r="HV39" i="15"/>
  <c r="IQ7" i="15" s="1"/>
  <c r="FI39" i="16"/>
  <c r="IO8" i="16" s="1"/>
  <c r="FK39" i="15"/>
  <c r="IM12" i="15" s="1"/>
  <c r="U22" i="15"/>
  <c r="U23" i="15"/>
  <c r="U39" i="15" s="1"/>
  <c r="U23" i="16"/>
  <c r="U39" i="16" s="1"/>
  <c r="U22" i="16"/>
  <c r="EQ39" i="15"/>
  <c r="IL9" i="15" s="1"/>
  <c r="IB39" i="15"/>
  <c r="IQ13" i="15" s="1"/>
  <c r="EZ39" i="15"/>
  <c r="IL18" i="15" s="1"/>
  <c r="GV39" i="16"/>
  <c r="IQ13" i="16" s="1"/>
  <c r="IG39" i="16"/>
  <c r="IS16" i="16" s="1"/>
  <c r="GS39" i="15"/>
  <c r="IO12" i="15" s="1"/>
  <c r="HG39" i="16"/>
  <c r="IR7" i="16" s="1"/>
  <c r="HM39" i="15"/>
  <c r="IP15" i="15" s="1"/>
  <c r="FL39" i="15"/>
  <c r="IM13" i="15" s="1"/>
  <c r="IG39" i="15"/>
  <c r="IQ18" i="15" s="1"/>
  <c r="EW39" i="16"/>
  <c r="IN13" i="16" s="1"/>
  <c r="GW39" i="16"/>
  <c r="IQ14" i="16" s="1"/>
  <c r="FD39" i="16"/>
  <c r="IN20" i="16" s="1"/>
  <c r="GU39" i="15"/>
  <c r="IO14" i="15" s="1"/>
  <c r="EX39" i="15"/>
  <c r="IL16" i="15" s="1"/>
  <c r="GO39" i="16"/>
  <c r="IQ6" i="16" s="1"/>
  <c r="FS39" i="8"/>
  <c r="IM20" i="8" s="1"/>
  <c r="GU39" i="10"/>
  <c r="IO14" i="10" s="1"/>
  <c r="EX39" i="9"/>
  <c r="IL16" i="9" s="1"/>
  <c r="HF39" i="10"/>
  <c r="IP8" i="10" s="1"/>
  <c r="HX39" i="12"/>
  <c r="IS7" i="12" s="1"/>
  <c r="EM39" i="11"/>
  <c r="IL5" i="11" s="1"/>
  <c r="HF39" i="11"/>
  <c r="IP8" i="11" s="1"/>
  <c r="HU39" i="11"/>
  <c r="IQ6" i="11" s="1"/>
  <c r="HI39" i="6"/>
  <c r="IM14" i="6" s="1"/>
  <c r="HT39" i="10"/>
  <c r="IQ5" i="10" s="1"/>
  <c r="FH39" i="9"/>
  <c r="IM9" i="9" s="1"/>
  <c r="FC39" i="12"/>
  <c r="IN19" i="12" s="1"/>
  <c r="EP39" i="12"/>
  <c r="IN6" i="12" s="1"/>
  <c r="HI39" i="12"/>
  <c r="IR9" i="12" s="1"/>
  <c r="FX39" i="9"/>
  <c r="IN8" i="9" s="1"/>
  <c r="IK39" i="12"/>
  <c r="IS20" i="12" s="1"/>
  <c r="HR39" i="8"/>
  <c r="IP20" i="8" s="1"/>
  <c r="IR6" i="11"/>
  <c r="GL39" i="10"/>
  <c r="IO5" i="10" s="1"/>
  <c r="FJ39" i="8"/>
  <c r="IM11" i="8" s="1"/>
  <c r="FA39" i="8"/>
  <c r="IL19" i="8" s="1"/>
  <c r="HM39" i="12"/>
  <c r="IR13" i="12" s="1"/>
  <c r="HE39" i="11"/>
  <c r="IP7" i="11" s="1"/>
  <c r="HL39" i="10"/>
  <c r="IP14" i="10" s="1"/>
  <c r="HU39" i="10"/>
  <c r="IQ6" i="10" s="1"/>
  <c r="GV39" i="8"/>
  <c r="IO15" i="8" s="1"/>
  <c r="IE39" i="8"/>
  <c r="IQ16" i="8" s="1"/>
  <c r="HN39" i="11"/>
  <c r="IP16" i="11" s="1"/>
  <c r="HW39" i="9"/>
  <c r="IQ8" i="9" s="1"/>
  <c r="HV39" i="12"/>
  <c r="IS5" i="12" s="1"/>
  <c r="EO39" i="10"/>
  <c r="IL7" i="10" s="1"/>
  <c r="GO39" i="11"/>
  <c r="IO8" i="11" s="1"/>
  <c r="FM39" i="8"/>
  <c r="IM14" i="8" s="1"/>
  <c r="EY39" i="10"/>
  <c r="IL17" i="10" s="1"/>
  <c r="HH39" i="8"/>
  <c r="IP10" i="8" s="1"/>
  <c r="GU39" i="9"/>
  <c r="IO14" i="9" s="1"/>
  <c r="GJ39" i="11"/>
  <c r="IN20" i="11" s="1"/>
  <c r="FB39" i="10"/>
  <c r="IL20" i="10" s="1"/>
  <c r="FK39" i="9"/>
  <c r="IM12" i="9" s="1"/>
  <c r="EU39" i="15"/>
  <c r="IL13" i="15" s="1"/>
  <c r="EY39" i="15"/>
  <c r="IL17" i="15" s="1"/>
  <c r="GX39" i="16"/>
  <c r="IQ15" i="16" s="1"/>
  <c r="HM39" i="16"/>
  <c r="IR13" i="16" s="1"/>
  <c r="FE39" i="15"/>
  <c r="IM6" i="15" s="1"/>
  <c r="HY39" i="16"/>
  <c r="IS8" i="16" s="1"/>
  <c r="IB39" i="16"/>
  <c r="IS11" i="16" s="1"/>
  <c r="IF39" i="15"/>
  <c r="IQ17" i="15" s="1"/>
  <c r="II39" i="15"/>
  <c r="IQ20" i="15" s="1"/>
  <c r="HI39" i="15"/>
  <c r="IP11" i="15" s="1"/>
  <c r="GR39" i="16"/>
  <c r="IQ9" i="16" s="1"/>
  <c r="FU39" i="16"/>
  <c r="IO20" i="16" s="1"/>
  <c r="HD39" i="15"/>
  <c r="IP6" i="15" s="1"/>
  <c r="W22" i="16"/>
  <c r="W23" i="16"/>
  <c r="W39" i="16" s="1"/>
  <c r="ID39" i="15"/>
  <c r="IQ15" i="15" s="1"/>
  <c r="ES39" i="15"/>
  <c r="IL11" i="15" s="1"/>
  <c r="FA39" i="16"/>
  <c r="IN17" i="16" s="1"/>
  <c r="IA39" i="16"/>
  <c r="IS10" i="16" s="1"/>
  <c r="FP39" i="15"/>
  <c r="IM17" i="15" s="1"/>
  <c r="HO39" i="16"/>
  <c r="IR15" i="16" s="1"/>
  <c r="FN39" i="16"/>
  <c r="IO13" i="16" s="1"/>
  <c r="GY39" i="16"/>
  <c r="IQ16" i="16" s="1"/>
  <c r="HQ39" i="15"/>
  <c r="IP19" i="15" s="1"/>
  <c r="IE39" i="16"/>
  <c r="IS14" i="16" s="1"/>
  <c r="GP39" i="16"/>
  <c r="IQ7" i="16" s="1"/>
  <c r="EP39" i="16"/>
  <c r="IN6" i="16" s="1"/>
  <c r="S22" i="15"/>
  <c r="S23" i="15"/>
  <c r="S39" i="15" s="1"/>
  <c r="HJ39" i="16"/>
  <c r="IR10" i="16" s="1"/>
  <c r="HR39" i="15"/>
  <c r="IP20" i="15" s="1"/>
  <c r="EY39" i="16"/>
  <c r="IN15" i="16" s="1"/>
  <c r="HP39" i="16"/>
  <c r="IR16" i="16" s="1"/>
  <c r="FP39" i="16"/>
  <c r="IO15" i="16" s="1"/>
  <c r="GI39" i="15"/>
  <c r="IN19" i="15" s="1"/>
  <c r="GA39" i="16"/>
  <c r="IP9" i="16" s="1"/>
  <c r="HX39" i="6"/>
  <c r="IN12" i="6" s="1"/>
  <c r="IA39" i="6"/>
  <c r="IN15" i="6" s="1"/>
  <c r="HA39" i="6"/>
  <c r="IM6" i="6" s="1"/>
  <c r="HO39" i="6"/>
  <c r="IM20" i="6" s="1"/>
  <c r="EJ39" i="6"/>
  <c r="II5" i="6" s="1"/>
  <c r="GK39" i="6"/>
  <c r="IL7" i="6" s="1"/>
  <c r="GD39" i="6"/>
  <c r="IK17" i="6" s="1"/>
  <c r="GM39" i="6"/>
  <c r="IL9" i="6" s="1"/>
  <c r="FF39" i="6"/>
  <c r="IJ10" i="6" s="1"/>
  <c r="HC39" i="6"/>
  <c r="IM8" i="6" s="1"/>
  <c r="FL39" i="12"/>
  <c r="IO11" i="12" s="1"/>
  <c r="FF39" i="12"/>
  <c r="IO5" i="12" s="1"/>
  <c r="FZ39" i="10"/>
  <c r="IN10" i="10" s="1"/>
  <c r="FX39" i="10"/>
  <c r="IN8" i="10" s="1"/>
  <c r="GD39" i="10"/>
  <c r="IN14" i="10" s="1"/>
  <c r="GG39" i="10"/>
  <c r="IN17" i="10" s="1"/>
  <c r="FH39" i="6"/>
  <c r="IJ12" i="6" s="1"/>
  <c r="FE39" i="6"/>
  <c r="IJ9" i="6" s="1"/>
  <c r="S42" i="8"/>
  <c r="C4" i="13" s="1"/>
  <c r="E4" i="13" s="1"/>
  <c r="P42" i="6"/>
  <c r="C3" i="13" s="1"/>
  <c r="E3" i="13" s="1"/>
  <c r="EK39" i="6"/>
  <c r="II6" i="6" s="1"/>
  <c r="HT39" i="6"/>
  <c r="IN8" i="6" s="1"/>
  <c r="GL39" i="6"/>
  <c r="IL8" i="6" s="1"/>
  <c r="EQ39" i="6"/>
  <c r="II12" i="6" s="1"/>
  <c r="FO39" i="6"/>
  <c r="IJ19" i="6" s="1"/>
  <c r="FL39" i="6"/>
  <c r="IJ16" i="6" s="1"/>
  <c r="ER39" i="6"/>
  <c r="II13" i="6" s="1"/>
  <c r="FP39" i="6"/>
  <c r="IJ20" i="6" s="1"/>
  <c r="HB39" i="6"/>
  <c r="IM7" i="6" s="1"/>
  <c r="HE39" i="6"/>
  <c r="IM10" i="6" s="1"/>
  <c r="GE39" i="6"/>
  <c r="IK18" i="6" s="1"/>
  <c r="GO39" i="6"/>
  <c r="IL11" i="6" s="1"/>
  <c r="FT39" i="6"/>
  <c r="IK7" i="6" s="1"/>
  <c r="HW39" i="6"/>
  <c r="IN11" i="6" s="1"/>
  <c r="HZ39" i="6"/>
  <c r="IN14" i="6" s="1"/>
  <c r="FA39" i="6"/>
  <c r="IJ5" i="6" s="1"/>
  <c r="GP39" i="6"/>
  <c r="IL12" i="6" s="1"/>
  <c r="HF39" i="6"/>
  <c r="IM11" i="6" s="1"/>
  <c r="GZ39" i="6"/>
  <c r="IM5" i="6" s="1"/>
  <c r="EO39" i="6"/>
  <c r="II10" i="6" s="1"/>
  <c r="EM39" i="6"/>
  <c r="II8" i="6" s="1"/>
  <c r="GN39" i="6"/>
  <c r="IL10" i="6" s="1"/>
  <c r="FX39" i="6"/>
  <c r="IK11" i="6" s="1"/>
  <c r="GA39" i="6"/>
  <c r="IK14" i="6" s="1"/>
  <c r="GX39" i="6"/>
  <c r="IL20" i="6" s="1"/>
  <c r="GS39" i="6"/>
  <c r="IL15" i="6" s="1"/>
  <c r="GC39" i="6"/>
  <c r="IK16" i="6" s="1"/>
  <c r="GQ39" i="6"/>
  <c r="IL13" i="6" s="1"/>
  <c r="GG39" i="6"/>
  <c r="IK20" i="6" s="1"/>
  <c r="S42" i="10"/>
  <c r="C6" i="13" s="1"/>
  <c r="E6" i="13" s="1"/>
  <c r="Q36" i="11"/>
  <c r="S42" i="9"/>
  <c r="C5" i="13" s="1"/>
  <c r="E5" i="13" s="1"/>
  <c r="R36" i="11"/>
  <c r="GE39" i="8"/>
  <c r="IN15" i="8" s="1"/>
  <c r="ID39" i="6"/>
  <c r="IN18" i="6" s="1"/>
  <c r="FF39" i="9"/>
  <c r="IM7" i="9" s="1"/>
  <c r="S23" i="11"/>
  <c r="S22" i="11"/>
  <c r="FT39" i="12"/>
  <c r="IO19" i="12" s="1"/>
  <c r="GM39" i="8"/>
  <c r="IO6" i="8" s="1"/>
  <c r="FL39" i="11"/>
  <c r="IM13" i="11" s="1"/>
  <c r="GI39" i="12"/>
  <c r="IP17" i="12" s="1"/>
  <c r="IB39" i="8"/>
  <c r="IQ13" i="8" s="1"/>
  <c r="EX39" i="10"/>
  <c r="IL16" i="10" s="1"/>
  <c r="FS39" i="11"/>
  <c r="IM20" i="11" s="1"/>
  <c r="EY39" i="11"/>
  <c r="IL17" i="11" s="1"/>
  <c r="EW39" i="6"/>
  <c r="II18" i="6" s="1"/>
  <c r="EY39" i="12"/>
  <c r="IN15" i="12" s="1"/>
  <c r="HE39" i="9"/>
  <c r="IP7" i="9" s="1"/>
  <c r="HZ39" i="9"/>
  <c r="IQ11" i="9" s="1"/>
  <c r="FS39" i="12"/>
  <c r="IO18" i="12" s="1"/>
  <c r="GU39" i="11"/>
  <c r="IO14" i="11" s="1"/>
  <c r="GU39" i="6"/>
  <c r="IL17" i="6" s="1"/>
  <c r="IF39" i="9"/>
  <c r="IQ17" i="9" s="1"/>
  <c r="GV39" i="12"/>
  <c r="IQ13" i="12" s="1"/>
  <c r="HK39" i="11"/>
  <c r="IP13" i="11" s="1"/>
  <c r="GB39" i="6"/>
  <c r="IK15" i="6" s="1"/>
  <c r="S23" i="12"/>
  <c r="S22" i="12"/>
  <c r="IE39" i="11"/>
  <c r="IQ16" i="11" s="1"/>
  <c r="IB39" i="12"/>
  <c r="IS11" i="12" s="1"/>
  <c r="FR39" i="12"/>
  <c r="IO17" i="12" s="1"/>
  <c r="FO39" i="8"/>
  <c r="IM16" i="8" s="1"/>
  <c r="T37" i="12"/>
  <c r="T36" i="12"/>
  <c r="FO39" i="10"/>
  <c r="IM16" i="10" s="1"/>
  <c r="FK39" i="10"/>
  <c r="IM12" i="10" s="1"/>
  <c r="FO39" i="9"/>
  <c r="IM16" i="9" s="1"/>
  <c r="GO39" i="9"/>
  <c r="IO8" i="9" s="1"/>
  <c r="FR39" i="9"/>
  <c r="IM19" i="9" s="1"/>
  <c r="FS39" i="10"/>
  <c r="IM20" i="10" s="1"/>
  <c r="HW39" i="12"/>
  <c r="IS6" i="12" s="1"/>
  <c r="FI39" i="12"/>
  <c r="IO8" i="12" s="1"/>
  <c r="GT39" i="6"/>
  <c r="IL16" i="6" s="1"/>
  <c r="ET39" i="10"/>
  <c r="IL12" i="10" s="1"/>
  <c r="ES39" i="6"/>
  <c r="II14" i="6" s="1"/>
  <c r="FV39" i="9"/>
  <c r="IN6" i="9" s="1"/>
  <c r="GH39" i="8"/>
  <c r="IN18" i="8" s="1"/>
  <c r="IF39" i="6"/>
  <c r="IN20" i="6" s="1"/>
  <c r="FL39" i="8"/>
  <c r="IM13" i="8" s="1"/>
  <c r="GQ39" i="9"/>
  <c r="IO10" i="9" s="1"/>
  <c r="HK39" i="6"/>
  <c r="IM16" i="6" s="1"/>
  <c r="HH39" i="6"/>
  <c r="IM13" i="6" s="1"/>
  <c r="GY39" i="11"/>
  <c r="IO18" i="11" s="1"/>
  <c r="GQ39" i="12"/>
  <c r="IQ8" i="12" s="1"/>
  <c r="FH39" i="12"/>
  <c r="IO7" i="12" s="1"/>
  <c r="GP39" i="11"/>
  <c r="IO9" i="11" s="1"/>
  <c r="GO39" i="10"/>
  <c r="IO8" i="10" s="1"/>
  <c r="GU39" i="8"/>
  <c r="IO14" i="8" s="1"/>
  <c r="GD39" i="11"/>
  <c r="IN14" i="11" s="1"/>
  <c r="GR39" i="6"/>
  <c r="IL14" i="6" s="1"/>
  <c r="FX39" i="8"/>
  <c r="IN8" i="8" s="1"/>
  <c r="FU39" i="11"/>
  <c r="IN5" i="11" s="1"/>
  <c r="HE39" i="10"/>
  <c r="IP7" i="10" s="1"/>
  <c r="GN39" i="9"/>
  <c r="IO7" i="9" s="1"/>
  <c r="R23" i="11"/>
  <c r="R22" i="11"/>
  <c r="GA39" i="11"/>
  <c r="IN11" i="11" s="1"/>
  <c r="FR39" i="6"/>
  <c r="FP39" i="10"/>
  <c r="IM17" i="10" s="1"/>
  <c r="FU39" i="10"/>
  <c r="IN5" i="10" s="1"/>
  <c r="EQ39" i="9"/>
  <c r="IL9" i="9" s="1"/>
  <c r="EY39" i="9"/>
  <c r="IL17" i="9" s="1"/>
  <c r="GR39" i="8"/>
  <c r="IO11" i="8" s="1"/>
  <c r="GS39" i="12"/>
  <c r="IQ10" i="12" s="1"/>
  <c r="IA39" i="9"/>
  <c r="IQ12" i="9" s="1"/>
  <c r="FB39" i="9"/>
  <c r="IL20" i="9" s="1"/>
  <c r="FG39" i="12"/>
  <c r="IO6" i="12" s="1"/>
  <c r="HY39" i="11"/>
  <c r="IQ10" i="11" s="1"/>
  <c r="IH39" i="9"/>
  <c r="IQ19" i="9" s="1"/>
  <c r="EV39" i="9"/>
  <c r="IL14" i="9" s="1"/>
  <c r="GC39" i="11"/>
  <c r="IN13" i="11" s="1"/>
  <c r="GN39" i="11"/>
  <c r="IO7" i="11" s="1"/>
  <c r="HJ39" i="6"/>
  <c r="IM15" i="6" s="1"/>
  <c r="HW39" i="8"/>
  <c r="IQ8" i="8" s="1"/>
  <c r="HV39" i="8"/>
  <c r="IQ7" i="8" s="1"/>
  <c r="ET39" i="8"/>
  <c r="IL12" i="8" s="1"/>
  <c r="HO39" i="11"/>
  <c r="IP17" i="11" s="1"/>
  <c r="HX39" i="11"/>
  <c r="IQ9" i="11" s="1"/>
  <c r="FD39" i="6"/>
  <c r="IJ8" i="6" s="1"/>
  <c r="FW39" i="6"/>
  <c r="IK10" i="6" s="1"/>
  <c r="GI39" i="10"/>
  <c r="IN19" i="10" s="1"/>
  <c r="GY39" i="9"/>
  <c r="IO18" i="9" s="1"/>
  <c r="GD39" i="8"/>
  <c r="IN14" i="8" s="1"/>
  <c r="EN39" i="11"/>
  <c r="IL6" i="11" s="1"/>
  <c r="IH39" i="8"/>
  <c r="IQ19" i="8" s="1"/>
  <c r="GQ39" i="8"/>
  <c r="IO10" i="8" s="1"/>
  <c r="GH39" i="11"/>
  <c r="IN18" i="11" s="1"/>
  <c r="GJ39" i="10"/>
  <c r="IN20" i="10" s="1"/>
  <c r="EV39" i="10"/>
  <c r="IL14" i="10" s="1"/>
  <c r="FI39" i="10"/>
  <c r="IM10" i="10" s="1"/>
  <c r="HT39" i="11"/>
  <c r="IQ5" i="11" s="1"/>
  <c r="GS39" i="9"/>
  <c r="IO12" i="9" s="1"/>
  <c r="U22" i="12"/>
  <c r="U23" i="12"/>
  <c r="S37" i="11"/>
  <c r="S36" i="11"/>
  <c r="EV39" i="12"/>
  <c r="IN12" i="12" s="1"/>
  <c r="ER39" i="12"/>
  <c r="IN8" i="12" s="1"/>
  <c r="GR39" i="12"/>
  <c r="IQ9" i="12" s="1"/>
  <c r="FZ39" i="9"/>
  <c r="IN10" i="9" s="1"/>
  <c r="FB39" i="6"/>
  <c r="IJ6" i="6" s="1"/>
  <c r="EU39" i="6"/>
  <c r="II16" i="6" s="1"/>
  <c r="FI39" i="6"/>
  <c r="IJ13" i="6" s="1"/>
  <c r="S36" i="12"/>
  <c r="S37" i="12"/>
  <c r="GZ39" i="9"/>
  <c r="IO19" i="9" s="1"/>
  <c r="HG39" i="6"/>
  <c r="IM12" i="6" s="1"/>
  <c r="FA39" i="9"/>
  <c r="IL19" i="9" s="1"/>
  <c r="HL39" i="11"/>
  <c r="IP14" i="11" s="1"/>
  <c r="HB39" i="12"/>
  <c r="IQ19" i="12" s="1"/>
  <c r="EW39" i="8"/>
  <c r="IL15" i="8" s="1"/>
  <c r="GC39" i="12"/>
  <c r="IP11" i="12" s="1"/>
  <c r="GS39" i="11"/>
  <c r="IO12" i="11" s="1"/>
  <c r="GZ39" i="12"/>
  <c r="IQ17" i="12" s="1"/>
  <c r="HJ39" i="10"/>
  <c r="IP12" i="10" s="1"/>
  <c r="EN39" i="10"/>
  <c r="IL6" i="10" s="1"/>
  <c r="GS39" i="8"/>
  <c r="IO12" i="8" s="1"/>
  <c r="GZ39" i="10"/>
  <c r="IO19" i="10" s="1"/>
  <c r="HV39" i="9"/>
  <c r="IQ7" i="9" s="1"/>
  <c r="HI39" i="9"/>
  <c r="IP11" i="9" s="1"/>
  <c r="EZ39" i="12"/>
  <c r="IN16" i="12" s="1"/>
  <c r="FP39" i="8"/>
  <c r="IM17" i="8" s="1"/>
  <c r="FJ39" i="11"/>
  <c r="IM11" i="11" s="1"/>
  <c r="IC39" i="6"/>
  <c r="IN17" i="6" s="1"/>
  <c r="HG39" i="11"/>
  <c r="IP9" i="11" s="1"/>
  <c r="FN39" i="6"/>
  <c r="IJ18" i="6" s="1"/>
  <c r="GE39" i="9"/>
  <c r="IN15" i="9" s="1"/>
  <c r="HO39" i="8"/>
  <c r="IP17" i="8" s="1"/>
  <c r="HV39" i="11"/>
  <c r="IQ7" i="11" s="1"/>
  <c r="Q23" i="11"/>
  <c r="Q22" i="11"/>
  <c r="GL39" i="9"/>
  <c r="IO5" i="9" s="1"/>
  <c r="EX39" i="12"/>
  <c r="IN14" i="12" s="1"/>
  <c r="FQ39" i="8"/>
  <c r="IM18" i="8" s="1"/>
  <c r="ID39" i="11"/>
  <c r="IQ15" i="11" s="1"/>
  <c r="HP39" i="11"/>
  <c r="IP18" i="11" s="1"/>
  <c r="GW39" i="6"/>
  <c r="IL19" i="6" s="1"/>
  <c r="HC39" i="8"/>
  <c r="IP5" i="8" s="1"/>
  <c r="HK39" i="8"/>
  <c r="IP13" i="8" s="1"/>
  <c r="FK39" i="11"/>
  <c r="IM12" i="11" s="1"/>
  <c r="FV39" i="6"/>
  <c r="IK9" i="6" s="1"/>
  <c r="FA39" i="12"/>
  <c r="IN17" i="12" s="1"/>
  <c r="IE39" i="9"/>
  <c r="IQ16" i="9" s="1"/>
  <c r="FQ39" i="11"/>
  <c r="IM18" i="11" s="1"/>
  <c r="FM39" i="10"/>
  <c r="IM14" i="10" s="1"/>
  <c r="FV39" i="10"/>
  <c r="IN6" i="10" s="1"/>
  <c r="FI39" i="9"/>
  <c r="IM10" i="9" s="1"/>
  <c r="GJ39" i="6"/>
  <c r="IL6" i="6" s="1"/>
  <c r="FY39" i="10"/>
  <c r="IN9" i="10" s="1"/>
  <c r="ET39" i="11"/>
  <c r="IL12" i="11" s="1"/>
  <c r="FA39" i="11"/>
  <c r="IL19" i="11" s="1"/>
  <c r="EW39" i="10"/>
  <c r="IL15" i="10" s="1"/>
  <c r="EP39" i="10"/>
  <c r="IL8" i="10" s="1"/>
  <c r="HA39" i="12"/>
  <c r="IQ18" i="12" s="1"/>
  <c r="EY39" i="8"/>
  <c r="IL17" i="8" s="1"/>
  <c r="HP39" i="9"/>
  <c r="IP18" i="9" s="1"/>
  <c r="HX39" i="9"/>
  <c r="IQ9" i="9" s="1"/>
  <c r="HU39" i="9"/>
  <c r="IQ6" i="9" s="1"/>
  <c r="FN39" i="11"/>
  <c r="IM15" i="11" s="1"/>
  <c r="FY39" i="6"/>
  <c r="IK12" i="6" s="1"/>
  <c r="GF39" i="6"/>
  <c r="IK19" i="6" s="1"/>
  <c r="T22" i="12"/>
  <c r="T23" i="12"/>
  <c r="P37" i="11"/>
  <c r="FZ39" i="12"/>
  <c r="IP8" i="12" s="1"/>
  <c r="FU39" i="8"/>
  <c r="IN5" i="8" s="1"/>
  <c r="GF39" i="8"/>
  <c r="IN16" i="8" s="1"/>
  <c r="EU39" i="8"/>
  <c r="IL13" i="8" s="1"/>
  <c r="HY39" i="6"/>
  <c r="IN13" i="6" s="1"/>
  <c r="U37" i="12"/>
  <c r="U39" i="12" s="1"/>
  <c r="U36" i="12"/>
  <c r="FE39" i="9"/>
  <c r="IM6" i="9" s="1"/>
  <c r="GW39" i="9"/>
  <c r="IO16" i="9" s="1"/>
  <c r="FG39" i="9"/>
  <c r="IM8" i="9" s="1"/>
  <c r="FM39" i="9"/>
  <c r="IM14" i="9" s="1"/>
  <c r="ER39" i="10"/>
  <c r="IL10" i="10" s="1"/>
  <c r="GB39" i="9"/>
  <c r="IN12" i="9" s="1"/>
  <c r="ID39" i="8"/>
  <c r="IQ15" i="8" s="1"/>
  <c r="FM39" i="12"/>
  <c r="IO12" i="12" s="1"/>
  <c r="HQ39" i="12"/>
  <c r="IR17" i="12" s="1"/>
  <c r="GB39" i="10"/>
  <c r="IN12" i="10" s="1"/>
  <c r="EL39" i="6"/>
  <c r="II7" i="6" s="1"/>
  <c r="FW39" i="9"/>
  <c r="IN7" i="9" s="1"/>
  <c r="FF39" i="11"/>
  <c r="IM7" i="11" s="1"/>
  <c r="FU39" i="9"/>
  <c r="IN5" i="9" s="1"/>
  <c r="ES39" i="8"/>
  <c r="IL11" i="8" s="1"/>
  <c r="GI39" i="8"/>
  <c r="IN19" i="8" s="1"/>
  <c r="GF39" i="12"/>
  <c r="IP14" i="12" s="1"/>
  <c r="EY39" i="6"/>
  <c r="II20" i="6" s="1"/>
  <c r="IC39" i="10"/>
  <c r="IQ14" i="10" s="1"/>
  <c r="HY39" i="9"/>
  <c r="IQ10" i="9" s="1"/>
  <c r="HF39" i="9"/>
  <c r="IP8" i="9" s="1"/>
  <c r="HA39" i="10"/>
  <c r="IO20" i="10" s="1"/>
  <c r="FH39" i="10"/>
  <c r="IM9" i="10" s="1"/>
  <c r="HF39" i="8"/>
  <c r="IP8" i="8" s="1"/>
  <c r="HG39" i="8"/>
  <c r="IP9" i="8" s="1"/>
  <c r="GG39" i="11"/>
  <c r="IN17" i="11" s="1"/>
  <c r="FC39" i="6"/>
  <c r="IJ7" i="6" s="1"/>
  <c r="FG39" i="10"/>
  <c r="IM8" i="10" s="1"/>
  <c r="EV39" i="8"/>
  <c r="IL14" i="8" s="1"/>
  <c r="GG39" i="8"/>
  <c r="IN17" i="8" s="1"/>
  <c r="EZ39" i="10"/>
  <c r="IL18" i="10" s="1"/>
  <c r="EO39" i="12"/>
  <c r="IN5" i="12" s="1"/>
  <c r="FU39" i="12"/>
  <c r="IO20" i="12" s="1"/>
  <c r="EP39" i="8"/>
  <c r="IL8" i="8" s="1"/>
  <c r="GJ39" i="8"/>
  <c r="IN20" i="8" s="1"/>
  <c r="GN39" i="8"/>
  <c r="IO7" i="8" s="1"/>
  <c r="GB39" i="8"/>
  <c r="IN12" i="8" s="1"/>
  <c r="HA39" i="11"/>
  <c r="IO20" i="11" s="1"/>
  <c r="HQ39" i="10"/>
  <c r="IP19" i="10" s="1"/>
  <c r="GR39" i="9"/>
  <c r="IO11" i="9" s="1"/>
  <c r="P22" i="11"/>
  <c r="P23" i="11"/>
  <c r="HL39" i="6"/>
  <c r="IM17" i="6" s="1"/>
  <c r="HO39" i="10"/>
  <c r="IP17" i="10" s="1"/>
  <c r="GG39" i="9"/>
  <c r="IN17" i="9" s="1"/>
  <c r="GX39" i="12"/>
  <c r="IQ15" i="12" s="1"/>
  <c r="FK39" i="12"/>
  <c r="IO10" i="12" s="1"/>
  <c r="EU39" i="11"/>
  <c r="IL13" i="11" s="1"/>
  <c r="EO39" i="11"/>
  <c r="IL7" i="11" s="1"/>
  <c r="HA39" i="9"/>
  <c r="IO20" i="9" s="1"/>
  <c r="FN39" i="8"/>
  <c r="IM15" i="8" s="1"/>
  <c r="EU39" i="12"/>
  <c r="IN11" i="12" s="1"/>
  <c r="HH39" i="12"/>
  <c r="IR8" i="12" s="1"/>
  <c r="GW39" i="11"/>
  <c r="IO16" i="11" s="1"/>
  <c r="EX39" i="11"/>
  <c r="IL16" i="11" s="1"/>
  <c r="IA39" i="10"/>
  <c r="IQ12" i="10" s="1"/>
  <c r="HP39" i="10"/>
  <c r="IP18" i="10" s="1"/>
  <c r="GM39" i="9"/>
  <c r="IO6" i="9" s="1"/>
  <c r="FB39" i="11"/>
  <c r="IL20" i="11" s="1"/>
  <c r="ET39" i="6"/>
  <c r="II15" i="6" s="1"/>
  <c r="GU39" i="12"/>
  <c r="IQ12" i="12" s="1"/>
  <c r="HT39" i="12"/>
  <c r="IR20" i="12" s="1"/>
  <c r="IA39" i="8"/>
  <c r="IQ12" i="8" s="1"/>
  <c r="R37" i="11"/>
  <c r="R39" i="11" s="1"/>
  <c r="FH39" i="11"/>
  <c r="IM9" i="11" s="1"/>
  <c r="HM39" i="6"/>
  <c r="IM18" i="6" s="1"/>
  <c r="FQ39" i="12"/>
  <c r="IO16" i="12" s="1"/>
  <c r="HQ39" i="6"/>
  <c r="IN5" i="6" s="1"/>
  <c r="HI39" i="8"/>
  <c r="IP11" i="8" s="1"/>
  <c r="IE39" i="12"/>
  <c r="IS14" i="12" s="1"/>
  <c r="HJ39" i="12"/>
  <c r="IR10" i="12" s="1"/>
  <c r="HD39" i="8"/>
  <c r="IP6" i="8" s="1"/>
  <c r="FE39" i="10"/>
  <c r="IM6" i="10" s="1"/>
  <c r="GJ39" i="9"/>
  <c r="IN20" i="9" s="1"/>
  <c r="R23" i="12"/>
  <c r="R22" i="12"/>
  <c r="HM39" i="8"/>
  <c r="IP15" i="8" s="1"/>
  <c r="Q37" i="11"/>
  <c r="FJ39" i="6"/>
  <c r="IJ14" i="6" s="1"/>
  <c r="HK39" i="12"/>
  <c r="IR11" i="12" s="1"/>
  <c r="GD39" i="12"/>
  <c r="IP12" i="12" s="1"/>
  <c r="FJ39" i="12"/>
  <c r="IO9" i="12" s="1"/>
  <c r="EM39" i="8"/>
  <c r="IL5" i="8" s="1"/>
  <c r="ER39" i="9"/>
  <c r="IL10" i="9" s="1"/>
  <c r="FI39" i="11"/>
  <c r="IM10" i="11" s="1"/>
  <c r="HR39" i="6"/>
  <c r="IN6" i="6" s="1"/>
  <c r="HU39" i="6"/>
  <c r="IN9" i="6" s="1"/>
  <c r="IB39" i="6"/>
  <c r="IN16" i="6" s="1"/>
  <c r="R37" i="12"/>
  <c r="R36" i="12"/>
  <c r="IH39" i="12"/>
  <c r="IS17" i="12" s="1"/>
  <c r="GS39" i="10"/>
  <c r="IO12" i="10" s="1"/>
  <c r="FJ39" i="10"/>
  <c r="IM11" i="10" s="1"/>
  <c r="GH39" i="10"/>
  <c r="IN18" i="10" s="1"/>
  <c r="EP39" i="9"/>
  <c r="IL8" i="9" s="1"/>
  <c r="B140" i="5"/>
  <c r="U42" i="16" l="1"/>
  <c r="C8" i="13" s="1"/>
  <c r="E8" i="13" s="1"/>
  <c r="S42" i="15"/>
  <c r="C7" i="13" s="1"/>
  <c r="E7" i="13" s="1"/>
  <c r="S39" i="12"/>
  <c r="S39" i="11"/>
  <c r="Q39" i="11"/>
  <c r="R39" i="12"/>
  <c r="T39" i="12"/>
  <c r="P39" i="11"/>
  <c r="B141" i="5"/>
  <c r="W39" i="12" l="1"/>
  <c r="U39" i="11"/>
  <c r="B142" i="5"/>
  <c r="B143" i="5" l="1"/>
  <c r="B144" i="5" l="1"/>
  <c r="B145" i="5" l="1"/>
  <c r="B146" i="5" l="1"/>
  <c r="B147" i="5" l="1"/>
  <c r="B148" i="5" l="1"/>
  <c r="B149" i="5" l="1"/>
  <c r="B150" i="5" l="1"/>
  <c r="B151" i="5" l="1"/>
  <c r="B152" i="5" l="1"/>
  <c r="B153" i="5" l="1"/>
  <c r="B154" i="5" l="1"/>
  <c r="B155" i="5" l="1"/>
  <c r="B156" i="5" l="1"/>
  <c r="G155" i="5"/>
  <c r="C155" i="5"/>
  <c r="H155" i="5"/>
  <c r="F155" i="5"/>
  <c r="D155" i="5"/>
  <c r="I155" i="5"/>
  <c r="J155" i="5"/>
  <c r="E155" i="5"/>
  <c r="J156" i="5" l="1"/>
  <c r="F156" i="5"/>
  <c r="I156" i="5"/>
  <c r="D156" i="5"/>
  <c r="H156" i="5"/>
  <c r="C156" i="5"/>
  <c r="E156" i="5"/>
  <c r="G156" i="5"/>
  <c r="B157" i="5"/>
  <c r="I157" i="5" l="1"/>
  <c r="E157" i="5"/>
  <c r="B158" i="5"/>
  <c r="F157" i="5"/>
  <c r="J157" i="5"/>
  <c r="D157" i="5"/>
  <c r="G157" i="5"/>
  <c r="C157" i="5"/>
  <c r="H157" i="5"/>
  <c r="H158" i="5" l="1"/>
  <c r="D158" i="5"/>
  <c r="G158" i="5"/>
  <c r="B159" i="5"/>
  <c r="F158" i="5"/>
  <c r="I158" i="5"/>
  <c r="C158" i="5"/>
  <c r="J158" i="5"/>
  <c r="E158" i="5"/>
  <c r="B160" i="5" l="1"/>
  <c r="G159" i="5"/>
  <c r="C159" i="5"/>
  <c r="I159" i="5"/>
  <c r="D159" i="5"/>
  <c r="H159" i="5"/>
  <c r="J159" i="5"/>
  <c r="F159" i="5"/>
  <c r="E159" i="5"/>
  <c r="J160" i="5" l="1"/>
  <c r="F160" i="5"/>
  <c r="B161" i="5"/>
  <c r="E160" i="5"/>
  <c r="I160" i="5"/>
  <c r="D160" i="5"/>
  <c r="G160" i="5"/>
  <c r="H160" i="5"/>
  <c r="C160" i="5"/>
  <c r="I161" i="5" l="1"/>
  <c r="E161" i="5"/>
  <c r="G161" i="5"/>
  <c r="B162" i="5"/>
  <c r="F161" i="5"/>
  <c r="C161" i="5"/>
  <c r="J161" i="5"/>
  <c r="H161" i="5"/>
  <c r="D161" i="5"/>
  <c r="H162" i="5" l="1"/>
  <c r="D162" i="5"/>
  <c r="I162" i="5"/>
  <c r="C162" i="5"/>
  <c r="G162" i="5"/>
  <c r="E162" i="5"/>
  <c r="J162" i="5"/>
  <c r="F162" i="5"/>
  <c r="B163" i="5"/>
  <c r="B164" i="5" l="1"/>
  <c r="G163" i="5"/>
  <c r="C163" i="5"/>
  <c r="J163" i="5"/>
  <c r="E163" i="5"/>
  <c r="I163" i="5"/>
  <c r="D163" i="5"/>
  <c r="F163" i="5"/>
  <c r="H163" i="5"/>
  <c r="J164" i="5" l="1"/>
  <c r="F164" i="5"/>
  <c r="G164" i="5"/>
  <c r="B165" i="5"/>
  <c r="E164" i="5"/>
  <c r="H164" i="5"/>
  <c r="I164" i="5"/>
  <c r="D164" i="5"/>
  <c r="C164" i="5"/>
  <c r="I165" i="5" l="1"/>
  <c r="E165" i="5"/>
  <c r="H165" i="5"/>
  <c r="C165" i="5"/>
  <c r="G165" i="5"/>
  <c r="J165" i="5"/>
  <c r="D165" i="5"/>
  <c r="F165" i="5"/>
  <c r="B166" i="5"/>
  <c r="H166" i="5" l="1"/>
  <c r="D166" i="5"/>
  <c r="J166" i="5"/>
  <c r="E166" i="5"/>
  <c r="I166" i="5"/>
  <c r="C166" i="5"/>
  <c r="B167" i="5"/>
  <c r="G166" i="5"/>
  <c r="F166" i="5"/>
  <c r="B168" i="5" l="1"/>
  <c r="G167" i="5"/>
  <c r="C167" i="5"/>
  <c r="F167" i="5"/>
  <c r="J167" i="5"/>
  <c r="E167" i="5"/>
  <c r="H167" i="5"/>
  <c r="I167" i="5"/>
  <c r="D167" i="5"/>
  <c r="J168" i="5" l="1"/>
  <c r="F168" i="5"/>
  <c r="H168" i="5"/>
  <c r="C168" i="5"/>
  <c r="G168" i="5"/>
  <c r="D168" i="5"/>
  <c r="B169" i="5"/>
  <c r="I168" i="5"/>
  <c r="E168" i="5"/>
  <c r="I169" i="5" l="1"/>
  <c r="E169" i="5"/>
  <c r="J169" i="5"/>
  <c r="D169" i="5"/>
  <c r="H169" i="5"/>
  <c r="C169" i="5"/>
  <c r="F169" i="5"/>
  <c r="B170" i="5"/>
  <c r="G169" i="5"/>
  <c r="H170" i="5" l="1"/>
  <c r="D170" i="5"/>
  <c r="B171" i="5"/>
  <c r="F170" i="5"/>
  <c r="J170" i="5"/>
  <c r="E170" i="5"/>
  <c r="G170" i="5"/>
  <c r="I170" i="5"/>
  <c r="C170" i="5"/>
  <c r="B172" i="5" l="1"/>
  <c r="G171" i="5"/>
  <c r="C171" i="5"/>
  <c r="H171" i="5"/>
  <c r="F171" i="5"/>
  <c r="I171" i="5"/>
  <c r="E171" i="5"/>
  <c r="D171" i="5"/>
  <c r="J171" i="5"/>
  <c r="J172" i="5" l="1"/>
  <c r="F172" i="5"/>
  <c r="I172" i="5"/>
  <c r="D172" i="5"/>
  <c r="H172" i="5"/>
  <c r="C172" i="5"/>
  <c r="B173" i="5"/>
  <c r="E172" i="5"/>
  <c r="G172" i="5"/>
  <c r="I173" i="5" l="1"/>
  <c r="E173" i="5"/>
  <c r="B174" i="5"/>
  <c r="F173" i="5"/>
  <c r="J173" i="5"/>
  <c r="D173" i="5"/>
  <c r="H173" i="5"/>
  <c r="G173" i="5"/>
  <c r="C173" i="5"/>
  <c r="H174" i="5" l="1"/>
  <c r="D174" i="5"/>
  <c r="G174" i="5"/>
  <c r="B175" i="5"/>
  <c r="F174" i="5"/>
  <c r="C174" i="5"/>
  <c r="I174" i="5"/>
  <c r="J174" i="5"/>
  <c r="E174" i="5"/>
  <c r="B176" i="5" l="1"/>
  <c r="G175" i="5"/>
  <c r="C175" i="5"/>
  <c r="I175" i="5"/>
  <c r="D175" i="5"/>
  <c r="H175" i="5"/>
  <c r="E175" i="5"/>
  <c r="J175" i="5"/>
  <c r="F175" i="5"/>
  <c r="J176" i="5" l="1"/>
  <c r="F176" i="5"/>
  <c r="B177" i="5"/>
  <c r="E176" i="5"/>
  <c r="I176" i="5"/>
  <c r="D176" i="5"/>
  <c r="G176" i="5"/>
  <c r="C176" i="5"/>
  <c r="H176" i="5"/>
  <c r="J177" i="5" l="1"/>
  <c r="I177" i="5"/>
  <c r="E177" i="5"/>
  <c r="G177" i="5"/>
  <c r="F177" i="5"/>
  <c r="H177" i="5"/>
  <c r="C177" i="5"/>
  <c r="D177" i="5"/>
  <c r="B178" i="5"/>
  <c r="I178" i="5" l="1"/>
  <c r="E178" i="5"/>
  <c r="H178" i="5"/>
  <c r="D178" i="5"/>
  <c r="F178" i="5"/>
  <c r="B179" i="5"/>
  <c r="C178" i="5"/>
  <c r="J178" i="5"/>
  <c r="G178" i="5"/>
  <c r="H179" i="5" l="1"/>
  <c r="D179" i="5"/>
  <c r="B180" i="5"/>
  <c r="G179" i="5"/>
  <c r="C179" i="5"/>
  <c r="E179" i="5"/>
  <c r="J179" i="5"/>
  <c r="F179" i="5"/>
  <c r="I179" i="5"/>
  <c r="B181" i="5" l="1"/>
  <c r="G180" i="5"/>
  <c r="C180" i="5"/>
  <c r="J180" i="5"/>
  <c r="F180" i="5"/>
  <c r="D180" i="5"/>
  <c r="I180" i="5"/>
  <c r="E180" i="5"/>
  <c r="H180" i="5"/>
  <c r="J181" i="5" l="1"/>
  <c r="F181" i="5"/>
  <c r="I181" i="5"/>
  <c r="E181" i="5"/>
  <c r="B182" i="5"/>
  <c r="C181" i="5"/>
  <c r="H181" i="5"/>
  <c r="D181" i="5"/>
  <c r="G181" i="5"/>
  <c r="I182" i="5" l="1"/>
  <c r="E182" i="5"/>
  <c r="H182" i="5"/>
  <c r="D182" i="5"/>
  <c r="J182" i="5"/>
  <c r="G182" i="5"/>
  <c r="B183" i="5"/>
  <c r="F182" i="5"/>
  <c r="C182" i="5"/>
  <c r="H183" i="5" l="1"/>
  <c r="D183" i="5"/>
  <c r="B184" i="5"/>
  <c r="G183" i="5"/>
  <c r="C183" i="5"/>
  <c r="I183" i="5"/>
  <c r="F183" i="5"/>
  <c r="J183" i="5"/>
  <c r="E183" i="5"/>
  <c r="G184" i="5" l="1"/>
  <c r="C184" i="5"/>
  <c r="J184" i="5"/>
  <c r="F184" i="5"/>
  <c r="H184" i="5"/>
  <c r="E184" i="5"/>
  <c r="I184" i="5"/>
  <c r="D184" i="5"/>
  <c r="D193" i="1" l="1"/>
  <c r="D186" i="1"/>
  <c r="E57" i="1"/>
  <c r="E68" i="1"/>
  <c r="F68" i="1" s="1"/>
  <c r="I45" i="2"/>
  <c r="J45" i="2"/>
  <c r="K45" i="2"/>
  <c r="L45" i="2"/>
  <c r="M45" i="2"/>
  <c r="N45" i="2"/>
  <c r="O45" i="2"/>
  <c r="P45" i="2"/>
  <c r="Q45" i="2"/>
  <c r="R45" i="2"/>
  <c r="S45" i="2"/>
  <c r="T45" i="2"/>
  <c r="U45" i="2"/>
  <c r="V45" i="2"/>
  <c r="W45" i="2"/>
  <c r="X45" i="2"/>
  <c r="Y45" i="2"/>
  <c r="Z45" i="2"/>
  <c r="AA45" i="2"/>
  <c r="AB45" i="2"/>
  <c r="AC45" i="2"/>
  <c r="AD45" i="2"/>
  <c r="AE45" i="2"/>
  <c r="AF45" i="2"/>
  <c r="AG45" i="2"/>
  <c r="AH45" i="2"/>
  <c r="AI45" i="2"/>
  <c r="AJ45" i="2"/>
  <c r="AK45" i="2"/>
  <c r="AL45" i="2"/>
  <c r="H45" i="2"/>
  <c r="I46" i="2"/>
  <c r="J46" i="2"/>
  <c r="K46" i="2"/>
  <c r="L46" i="2"/>
  <c r="M46" i="2"/>
  <c r="N46" i="2"/>
  <c r="O46" i="2"/>
  <c r="P46" i="2"/>
  <c r="Q46" i="2"/>
  <c r="R46" i="2"/>
  <c r="S46" i="2"/>
  <c r="T46" i="2"/>
  <c r="U46" i="2"/>
  <c r="V46" i="2"/>
  <c r="W46" i="2"/>
  <c r="X46" i="2"/>
  <c r="Y46" i="2"/>
  <c r="Z46" i="2"/>
  <c r="AA46" i="2"/>
  <c r="AB46" i="2"/>
  <c r="AC46" i="2"/>
  <c r="AD46" i="2"/>
  <c r="AE46" i="2"/>
  <c r="AF46" i="2"/>
  <c r="AG46" i="2"/>
  <c r="AH46" i="2"/>
  <c r="AI46" i="2"/>
  <c r="AJ46" i="2"/>
  <c r="AK46" i="2"/>
  <c r="AL46" i="2"/>
  <c r="I47" i="2"/>
  <c r="J47" i="2"/>
  <c r="K47" i="2"/>
  <c r="L47" i="2"/>
  <c r="M47" i="2"/>
  <c r="N47" i="2"/>
  <c r="O47" i="2"/>
  <c r="P47" i="2"/>
  <c r="Q47" i="2"/>
  <c r="R47" i="2"/>
  <c r="S47" i="2"/>
  <c r="T47" i="2"/>
  <c r="U47" i="2"/>
  <c r="V47" i="2"/>
  <c r="W47" i="2"/>
  <c r="X47" i="2"/>
  <c r="Y47" i="2"/>
  <c r="Z47" i="2"/>
  <c r="AA47" i="2"/>
  <c r="AB47" i="2"/>
  <c r="AC47" i="2"/>
  <c r="AD47" i="2"/>
  <c r="AE47" i="2"/>
  <c r="AF47" i="2"/>
  <c r="AG47" i="2"/>
  <c r="AH47" i="2"/>
  <c r="AI47" i="2"/>
  <c r="AJ47" i="2"/>
  <c r="AK47" i="2"/>
  <c r="AL47" i="2"/>
  <c r="H47" i="2"/>
  <c r="H46" i="2"/>
  <c r="E19" i="1"/>
  <c r="AJ25" i="2"/>
  <c r="AC25" i="2"/>
  <c r="AE25" i="2"/>
  <c r="C24" i="2"/>
  <c r="K18" i="3"/>
  <c r="K17" i="3"/>
  <c r="E25" i="3"/>
  <c r="D25" i="3"/>
  <c r="C25" i="3"/>
  <c r="B25" i="3"/>
  <c r="K14" i="3"/>
  <c r="K13" i="3"/>
  <c r="K11" i="3"/>
  <c r="K7" i="3"/>
  <c r="K5" i="3"/>
  <c r="C39" i="2"/>
  <c r="B39" i="2"/>
  <c r="C38" i="2"/>
  <c r="C34" i="2"/>
  <c r="B34" i="2"/>
  <c r="C33" i="2"/>
  <c r="C25" i="2"/>
  <c r="B25" i="2"/>
  <c r="B130" i="1"/>
  <c r="D124" i="1"/>
  <c r="C124" i="1"/>
  <c r="D123" i="1"/>
  <c r="C123" i="1"/>
  <c r="E81" i="1"/>
  <c r="F81" i="1" s="1"/>
  <c r="F83" i="1" s="1"/>
  <c r="G188" i="1" s="1"/>
  <c r="J188" i="1" s="1"/>
  <c r="E72" i="1"/>
  <c r="F72" i="1" s="1"/>
  <c r="E71" i="1"/>
  <c r="D71" i="1"/>
  <c r="E70" i="1"/>
  <c r="F70" i="1" s="1"/>
  <c r="E67" i="1"/>
  <c r="F67" i="1" s="1"/>
  <c r="D60" i="1"/>
  <c r="F60" i="1" s="1"/>
  <c r="E59" i="1"/>
  <c r="D59" i="1"/>
  <c r="D58" i="1"/>
  <c r="F58" i="1" s="1"/>
  <c r="F57" i="1"/>
  <c r="G16" i="1" l="1"/>
  <c r="G19" i="1" s="1"/>
  <c r="G196" i="1"/>
  <c r="J196" i="1" s="1"/>
  <c r="AK33" i="2"/>
  <c r="AG33" i="2"/>
  <c r="AC33" i="2"/>
  <c r="Y33" i="2"/>
  <c r="U33" i="2"/>
  <c r="M33" i="2"/>
  <c r="I33" i="2"/>
  <c r="G25" i="3"/>
  <c r="K24" i="2"/>
  <c r="M25" i="2"/>
  <c r="G16" i="5"/>
  <c r="G19" i="5" s="1"/>
  <c r="AI25" i="2"/>
  <c r="AE24" i="2"/>
  <c r="AA25" i="2"/>
  <c r="W24" i="2"/>
  <c r="S24" i="2"/>
  <c r="O25" i="2"/>
  <c r="AF34" i="2"/>
  <c r="L34" i="2"/>
  <c r="V33" i="2"/>
  <c r="S25" i="2"/>
  <c r="AK25" i="2"/>
  <c r="U25" i="2"/>
  <c r="AG25" i="2"/>
  <c r="Y25" i="2"/>
  <c r="Q25" i="2"/>
  <c r="I25" i="2"/>
  <c r="AI24" i="2"/>
  <c r="W25" i="2"/>
  <c r="K25" i="2"/>
  <c r="X34" i="2"/>
  <c r="R33" i="2"/>
  <c r="Q33" i="2"/>
  <c r="T34" i="2"/>
  <c r="F59" i="1"/>
  <c r="F63" i="1" s="1"/>
  <c r="AA24" i="2"/>
  <c r="AL33" i="2"/>
  <c r="AH33" i="2"/>
  <c r="AD33" i="2"/>
  <c r="Z33" i="2"/>
  <c r="N33" i="2"/>
  <c r="J33" i="2"/>
  <c r="AJ34" i="2"/>
  <c r="AJ41" i="2" s="1"/>
  <c r="AB34" i="2"/>
  <c r="P34" i="2"/>
  <c r="AC34" i="2"/>
  <c r="M34" i="2"/>
  <c r="O24" i="2"/>
  <c r="AL24" i="2"/>
  <c r="AD24" i="2"/>
  <c r="AK34" i="2"/>
  <c r="Y34" i="2"/>
  <c r="AE33" i="2"/>
  <c r="S33" i="2"/>
  <c r="K34" i="2"/>
  <c r="S34" i="2"/>
  <c r="AK24" i="2"/>
  <c r="AG24" i="2"/>
  <c r="AC24" i="2"/>
  <c r="Y24" i="2"/>
  <c r="U24" i="2"/>
  <c r="Q24" i="2"/>
  <c r="M24" i="2"/>
  <c r="I24" i="2"/>
  <c r="AG34" i="2"/>
  <c r="U34" i="2"/>
  <c r="AI33" i="2"/>
  <c r="AA34" i="2"/>
  <c r="AF25" i="2"/>
  <c r="T25" i="2"/>
  <c r="V24" i="2"/>
  <c r="N24" i="2"/>
  <c r="AB25" i="2"/>
  <c r="P25" i="2"/>
  <c r="L25" i="2"/>
  <c r="AH24" i="2"/>
  <c r="R24" i="2"/>
  <c r="J24" i="2"/>
  <c r="Q34" i="2"/>
  <c r="I34" i="2"/>
  <c r="W33" i="2"/>
  <c r="O33" i="2"/>
  <c r="AI34" i="2"/>
  <c r="Z24" i="2"/>
  <c r="AL25" i="2"/>
  <c r="AH25" i="2"/>
  <c r="AD25" i="2"/>
  <c r="Z25" i="2"/>
  <c r="V25" i="2"/>
  <c r="R25" i="2"/>
  <c r="N25" i="2"/>
  <c r="J25" i="2"/>
  <c r="AJ24" i="2"/>
  <c r="AF24" i="2"/>
  <c r="AB24" i="2"/>
  <c r="X24" i="2"/>
  <c r="T24" i="2"/>
  <c r="P24" i="2"/>
  <c r="L24" i="2"/>
  <c r="W34" i="2"/>
  <c r="W41" i="2" s="1"/>
  <c r="AA33" i="2"/>
  <c r="K33" i="2"/>
  <c r="AJ33" i="2"/>
  <c r="AF33" i="2"/>
  <c r="AB33" i="2"/>
  <c r="X33" i="2"/>
  <c r="T33" i="2"/>
  <c r="P33" i="2"/>
  <c r="L33" i="2"/>
  <c r="AL34" i="2"/>
  <c r="AH34" i="2"/>
  <c r="AD34" i="2"/>
  <c r="Z34" i="2"/>
  <c r="V34" i="2"/>
  <c r="R34" i="2"/>
  <c r="N34" i="2"/>
  <c r="J34" i="2"/>
  <c r="H34" i="2"/>
  <c r="H41" i="2" s="1"/>
  <c r="AE34" i="2"/>
  <c r="AE41" i="2" s="1"/>
  <c r="O34" i="2"/>
  <c r="X25" i="2"/>
  <c r="X41" i="2" s="1"/>
  <c r="B41" i="2"/>
  <c r="C41" i="2"/>
  <c r="G195" i="1"/>
  <c r="J195" i="1" s="1"/>
  <c r="G194" i="1"/>
  <c r="J194" i="1" s="1"/>
  <c r="G187" i="1"/>
  <c r="J187" i="1" s="1"/>
  <c r="G193" i="1"/>
  <c r="J193" i="1" s="1"/>
  <c r="D69" i="1"/>
  <c r="F69" i="1" s="1"/>
  <c r="G186" i="1"/>
  <c r="J186" i="1" s="1"/>
  <c r="F71" i="1"/>
  <c r="B131" i="1"/>
  <c r="Q41" i="2" l="1"/>
  <c r="Y41" i="2"/>
  <c r="E196" i="1"/>
  <c r="H196" i="1" s="1"/>
  <c r="E188" i="1"/>
  <c r="H188" i="1" s="1"/>
  <c r="I41" i="2"/>
  <c r="M41" i="2"/>
  <c r="AA41" i="2"/>
  <c r="S41" i="2"/>
  <c r="L41" i="2"/>
  <c r="P41" i="2"/>
  <c r="T41" i="2"/>
  <c r="U41" i="2"/>
  <c r="K41" i="2"/>
  <c r="AK41" i="2"/>
  <c r="AB41" i="2"/>
  <c r="AF41" i="2"/>
  <c r="AG41" i="2"/>
  <c r="D16" i="5" s="1"/>
  <c r="AC41" i="2"/>
  <c r="O41" i="2"/>
  <c r="AI41" i="2"/>
  <c r="D18" i="5"/>
  <c r="V41" i="2"/>
  <c r="AL41" i="2"/>
  <c r="J41" i="2"/>
  <c r="N41" i="2"/>
  <c r="AD41" i="2"/>
  <c r="Z41" i="2"/>
  <c r="R41" i="2"/>
  <c r="AH41" i="2"/>
  <c r="F74" i="1"/>
  <c r="E194" i="1"/>
  <c r="H194" i="1" s="1"/>
  <c r="E187" i="1"/>
  <c r="H187" i="1" s="1"/>
  <c r="E193" i="1"/>
  <c r="H193" i="1" s="1"/>
  <c r="E186" i="1"/>
  <c r="H186" i="1" s="1"/>
  <c r="E195" i="1"/>
  <c r="H195" i="1" s="1"/>
  <c r="B132" i="1"/>
  <c r="D18" i="1" l="1"/>
  <c r="E129" i="1" s="1"/>
  <c r="D17" i="5"/>
  <c r="D134" i="5" s="1"/>
  <c r="F188" i="1"/>
  <c r="I188" i="1" s="1"/>
  <c r="K188" i="1" s="1"/>
  <c r="F196" i="1"/>
  <c r="I196" i="1" s="1"/>
  <c r="K196" i="1" s="1"/>
  <c r="D16" i="1"/>
  <c r="C131" i="1" s="1"/>
  <c r="D17" i="1"/>
  <c r="D131" i="1" s="1"/>
  <c r="E134" i="5"/>
  <c r="E135" i="5"/>
  <c r="C33" i="5"/>
  <c r="F18" i="5"/>
  <c r="E136" i="5"/>
  <c r="E137" i="5"/>
  <c r="E138" i="5"/>
  <c r="E139" i="5"/>
  <c r="E140" i="5"/>
  <c r="E141" i="5"/>
  <c r="E142" i="5"/>
  <c r="E143" i="5"/>
  <c r="E144" i="5"/>
  <c r="E145" i="5"/>
  <c r="E146" i="5"/>
  <c r="E147" i="5"/>
  <c r="E148" i="5"/>
  <c r="E149" i="5"/>
  <c r="E150" i="5"/>
  <c r="E151" i="5"/>
  <c r="E152" i="5"/>
  <c r="E153" i="5"/>
  <c r="E154" i="5"/>
  <c r="C31" i="5"/>
  <c r="F16" i="5"/>
  <c r="C135" i="5"/>
  <c r="D19" i="5"/>
  <c r="D20" i="5" s="1"/>
  <c r="C134" i="5"/>
  <c r="C136" i="5"/>
  <c r="C137" i="5"/>
  <c r="C138" i="5"/>
  <c r="C139" i="5"/>
  <c r="C140" i="5"/>
  <c r="C141" i="5"/>
  <c r="C142" i="5"/>
  <c r="C143" i="5"/>
  <c r="C144" i="5"/>
  <c r="C145" i="5"/>
  <c r="C146" i="5"/>
  <c r="C147" i="5"/>
  <c r="C148" i="5"/>
  <c r="C149" i="5"/>
  <c r="C150" i="5"/>
  <c r="C151" i="5"/>
  <c r="C152" i="5"/>
  <c r="C153" i="5"/>
  <c r="C154" i="5"/>
  <c r="F195" i="1"/>
  <c r="I195" i="1" s="1"/>
  <c r="F194" i="1"/>
  <c r="F187" i="1"/>
  <c r="I187" i="1" s="1"/>
  <c r="F193" i="1"/>
  <c r="I193" i="1" s="1"/>
  <c r="K193" i="1" s="1"/>
  <c r="F186" i="1"/>
  <c r="B133" i="1"/>
  <c r="D152" i="5" l="1"/>
  <c r="E132" i="1"/>
  <c r="E131" i="1"/>
  <c r="E130" i="1"/>
  <c r="C33" i="1"/>
  <c r="D143" i="5"/>
  <c r="D151" i="5"/>
  <c r="F151" i="5" s="1"/>
  <c r="D136" i="5"/>
  <c r="D141" i="5"/>
  <c r="F141" i="5" s="1"/>
  <c r="D148" i="5"/>
  <c r="F148" i="5" s="1"/>
  <c r="D147" i="5"/>
  <c r="F147" i="5" s="1"/>
  <c r="C32" i="5"/>
  <c r="C34" i="5" s="1"/>
  <c r="C97" i="5" s="1"/>
  <c r="E97" i="5" s="1"/>
  <c r="D154" i="5"/>
  <c r="F154" i="5" s="1"/>
  <c r="D150" i="5"/>
  <c r="F150" i="5" s="1"/>
  <c r="D145" i="5"/>
  <c r="F145" i="5" s="1"/>
  <c r="D140" i="5"/>
  <c r="F140" i="5" s="1"/>
  <c r="D135" i="5"/>
  <c r="F135" i="5" s="1"/>
  <c r="D153" i="5"/>
  <c r="F153" i="5" s="1"/>
  <c r="D149" i="5"/>
  <c r="F149" i="5" s="1"/>
  <c r="D144" i="5"/>
  <c r="F144" i="5" s="1"/>
  <c r="D138" i="5"/>
  <c r="F138" i="5" s="1"/>
  <c r="D146" i="5"/>
  <c r="F146" i="5" s="1"/>
  <c r="D142" i="5"/>
  <c r="F142" i="5" s="1"/>
  <c r="D137" i="5"/>
  <c r="F137" i="5" s="1"/>
  <c r="F17" i="5"/>
  <c r="D32" i="5" s="1"/>
  <c r="D139" i="5"/>
  <c r="F139" i="5" s="1"/>
  <c r="F18" i="1"/>
  <c r="D33" i="1" s="1"/>
  <c r="F16" i="1"/>
  <c r="G132" i="1" s="1"/>
  <c r="C129" i="1"/>
  <c r="C132" i="1"/>
  <c r="I194" i="1"/>
  <c r="K194" i="1" s="1"/>
  <c r="I186" i="1"/>
  <c r="K186" i="1" s="1"/>
  <c r="D19" i="1"/>
  <c r="D20" i="1" s="1"/>
  <c r="D132" i="1"/>
  <c r="C130" i="1"/>
  <c r="C31" i="1"/>
  <c r="D129" i="1"/>
  <c r="F17" i="1"/>
  <c r="C32" i="1"/>
  <c r="D130" i="1"/>
  <c r="F131" i="1"/>
  <c r="F134" i="5"/>
  <c r="F152" i="5"/>
  <c r="F136" i="5"/>
  <c r="F143" i="5"/>
  <c r="I134" i="5"/>
  <c r="I136" i="5"/>
  <c r="I135" i="5"/>
  <c r="D33" i="5"/>
  <c r="I137" i="5"/>
  <c r="I138" i="5"/>
  <c r="I139" i="5"/>
  <c r="I140" i="5"/>
  <c r="I141" i="5"/>
  <c r="I142" i="5"/>
  <c r="I143" i="5"/>
  <c r="I144" i="5"/>
  <c r="I145" i="5"/>
  <c r="I146" i="5"/>
  <c r="I147" i="5"/>
  <c r="I148" i="5"/>
  <c r="I149" i="5"/>
  <c r="I150" i="5"/>
  <c r="I151" i="5"/>
  <c r="I152" i="5"/>
  <c r="I153" i="5"/>
  <c r="I154" i="5"/>
  <c r="G135" i="5"/>
  <c r="G134" i="5"/>
  <c r="G136" i="5"/>
  <c r="G137" i="5"/>
  <c r="G138" i="5"/>
  <c r="G139" i="5"/>
  <c r="G140" i="5"/>
  <c r="G141" i="5"/>
  <c r="G142" i="5"/>
  <c r="G143" i="5"/>
  <c r="G144" i="5"/>
  <c r="G145" i="5"/>
  <c r="G146" i="5"/>
  <c r="G147" i="5"/>
  <c r="G148" i="5"/>
  <c r="G149" i="5"/>
  <c r="G150" i="5"/>
  <c r="G151" i="5"/>
  <c r="G152" i="5"/>
  <c r="G153" i="5"/>
  <c r="G154" i="5"/>
  <c r="D31" i="5"/>
  <c r="H148" i="5"/>
  <c r="C42" i="5"/>
  <c r="C43" i="5"/>
  <c r="C133" i="1"/>
  <c r="D133" i="1"/>
  <c r="E133" i="1"/>
  <c r="K187" i="1"/>
  <c r="K195" i="1"/>
  <c r="B134" i="1"/>
  <c r="F132" i="1" l="1"/>
  <c r="I133" i="1"/>
  <c r="I129" i="1"/>
  <c r="I130" i="1"/>
  <c r="I131" i="1"/>
  <c r="H144" i="5"/>
  <c r="H140" i="5"/>
  <c r="J140" i="5" s="1"/>
  <c r="H152" i="5"/>
  <c r="J152" i="5" s="1"/>
  <c r="H136" i="5"/>
  <c r="J136" i="5" s="1"/>
  <c r="G133" i="1"/>
  <c r="G131" i="1"/>
  <c r="G130" i="1"/>
  <c r="D31" i="1"/>
  <c r="G129" i="1"/>
  <c r="F129" i="1"/>
  <c r="I132" i="1"/>
  <c r="F19" i="1"/>
  <c r="F20" i="1" s="1"/>
  <c r="H151" i="5"/>
  <c r="J151" i="5" s="1"/>
  <c r="H143" i="5"/>
  <c r="J143" i="5" s="1"/>
  <c r="H139" i="5"/>
  <c r="H134" i="5"/>
  <c r="J134" i="5" s="1"/>
  <c r="H147" i="5"/>
  <c r="J147" i="5" s="1"/>
  <c r="H154" i="5"/>
  <c r="J154" i="5" s="1"/>
  <c r="H150" i="5"/>
  <c r="J150" i="5" s="1"/>
  <c r="H146" i="5"/>
  <c r="J146" i="5" s="1"/>
  <c r="H142" i="5"/>
  <c r="J142" i="5" s="1"/>
  <c r="H138" i="5"/>
  <c r="J138" i="5" s="1"/>
  <c r="H135" i="5"/>
  <c r="J135" i="5" s="1"/>
  <c r="F19" i="5"/>
  <c r="F20" i="5" s="1"/>
  <c r="D43" i="5" s="1"/>
  <c r="H153" i="5"/>
  <c r="J153" i="5" s="1"/>
  <c r="H149" i="5"/>
  <c r="J149" i="5" s="1"/>
  <c r="H145" i="5"/>
  <c r="J145" i="5" s="1"/>
  <c r="H141" i="5"/>
  <c r="J141" i="5" s="1"/>
  <c r="H137" i="5"/>
  <c r="J137" i="5" s="1"/>
  <c r="F130" i="1"/>
  <c r="C34" i="1"/>
  <c r="C53" i="1" s="1"/>
  <c r="D87" i="1" s="1"/>
  <c r="E87" i="1" s="1"/>
  <c r="H133" i="1"/>
  <c r="H132" i="1"/>
  <c r="H129" i="1"/>
  <c r="H131" i="1"/>
  <c r="H130" i="1"/>
  <c r="D32" i="1"/>
  <c r="C92" i="5"/>
  <c r="D92" i="5" s="1"/>
  <c r="C49" i="5"/>
  <c r="E87" i="5" s="1"/>
  <c r="F87" i="5" s="1"/>
  <c r="E73" i="5"/>
  <c r="F73" i="5" s="1"/>
  <c r="E72" i="5"/>
  <c r="F72" i="5" s="1"/>
  <c r="J148" i="5"/>
  <c r="J144" i="5"/>
  <c r="E57" i="5"/>
  <c r="F57" i="5" s="1"/>
  <c r="C53" i="5"/>
  <c r="D34" i="5"/>
  <c r="C98" i="5" s="1"/>
  <c r="E98" i="5" s="1"/>
  <c r="J139" i="5"/>
  <c r="F133" i="1"/>
  <c r="H134" i="1"/>
  <c r="G134" i="1"/>
  <c r="I134" i="1"/>
  <c r="C134" i="1"/>
  <c r="D134" i="1"/>
  <c r="E134" i="1"/>
  <c r="B135" i="1"/>
  <c r="J132" i="1" l="1"/>
  <c r="J133" i="1"/>
  <c r="J131" i="1"/>
  <c r="J130" i="1"/>
  <c r="D34" i="1"/>
  <c r="D53" i="1" s="1"/>
  <c r="D88" i="1" s="1"/>
  <c r="E88" i="1" s="1"/>
  <c r="J129" i="1"/>
  <c r="D42" i="5"/>
  <c r="E58" i="5" s="1"/>
  <c r="F58" i="5" s="1"/>
  <c r="C92" i="1"/>
  <c r="E92" i="1" s="1"/>
  <c r="C93" i="1"/>
  <c r="E93" i="1" s="1"/>
  <c r="F75" i="5"/>
  <c r="C80" i="5" s="1"/>
  <c r="C79" i="5"/>
  <c r="E62" i="5"/>
  <c r="E61" i="5"/>
  <c r="E63" i="5"/>
  <c r="E65" i="5"/>
  <c r="E64" i="5"/>
  <c r="C93" i="5"/>
  <c r="D93" i="5" s="1"/>
  <c r="G72" i="5"/>
  <c r="H72" i="5" s="1"/>
  <c r="D49" i="5"/>
  <c r="E88" i="5" s="1"/>
  <c r="F88" i="5" s="1"/>
  <c r="G73" i="5"/>
  <c r="H73" i="5" s="1"/>
  <c r="J134" i="1"/>
  <c r="F134" i="1"/>
  <c r="E135" i="1"/>
  <c r="H135" i="1"/>
  <c r="G135" i="1"/>
  <c r="I135" i="1"/>
  <c r="C135" i="1"/>
  <c r="D135" i="1"/>
  <c r="C87" i="1"/>
  <c r="B136" i="1"/>
  <c r="C88" i="1" l="1"/>
  <c r="D53" i="5"/>
  <c r="H75" i="5"/>
  <c r="D80" i="5" s="1"/>
  <c r="E67" i="5"/>
  <c r="F65" i="5"/>
  <c r="F61" i="5"/>
  <c r="F63" i="5"/>
  <c r="D79" i="5"/>
  <c r="F62" i="5"/>
  <c r="F64" i="5"/>
  <c r="F135" i="1"/>
  <c r="J135" i="1"/>
  <c r="D136" i="1"/>
  <c r="E136" i="1"/>
  <c r="H136" i="1"/>
  <c r="G136" i="1"/>
  <c r="I136" i="1"/>
  <c r="C136" i="1"/>
  <c r="B137" i="1"/>
  <c r="F67" i="5" l="1"/>
  <c r="J136" i="1"/>
  <c r="I137" i="1"/>
  <c r="C137" i="1"/>
  <c r="D137" i="1"/>
  <c r="E137" i="1"/>
  <c r="H137" i="1"/>
  <c r="G137" i="1"/>
  <c r="F136" i="1"/>
  <c r="B138" i="1"/>
  <c r="J137" i="1" l="1"/>
  <c r="F137" i="1"/>
  <c r="H138" i="1"/>
  <c r="G138" i="1"/>
  <c r="I138" i="1"/>
  <c r="C138" i="1"/>
  <c r="D138" i="1"/>
  <c r="E138" i="1"/>
  <c r="B139" i="1"/>
  <c r="F138" i="1" l="1"/>
  <c r="J138" i="1"/>
  <c r="E139" i="1"/>
  <c r="H139" i="1"/>
  <c r="G139" i="1"/>
  <c r="I139" i="1"/>
  <c r="C139" i="1"/>
  <c r="D139" i="1"/>
  <c r="B140" i="1"/>
  <c r="F139" i="1" l="1"/>
  <c r="J139" i="1"/>
  <c r="D140" i="1"/>
  <c r="E140" i="1"/>
  <c r="H140" i="1"/>
  <c r="G140" i="1"/>
  <c r="I140" i="1"/>
  <c r="C140" i="1"/>
  <c r="B141" i="1"/>
  <c r="J140" i="1" l="1"/>
  <c r="I141" i="1"/>
  <c r="C141" i="1"/>
  <c r="D141" i="1"/>
  <c r="E141" i="1"/>
  <c r="H141" i="1"/>
  <c r="G141" i="1"/>
  <c r="F140" i="1"/>
  <c r="B142" i="1"/>
  <c r="J141" i="1" l="1"/>
  <c r="F141" i="1"/>
  <c r="H142" i="1"/>
  <c r="G142" i="1"/>
  <c r="I142" i="1"/>
  <c r="C142" i="1"/>
  <c r="D142" i="1"/>
  <c r="E142" i="1"/>
  <c r="B143" i="1"/>
  <c r="J142" i="1" l="1"/>
  <c r="F142" i="1"/>
  <c r="E143" i="1"/>
  <c r="H143" i="1"/>
  <c r="G143" i="1"/>
  <c r="I143" i="1"/>
  <c r="C143" i="1"/>
  <c r="D143" i="1"/>
  <c r="B144" i="1"/>
  <c r="F143" i="1" l="1"/>
  <c r="J143" i="1"/>
  <c r="D144" i="1"/>
  <c r="E144" i="1"/>
  <c r="H144" i="1"/>
  <c r="G144" i="1"/>
  <c r="I144" i="1"/>
  <c r="C144" i="1"/>
  <c r="B145" i="1"/>
  <c r="F144" i="1" l="1"/>
  <c r="J144" i="1"/>
  <c r="I145" i="1"/>
  <c r="C145" i="1"/>
  <c r="D145" i="1"/>
  <c r="E145" i="1"/>
  <c r="H145" i="1"/>
  <c r="G145" i="1"/>
  <c r="B146" i="1"/>
  <c r="J145" i="1" l="1"/>
  <c r="F145" i="1"/>
  <c r="H146" i="1"/>
  <c r="G146" i="1"/>
  <c r="I146" i="1"/>
  <c r="C146" i="1"/>
  <c r="D146" i="1"/>
  <c r="E146" i="1"/>
  <c r="B147" i="1"/>
  <c r="J146" i="1" l="1"/>
  <c r="F146" i="1"/>
  <c r="E147" i="1"/>
  <c r="H147" i="1"/>
  <c r="G147" i="1"/>
  <c r="I147" i="1"/>
  <c r="C147" i="1"/>
  <c r="D147" i="1"/>
  <c r="B148" i="1"/>
  <c r="F147" i="1" l="1"/>
  <c r="J147" i="1"/>
  <c r="D148" i="1"/>
  <c r="E148" i="1"/>
  <c r="H148" i="1"/>
  <c r="G148" i="1"/>
  <c r="I148" i="1"/>
  <c r="C148" i="1"/>
  <c r="B149" i="1"/>
  <c r="F148" i="1" l="1"/>
  <c r="J148" i="1"/>
  <c r="I149" i="1"/>
  <c r="C149" i="1"/>
  <c r="D149" i="1"/>
  <c r="E149" i="1"/>
  <c r="H149" i="1"/>
  <c r="G149" i="1"/>
  <c r="B150" i="1"/>
  <c r="J149" i="1" l="1"/>
  <c r="F149" i="1"/>
  <c r="F150" i="1"/>
  <c r="H150" i="1"/>
  <c r="G150" i="1"/>
  <c r="I150" i="1"/>
  <c r="C150" i="1"/>
  <c r="D150" i="1"/>
  <c r="E150" i="1"/>
  <c r="J150" i="1"/>
  <c r="B151" i="1"/>
  <c r="E151" i="1" l="1"/>
  <c r="H151" i="1"/>
  <c r="G151" i="1"/>
  <c r="I151" i="1"/>
  <c r="C151" i="1"/>
  <c r="J151" i="1"/>
  <c r="D151" i="1"/>
  <c r="F151" i="1"/>
  <c r="B152" i="1"/>
  <c r="D152" i="1" l="1"/>
  <c r="E152" i="1"/>
  <c r="H152" i="1"/>
  <c r="G152" i="1"/>
  <c r="I152" i="1"/>
  <c r="C152" i="1"/>
  <c r="J152" i="1"/>
  <c r="F152" i="1"/>
  <c r="B153" i="1"/>
  <c r="I153" i="1" l="1"/>
  <c r="C153" i="1"/>
  <c r="D153" i="1"/>
  <c r="E153" i="1"/>
  <c r="H153" i="1"/>
  <c r="G153" i="1"/>
  <c r="J153" i="1"/>
  <c r="F153" i="1"/>
  <c r="B154" i="1"/>
  <c r="H154" i="1" l="1"/>
  <c r="G154" i="1"/>
  <c r="I154" i="1"/>
  <c r="C154" i="1"/>
  <c r="D154" i="1"/>
  <c r="E154" i="1"/>
  <c r="J154" i="1"/>
  <c r="F154" i="1"/>
  <c r="B155" i="1"/>
  <c r="E155" i="1" l="1"/>
  <c r="H155" i="1"/>
  <c r="G155" i="1"/>
  <c r="I155" i="1"/>
  <c r="C155" i="1"/>
  <c r="J155" i="1"/>
  <c r="D155" i="1"/>
  <c r="F155" i="1"/>
  <c r="B156" i="1"/>
  <c r="D156" i="1" l="1"/>
  <c r="E156" i="1"/>
  <c r="H156" i="1"/>
  <c r="G156" i="1"/>
  <c r="I156" i="1"/>
  <c r="C156" i="1"/>
  <c r="J156" i="1"/>
  <c r="F156" i="1"/>
  <c r="B157" i="1"/>
  <c r="I157" i="1" l="1"/>
  <c r="C157" i="1"/>
  <c r="D157" i="1"/>
  <c r="E157" i="1"/>
  <c r="H157" i="1"/>
  <c r="G157" i="1"/>
  <c r="J157" i="1"/>
  <c r="F157" i="1"/>
  <c r="B158" i="1"/>
  <c r="H158" i="1" l="1"/>
  <c r="G158" i="1"/>
  <c r="I158" i="1"/>
  <c r="C158" i="1"/>
  <c r="D158" i="1"/>
  <c r="E158" i="1"/>
  <c r="J158" i="1"/>
  <c r="F158" i="1"/>
  <c r="B159" i="1"/>
  <c r="E159" i="1" l="1"/>
  <c r="H159" i="1"/>
  <c r="G159" i="1"/>
  <c r="I159" i="1"/>
  <c r="C159" i="1"/>
  <c r="J159" i="1"/>
  <c r="D159" i="1"/>
  <c r="F159" i="1"/>
  <c r="B160" i="1"/>
  <c r="D160" i="1" l="1"/>
  <c r="E160" i="1"/>
  <c r="H160" i="1"/>
  <c r="G160" i="1"/>
  <c r="I160" i="1"/>
  <c r="C160" i="1"/>
  <c r="J160" i="1"/>
  <c r="F160" i="1"/>
  <c r="B161" i="1"/>
  <c r="I161" i="1" l="1"/>
  <c r="C161" i="1"/>
  <c r="D161" i="1"/>
  <c r="E161" i="1"/>
  <c r="H161" i="1"/>
  <c r="G161" i="1"/>
  <c r="J161" i="1"/>
  <c r="F161" i="1"/>
  <c r="B162" i="1"/>
  <c r="H162" i="1" l="1"/>
  <c r="G162" i="1"/>
  <c r="I162" i="1"/>
  <c r="C162" i="1"/>
  <c r="D162" i="1"/>
  <c r="E162" i="1"/>
  <c r="J162" i="1"/>
  <c r="F162" i="1"/>
  <c r="B163" i="1"/>
  <c r="E163" i="1" l="1"/>
  <c r="H163" i="1"/>
  <c r="G163" i="1"/>
  <c r="I163" i="1"/>
  <c r="C163" i="1"/>
  <c r="J163" i="1"/>
  <c r="D163" i="1"/>
  <c r="F163" i="1"/>
  <c r="B164" i="1"/>
  <c r="D164" i="1" l="1"/>
  <c r="E164" i="1"/>
  <c r="H164" i="1"/>
  <c r="G164" i="1"/>
  <c r="I164" i="1"/>
  <c r="C164" i="1"/>
  <c r="J164" i="1"/>
  <c r="F164" i="1"/>
  <c r="B165" i="1"/>
  <c r="I165" i="1" l="1"/>
  <c r="C165" i="1"/>
  <c r="D165" i="1"/>
  <c r="E165" i="1"/>
  <c r="H165" i="1"/>
  <c r="G165" i="1"/>
  <c r="J165" i="1"/>
  <c r="F165" i="1"/>
  <c r="B166" i="1"/>
  <c r="H166" i="1" l="1"/>
  <c r="G166" i="1"/>
  <c r="I166" i="1"/>
  <c r="C166" i="1"/>
  <c r="D166" i="1"/>
  <c r="E166" i="1"/>
  <c r="J166" i="1"/>
  <c r="F166" i="1"/>
  <c r="B167" i="1"/>
  <c r="E167" i="1" l="1"/>
  <c r="H167" i="1"/>
  <c r="G167" i="1"/>
  <c r="I167" i="1"/>
  <c r="C167" i="1"/>
  <c r="J167" i="1"/>
  <c r="D167" i="1"/>
  <c r="F167" i="1"/>
  <c r="B168" i="1"/>
  <c r="D168" i="1" l="1"/>
  <c r="E168" i="1"/>
  <c r="H168" i="1"/>
  <c r="G168" i="1"/>
  <c r="I168" i="1"/>
  <c r="C168" i="1"/>
  <c r="J168" i="1"/>
  <c r="F168" i="1"/>
  <c r="B169" i="1"/>
  <c r="I169" i="1" l="1"/>
  <c r="C169" i="1"/>
  <c r="D169" i="1"/>
  <c r="E169" i="1"/>
  <c r="H169" i="1"/>
  <c r="G169" i="1"/>
  <c r="J169" i="1"/>
  <c r="F169" i="1"/>
  <c r="B170" i="1"/>
  <c r="H170" i="1" l="1"/>
  <c r="G170" i="1"/>
  <c r="I170" i="1"/>
  <c r="C170" i="1"/>
  <c r="D170" i="1"/>
  <c r="E170" i="1"/>
  <c r="J170" i="1"/>
  <c r="F170" i="1"/>
  <c r="B171" i="1"/>
  <c r="E171" i="1" l="1"/>
  <c r="H171" i="1"/>
  <c r="G171" i="1"/>
  <c r="I171" i="1"/>
  <c r="C171" i="1"/>
  <c r="D171" i="1"/>
  <c r="J171" i="1"/>
  <c r="F171" i="1"/>
  <c r="B172" i="1"/>
  <c r="D172" i="1" l="1"/>
  <c r="E172" i="1"/>
  <c r="H172" i="1"/>
  <c r="G172" i="1"/>
  <c r="I172" i="1"/>
  <c r="C172" i="1"/>
  <c r="J172" i="1"/>
  <c r="F172" i="1"/>
  <c r="B173" i="1"/>
  <c r="I173" i="1" l="1"/>
  <c r="C173" i="1"/>
  <c r="D173" i="1"/>
  <c r="E173" i="1"/>
  <c r="H173" i="1"/>
  <c r="G173" i="1"/>
  <c r="J173" i="1"/>
  <c r="F173" i="1"/>
  <c r="B174" i="1"/>
  <c r="H174" i="1" l="1"/>
  <c r="G174" i="1"/>
  <c r="I174" i="1"/>
  <c r="C174" i="1"/>
  <c r="D174" i="1"/>
  <c r="E174" i="1"/>
  <c r="J174" i="1"/>
  <c r="F174" i="1"/>
  <c r="B175" i="1"/>
  <c r="E175" i="1" l="1"/>
  <c r="H175" i="1"/>
  <c r="G175" i="1"/>
  <c r="I175" i="1"/>
  <c r="C175" i="1"/>
  <c r="D175" i="1"/>
  <c r="J175" i="1"/>
  <c r="F175" i="1"/>
  <c r="B176" i="1"/>
  <c r="D176" i="1" l="1"/>
  <c r="E176" i="1"/>
  <c r="H176" i="1"/>
  <c r="G176" i="1"/>
  <c r="I176" i="1"/>
  <c r="C176" i="1"/>
  <c r="J176" i="1"/>
  <c r="F176" i="1"/>
  <c r="B177" i="1"/>
  <c r="I177" i="1" l="1"/>
  <c r="C177" i="1"/>
  <c r="D177" i="1"/>
  <c r="E177" i="1"/>
  <c r="H177" i="1"/>
  <c r="G177" i="1"/>
  <c r="J177" i="1"/>
  <c r="F177" i="1"/>
  <c r="B178" i="1"/>
  <c r="H178" i="1" l="1"/>
  <c r="G178" i="1"/>
  <c r="I178" i="1"/>
  <c r="C178" i="1"/>
  <c r="D178" i="1"/>
  <c r="E178" i="1"/>
  <c r="J178" i="1"/>
  <c r="F178" i="1"/>
  <c r="B179" i="1"/>
  <c r="E179" i="1" l="1"/>
  <c r="H179" i="1"/>
  <c r="G179" i="1"/>
  <c r="I179" i="1"/>
  <c r="C179" i="1"/>
  <c r="D179" i="1"/>
  <c r="J179" i="1"/>
  <c r="F179" i="1"/>
  <c r="C195" i="1" l="1"/>
  <c r="D195" i="1" s="1"/>
  <c r="C196" i="1"/>
  <c r="D196" i="1" s="1"/>
  <c r="C194" i="1"/>
  <c r="D194" i="1" s="1"/>
  <c r="C188" i="1"/>
  <c r="D188" i="1" s="1"/>
  <c r="C187" i="1"/>
  <c r="D187" i="1" s="1"/>
</calcChain>
</file>

<file path=xl/sharedStrings.xml><?xml version="1.0" encoding="utf-8"?>
<sst xmlns="http://schemas.openxmlformats.org/spreadsheetml/2006/main" count="4227" uniqueCount="364">
  <si>
    <t>3.2: ORGANICS DIVERSION</t>
  </si>
  <si>
    <t>1) DIVERSION POTENTIAL</t>
  </si>
  <si>
    <t>Waste Diversion Analyses</t>
  </si>
  <si>
    <t>Scenario</t>
  </si>
  <si>
    <t>Explanation</t>
  </si>
  <si>
    <t>O1</t>
  </si>
  <si>
    <t>Includes only residential organics</t>
  </si>
  <si>
    <t>O2</t>
  </si>
  <si>
    <t>Includes residential organics and organics from large commercial generators (0.5 tons/week or more)</t>
  </si>
  <si>
    <t>Timing</t>
  </si>
  <si>
    <t>Program Implementation</t>
  </si>
  <si>
    <t>Design Year</t>
  </si>
  <si>
    <t>Year for which facilities are designed</t>
  </si>
  <si>
    <t>Target Waste Stream</t>
  </si>
  <si>
    <t>Waste Stream</t>
  </si>
  <si>
    <t>Scenario O1</t>
  </si>
  <si>
    <t>Scenario O2</t>
  </si>
  <si>
    <t>Notes</t>
  </si>
  <si>
    <t>Residential</t>
  </si>
  <si>
    <t>Commercial</t>
  </si>
  <si>
    <t>Disposed Organics</t>
  </si>
  <si>
    <t>Organics (Food)</t>
  </si>
  <si>
    <t>Organics (Other)</t>
  </si>
  <si>
    <t>Compostable Paper</t>
  </si>
  <si>
    <t>SUBTOTAL</t>
  </si>
  <si>
    <t>TOTAL</t>
  </si>
  <si>
    <t>Expected Diversion rates</t>
  </si>
  <si>
    <t>Food Waste Goals (BFWRS)</t>
  </si>
  <si>
    <t>Diversion Goals</t>
  </si>
  <si>
    <t>Any food waste/organics diversion goals? Or should these be based on what we think is achievable?</t>
  </si>
  <si>
    <t>Expected Diversion (tons)</t>
  </si>
  <si>
    <t>Organic Waste</t>
  </si>
  <si>
    <t>2) COMPOSTING COSTS</t>
  </si>
  <si>
    <t>Composting Facility Assumptions</t>
  </si>
  <si>
    <t>Parameter</t>
  </si>
  <si>
    <t>Value</t>
  </si>
  <si>
    <t>Units</t>
  </si>
  <si>
    <t>Capacity (Organic Feedstock)</t>
  </si>
  <si>
    <t>Tons/year</t>
  </si>
  <si>
    <t>Based on typical compost facilities in Maryland as reported by MDE (2017)</t>
  </si>
  <si>
    <t>Fraction Organics from SSO</t>
  </si>
  <si>
    <t>%</t>
  </si>
  <si>
    <t>Assumes addition of some bulking agents to generate high quality compost</t>
  </si>
  <si>
    <t>Operating Days</t>
  </si>
  <si>
    <t>Days/Year</t>
  </si>
  <si>
    <t>Assumes 5-days a week, 52 weeks a year</t>
  </si>
  <si>
    <t>Operating Hours</t>
  </si>
  <si>
    <t>Hours/Day</t>
  </si>
  <si>
    <t>Assumes 40-hr work week</t>
  </si>
  <si>
    <t>Parcel Size</t>
  </si>
  <si>
    <t>Acres</t>
  </si>
  <si>
    <t>Assumes 2-acres active composting area for 100-ton/day facility and 40% land use for active composting (Savage 2008) - https://www.biocycle.net/2008/03/19/calculating-capacity-at-composting-sites/</t>
  </si>
  <si>
    <t>Mass Organics to Compost</t>
  </si>
  <si>
    <t>SWOLF - NC State University - https://jwlevis.wixsite.com/swolf</t>
  </si>
  <si>
    <t>Mass Organics to Residual</t>
  </si>
  <si>
    <t>Compost Unit Weight</t>
  </si>
  <si>
    <t>tons/cy</t>
  </si>
  <si>
    <t>Gore Cover Capacity</t>
  </si>
  <si>
    <t>tons/yr/cover</t>
  </si>
  <si>
    <t>Assume covered aerated static piles; SWOLF</t>
  </si>
  <si>
    <t>Number of Facilities</t>
  </si>
  <si>
    <t>Capital Costs (One Facility)</t>
  </si>
  <si>
    <t>Item</t>
  </si>
  <si>
    <t>Unit Cost</t>
  </si>
  <si>
    <t>Quantity</t>
  </si>
  <si>
    <t>Total Cost</t>
  </si>
  <si>
    <t>Land Acquisition</t>
  </si>
  <si>
    <t>Based on current Zillow listings for vacant lots in the City</t>
  </si>
  <si>
    <t>Site Prep and Engineering</t>
  </si>
  <si>
    <t>LS</t>
  </si>
  <si>
    <t>From FredCo Phase 2 Report (engineering, site prep, utility interconnects) - https://frederickcountymd.gov/DocumentCenter/View/299124/Fred-Co-SWM-Study_Phase-2-Report_FINAL?bidId=</t>
  </si>
  <si>
    <t>Compost System</t>
  </si>
  <si>
    <t>Cover</t>
  </si>
  <si>
    <t>van Haaren (2009) - NC State Masters Thesis (covers, aerators, probes, etc.) - http://www.seas.columbia.edu/earth/wtert/sofos/haaren_thesis.pdf</t>
  </si>
  <si>
    <t>Equipment</t>
  </si>
  <si>
    <t>van Haaren (2009) - NC State Masters Thesis  (front end loader, grinder, etc.) - http://www.seas.columbia.edu/earth/wtert/sofos/haaren_thesis.pdf</t>
  </si>
  <si>
    <t>Operating Costs (One Facility)</t>
  </si>
  <si>
    <t>Supervisor - Wages</t>
  </si>
  <si>
    <t>Hours</t>
  </si>
  <si>
    <t>Labor - Wages</t>
  </si>
  <si>
    <t>Fringe Benefits</t>
  </si>
  <si>
    <t>Percentage</t>
  </si>
  <si>
    <t>Estimated percentage of wage</t>
  </si>
  <si>
    <t>Repairs and Maintenance</t>
  </si>
  <si>
    <t>Tons</t>
  </si>
  <si>
    <t>van Haaren (2009) - NC State Masters Thesis -  - http://www.seas.columbia.edu/earth/wtert/sofos/haaren_thesis.pdf</t>
  </si>
  <si>
    <t>Utilities and Fuel</t>
  </si>
  <si>
    <t>Disposal Cost - Residual</t>
  </si>
  <si>
    <t>Mass balance from SWOLF, Cost from QRL - https://jwlevis.wixsite.com/swolf</t>
  </si>
  <si>
    <t>3) BENEFITS</t>
  </si>
  <si>
    <t>Revenues (One Facility)</t>
  </si>
  <si>
    <t>Unit</t>
  </si>
  <si>
    <t>Unit Revenue</t>
  </si>
  <si>
    <t>Total Revenue</t>
  </si>
  <si>
    <t>Compost Sales</t>
  </si>
  <si>
    <t>CY</t>
  </si>
  <si>
    <t>$39/CY for 15-CY bulk compost at Home Depot; $35/CY for 1,000 cy at Veteran Compost; Recommend minimum $25/cy, maximum $33/cy (https://www.improvenet.com/r/costs-and-prices/composting)</t>
  </si>
  <si>
    <t>Job Creation</t>
  </si>
  <si>
    <t>Change in Jobs</t>
  </si>
  <si>
    <t>Change in Labor Hours</t>
  </si>
  <si>
    <t>Change in Wages</t>
  </si>
  <si>
    <t>• These estimates account for employment at composting facilities.  This estimate does not include employment associated with changes in waste collection.  This estimate does not include job losses at landfills or incinerators due to reductions in waste volume.</t>
  </si>
  <si>
    <t xml:space="preserve">Airspace </t>
  </si>
  <si>
    <t>Diversion</t>
  </si>
  <si>
    <t>Tip Fee</t>
  </si>
  <si>
    <t>Total</t>
  </si>
  <si>
    <t>•This represents the value of the airspace at QRL saved by reducing food wastage in the City</t>
  </si>
  <si>
    <t>Indirect Benefits</t>
  </si>
  <si>
    <t>1) Potential to reduce trash pickup to biweekly</t>
  </si>
  <si>
    <t>2) Support the local demand for compost by providing a steady and reliable source of compost</t>
  </si>
  <si>
    <t>4) CHALLENGES TO IMPLEMENTATION</t>
  </si>
  <si>
    <t>1) Promoting participation in the program: educating residents on how to recycle organics and avoid contamination</t>
  </si>
  <si>
    <t>2) Enforcing participation - is this a mandatory program? Voluntary?</t>
  </si>
  <si>
    <t>3) Increased labor needs/collection costs due to increased collection frequency and/or larger fleet</t>
  </si>
  <si>
    <t>4) Constructing and/or locating a facility to accept organic material - where will facilities be located?</t>
  </si>
  <si>
    <t>5) Managing composting facilities - public/private partnership or county/town-owned and operated?  Do the counties/towns have the experience to manage their own composting facilities?</t>
  </si>
  <si>
    <t>5) EXPERIENCE</t>
  </si>
  <si>
    <t>1) municipalities already have experience collecting trash and recyclables from SFH</t>
  </si>
  <si>
    <t>2) municipalities already has most of the collection equipment and staff required to implement this program</t>
  </si>
  <si>
    <t>3) DPW has experience leading education campaigns to promote recycling</t>
  </si>
  <si>
    <t>6) TIMING</t>
  </si>
  <si>
    <t>Expected Timeframe</t>
  </si>
  <si>
    <t>years</t>
  </si>
  <si>
    <t>Chosen based on performance of the Portland, OR program https://www.portlandoregon.gov/bps/article/683962</t>
  </si>
  <si>
    <r>
      <t>x</t>
    </r>
    <r>
      <rPr>
        <vertAlign val="subscript"/>
        <sz val="11"/>
        <rFont val="Calibri"/>
        <family val="2"/>
        <scheme val="minor"/>
      </rPr>
      <t>0</t>
    </r>
  </si>
  <si>
    <t>timeframe/2.  Using a logistic function to estimate diversion</t>
  </si>
  <si>
    <t>k</t>
  </si>
  <si>
    <t>calibrated so that 1% at t = 0, 99% at t = timeframe</t>
  </si>
  <si>
    <t>Year</t>
  </si>
  <si>
    <t>Food Waste</t>
  </si>
  <si>
    <t>Other Organics</t>
  </si>
  <si>
    <t>Comp. Paper</t>
  </si>
  <si>
    <t>(tons)</t>
  </si>
  <si>
    <t>7) SUMMARY OF COSTS AND REVENUES</t>
  </si>
  <si>
    <t>Composting</t>
  </si>
  <si>
    <t>Time (years)</t>
  </si>
  <si>
    <t>Calendar Year</t>
  </si>
  <si>
    <t>Capital Costs</t>
  </si>
  <si>
    <t>Operating Costs</t>
  </si>
  <si>
    <t>Revenue</t>
  </si>
  <si>
    <t>CAPEX</t>
  </si>
  <si>
    <t>OPEX</t>
  </si>
  <si>
    <t>Net OPEX</t>
  </si>
  <si>
    <t>2) ANAEROBIC DIGESTION COSTS</t>
  </si>
  <si>
    <t>AD Facility Assumptions</t>
  </si>
  <si>
    <t>120% of maximum expected throughput</t>
  </si>
  <si>
    <t>Maximum Throughput</t>
  </si>
  <si>
    <t>Based on baseline year</t>
  </si>
  <si>
    <t>$/ton</t>
  </si>
  <si>
    <t>NREL (2013) - https://www.nrel.gov/docs/fy13osti/57082.pdf</t>
  </si>
  <si>
    <t>$/ton/year</t>
  </si>
  <si>
    <t>Olivard (2017) - Feasibility study of running an anerobic digestion plant coupled with a combined heat and power plant near Paris, France processing 50,000 tons of food waste per year (https://pdfs.semanticscholar.org/b1c6/d3969e79ace2df77b38f0a8da5bb59e19579.pdf)</t>
  </si>
  <si>
    <t>Mass Fraction Rejected</t>
  </si>
  <si>
    <t>Cecchi et al. (2011) - Mass and Energy Balances around full scale plants for food waste anaerobic digestion (http://www.valorgas.soton.ac.uk/Pub_docs/IWA%20Vienna%202011/Presentation%203%20Bolzonella%20Mass%20&amp;%20Energy%20balance%20VALORGAS%20ADSWEC%20Vienna%202011.pdf)</t>
  </si>
  <si>
    <t>Mass Fraction to Residual</t>
  </si>
  <si>
    <t>Energy Production</t>
  </si>
  <si>
    <t>kWh/ton-input</t>
  </si>
  <si>
    <t>kWh</t>
  </si>
  <si>
    <t>Personnel requirements</t>
  </si>
  <si>
    <t>ppl/ton/day</t>
  </si>
  <si>
    <t>Supervisor</t>
  </si>
  <si>
    <t>Land requirements</t>
  </si>
  <si>
    <t>acres/annual capacity</t>
  </si>
  <si>
    <t>USEPA (2010) - https://archive.epa.gov/region02/webinars/web/pdf/3-24-10_1.pdf</t>
  </si>
  <si>
    <t>acres</t>
  </si>
  <si>
    <t>Ton</t>
  </si>
  <si>
    <t>Allocation</t>
  </si>
  <si>
    <t>Recurrence</t>
  </si>
  <si>
    <t>Upfront Capital</t>
  </si>
  <si>
    <t>Annual Capital Items</t>
  </si>
  <si>
    <t>3-year Capital Items</t>
  </si>
  <si>
    <t>5-year Capital Items</t>
  </si>
  <si>
    <t>10-year Capital Items</t>
  </si>
  <si>
    <t>Disposal Costs</t>
  </si>
  <si>
    <t>Total Estimated Costs</t>
  </si>
  <si>
    <t>per year</t>
  </si>
  <si>
    <t>Revenue (Sale of Electricity)</t>
  </si>
  <si>
    <t>http://www.npr.org/sections/money/2011/10/27/141766341/the-price-of-electricity-in-your-state</t>
  </si>
  <si>
    <t>Summary of GHG Emissions</t>
  </si>
  <si>
    <t>Option</t>
  </si>
  <si>
    <t>Description</t>
  </si>
  <si>
    <t>GHG Emissions - Transportation
(MTCO2e)</t>
  </si>
  <si>
    <t>GHG Emissions - Disposal/Processing
(MTCO2e)</t>
  </si>
  <si>
    <t>GHG Emissions - Total
(MTCO2e)</t>
  </si>
  <si>
    <t>Baseline</t>
  </si>
  <si>
    <t>YTS Rail Transfer</t>
  </si>
  <si>
    <t>UCRTS Rail Transfer</t>
  </si>
  <si>
    <t>YTS and UCRTS Rail Transfer</t>
  </si>
  <si>
    <t>YTS and UCRTS + Backyard Compost</t>
  </si>
  <si>
    <t>YTS and UCRTS + Decentralized Compost</t>
  </si>
  <si>
    <t>Year of Interest</t>
  </si>
  <si>
    <t>Waste Flow</t>
  </si>
  <si>
    <t>Transportation (ton-miles)</t>
  </si>
  <si>
    <t>GHG Emissions (MTCO2e) - Transportation</t>
  </si>
  <si>
    <t>Total Waste Composition (tons)</t>
  </si>
  <si>
    <t>Fraction Source Reduced</t>
  </si>
  <si>
    <t>Fraction Recycled</t>
  </si>
  <si>
    <t>Fraction Landfilled</t>
  </si>
  <si>
    <t>Fraction Combusted - WTE</t>
  </si>
  <si>
    <t>Fraction Composted</t>
  </si>
  <si>
    <t>Fraction Anaerobically Digested</t>
  </si>
  <si>
    <t>Source Reduced (tons)</t>
  </si>
  <si>
    <t>Recycled (tons)</t>
  </si>
  <si>
    <t>Landfilled (tons)</t>
  </si>
  <si>
    <t>Combusted (tons)</t>
  </si>
  <si>
    <t>Composted (tons)</t>
  </si>
  <si>
    <t>Anaerobic Digestion (tons)</t>
  </si>
  <si>
    <t>WARM  Input (tons)</t>
  </si>
  <si>
    <t xml:space="preserve">Municipality </t>
  </si>
  <si>
    <t>MSW Disposal
tons</t>
  </si>
  <si>
    <t>Disposal Facility</t>
  </si>
  <si>
    <t>Transfer Facility 1</t>
  </si>
  <si>
    <t>Transfer Facility 2</t>
  </si>
  <si>
    <t>Distance to Transfer Facility 1</t>
  </si>
  <si>
    <t>Transportation to TS1</t>
  </si>
  <si>
    <t>Distance to Transfer Facility 2</t>
  </si>
  <si>
    <t>Transportation to TS2</t>
  </si>
  <si>
    <t>Distance to Disposal Facility</t>
  </si>
  <si>
    <t>Transportation to Disposal</t>
  </si>
  <si>
    <t>Garbage Truck</t>
  </si>
  <si>
    <t>Transfer Truck</t>
  </si>
  <si>
    <t>Barge</t>
  </si>
  <si>
    <t>Rail</t>
  </si>
  <si>
    <t>Corrugated Containers</t>
  </si>
  <si>
    <t>Mixed Paper (primarily residential)</t>
  </si>
  <si>
    <t>Yard Trimmings</t>
  </si>
  <si>
    <t>HDPE</t>
  </si>
  <si>
    <t>PET</t>
  </si>
  <si>
    <t>PS</t>
  </si>
  <si>
    <t>Mixed Plastics</t>
  </si>
  <si>
    <t>Mixed Electronics</t>
  </si>
  <si>
    <t>Aluminum Cans</t>
  </si>
  <si>
    <t>Mixed Metals</t>
  </si>
  <si>
    <t>Glass</t>
  </si>
  <si>
    <t>Concrete</t>
  </si>
  <si>
    <t>Tires</t>
  </si>
  <si>
    <t>Mixed Recyclables</t>
  </si>
  <si>
    <t>Mixed MSW</t>
  </si>
  <si>
    <t>WARM Category</t>
  </si>
  <si>
    <t>Source Reduced</t>
  </si>
  <si>
    <t>Recycled</t>
  </si>
  <si>
    <t>Landfilled</t>
  </si>
  <si>
    <t>Combusted</t>
  </si>
  <si>
    <t>Composted</t>
  </si>
  <si>
    <r>
      <t>Co-Composted</t>
    </r>
    <r>
      <rPr>
        <b/>
        <vertAlign val="superscript"/>
        <sz val="11"/>
        <color theme="1"/>
        <rFont val="Calibri"/>
        <family val="2"/>
        <scheme val="minor"/>
      </rPr>
      <t>1</t>
    </r>
  </si>
  <si>
    <t>Landfilled - Flare IWSM</t>
  </si>
  <si>
    <t>Landfilled - LFGTE</t>
  </si>
  <si>
    <t xml:space="preserve">Barnstable </t>
  </si>
  <si>
    <t>Crapo Hill Landfill</t>
  </si>
  <si>
    <t>N/A</t>
  </si>
  <si>
    <t xml:space="preserve">Bourne </t>
  </si>
  <si>
    <t>ISWM Facility</t>
  </si>
  <si>
    <t>Bourne IWMS</t>
  </si>
  <si>
    <t>SEMASS</t>
  </si>
  <si>
    <t>Brewster</t>
  </si>
  <si>
    <t xml:space="preserve">Chatham </t>
  </si>
  <si>
    <t>Dennis</t>
  </si>
  <si>
    <t>Yarmouth RTS</t>
  </si>
  <si>
    <t xml:space="preserve">Eastham </t>
  </si>
  <si>
    <t xml:space="preserve">Falmouth </t>
  </si>
  <si>
    <t xml:space="preserve">Harwich </t>
  </si>
  <si>
    <t>Middleboro Landfill</t>
  </si>
  <si>
    <t xml:space="preserve">Mashpee </t>
  </si>
  <si>
    <t xml:space="preserve">Orleans </t>
  </si>
  <si>
    <t xml:space="preserve">Provincetown </t>
  </si>
  <si>
    <t xml:space="preserve">Sandwich </t>
  </si>
  <si>
    <t xml:space="preserve">Truro </t>
  </si>
  <si>
    <t xml:space="preserve">Wellfleet </t>
  </si>
  <si>
    <t xml:space="preserve">Yarmouth </t>
  </si>
  <si>
    <t>Note 1: Aerobic rotary kiln co-composting system on Nantucket, modelled as anaerobic digestion.</t>
  </si>
  <si>
    <t>AVERAGE</t>
  </si>
  <si>
    <t>SUB-TOTAL</t>
  </si>
  <si>
    <t>Aquinnah</t>
  </si>
  <si>
    <t>Edgartown TS</t>
  </si>
  <si>
    <t>Woods Hole</t>
  </si>
  <si>
    <t>WARM Output (MTCO2e)</t>
  </si>
  <si>
    <t>Chilmark</t>
  </si>
  <si>
    <t>All LFG Flare</t>
  </si>
  <si>
    <t>Edgartown</t>
  </si>
  <si>
    <t>All LFGTE</t>
  </si>
  <si>
    <t>Oak Bluffs</t>
  </si>
  <si>
    <t>Oak Bluffs TS</t>
  </si>
  <si>
    <t>ISWM Flare, Others LFGTE</t>
  </si>
  <si>
    <t>Tisbury</t>
  </si>
  <si>
    <t>West Tisbury</t>
  </si>
  <si>
    <t>Nantucket</t>
  </si>
  <si>
    <t>Waste Options</t>
  </si>
  <si>
    <t>Zero Waste</t>
  </si>
  <si>
    <t>Hyannis</t>
  </si>
  <si>
    <t>TOTAL GHG Emissions - Transportation (MTCO2e)</t>
  </si>
  <si>
    <t>Transfer Facility 3</t>
  </si>
  <si>
    <t>Distance to Transfer Facility 3</t>
  </si>
  <si>
    <t>Transportation to TS3</t>
  </si>
  <si>
    <t>AD</t>
  </si>
  <si>
    <t>Lee County Landfill</t>
  </si>
  <si>
    <t>LFG Flare</t>
  </si>
  <si>
    <t>LFGTE</t>
  </si>
  <si>
    <t>Upper Cape RTS</t>
  </si>
  <si>
    <t>Residential Waste</t>
  </si>
  <si>
    <t>Distance to Compost Facility</t>
  </si>
  <si>
    <t>Transportation to Compost</t>
  </si>
  <si>
    <t>Annualized Growth Rate</t>
  </si>
  <si>
    <t>Baseline Year (Res. Waste)</t>
  </si>
  <si>
    <t>Baseline Year (Comm. Waste)</t>
  </si>
  <si>
    <t>Households Served (Sticker Holders)</t>
  </si>
  <si>
    <t xml:space="preserve">MSW Disposal tons </t>
  </si>
  <si>
    <t>Fraction to Disposal Facility</t>
  </si>
  <si>
    <t>Commercial Food Waste</t>
  </si>
  <si>
    <t>Diversion Threshold</t>
  </si>
  <si>
    <t>Generators</t>
  </si>
  <si>
    <t>Total Tons</t>
  </si>
  <si>
    <t>1-ton threshold</t>
  </si>
  <si>
    <t>0.5-ton threshold</t>
  </si>
  <si>
    <t>Study No.</t>
  </si>
  <si>
    <t>Assumed Value for Analysis</t>
  </si>
  <si>
    <t>Date</t>
  </si>
  <si>
    <t>Location</t>
  </si>
  <si>
    <t>SE Mass.</t>
  </si>
  <si>
    <t>Vermont</t>
  </si>
  <si>
    <t>Rhode Island</t>
  </si>
  <si>
    <t>Connecticut</t>
  </si>
  <si>
    <t>Sample Size</t>
  </si>
  <si>
    <t>Paper (excl. Compostable)</t>
  </si>
  <si>
    <t>Paper and Cardboard</t>
  </si>
  <si>
    <t>Cardboard</t>
  </si>
  <si>
    <t>Plastic (PET+HDPE)</t>
  </si>
  <si>
    <t>Plastic</t>
  </si>
  <si>
    <t>Plastic (Other Hard)</t>
  </si>
  <si>
    <t>Plastic (Polystyrene)</t>
  </si>
  <si>
    <t>Plastic (Soft+Other)</t>
  </si>
  <si>
    <t>Metal (Al)</t>
  </si>
  <si>
    <t>Metal</t>
  </si>
  <si>
    <t>Metal (Other)</t>
  </si>
  <si>
    <t>Organics</t>
  </si>
  <si>
    <t>C&amp;D</t>
  </si>
  <si>
    <t>Special/HHW</t>
  </si>
  <si>
    <t>Other</t>
  </si>
  <si>
    <t>Electronics</t>
  </si>
  <si>
    <t>Tires+Rubber</t>
  </si>
  <si>
    <t>not reported</t>
  </si>
  <si>
    <t>Textiles+Leather</t>
  </si>
  <si>
    <t>Bulky Materials</t>
  </si>
  <si>
    <t>Fuel Efficiency</t>
  </si>
  <si>
    <t>Truck</t>
  </si>
  <si>
    <t>miles/gallon</t>
  </si>
  <si>
    <t>https://www.inlandtruck.com/blog/getting-best-mpg-semi-truck/</t>
  </si>
  <si>
    <t>Cape Cod Regional Greenhouse Gas Inventory (2021) - for ferries</t>
  </si>
  <si>
    <t>ton-miles/gallon</t>
  </si>
  <si>
    <t>https://www.csx.com/index.cfm/about-us/the-csx-advantage/fuel-efficiency/#:~:text=The%202018%20CSX%20system%2Dwide,492%20ton%2Dmiles%20per%20gallon.&amp;text=(3000%20tons%20x%20500%20miles,on%20a%20gallon%20of%20fuel.%E2%80%9D</t>
  </si>
  <si>
    <t>Capacity</t>
  </si>
  <si>
    <t>tons</t>
  </si>
  <si>
    <t>Estimated based on 25-CY capacity and 0.4 tons/CY</t>
  </si>
  <si>
    <t>Estimated based on 100-CY capacity and 0.2 tons/CY</t>
  </si>
  <si>
    <t>Estimated based on TTI report (2017): http://nationalwaterwaysfoundation.org/documents/Final%20TTI%20Report%202001-2014%20Approved.pdf</t>
  </si>
  <si>
    <t>Estimated based on train with 60 cars at 105 tons of trash per car</t>
  </si>
  <si>
    <t>GHG calculations</t>
  </si>
  <si>
    <t>Diesel Fuel Pre-Combustion Scale-Up Factor</t>
  </si>
  <si>
    <t>WARM</t>
  </si>
  <si>
    <t>Diesel Fuel Heating Value</t>
  </si>
  <si>
    <t>Btu/gallon</t>
  </si>
  <si>
    <t>Diesel Fuel emission factor</t>
  </si>
  <si>
    <t>MTCO2E/Million Btu</t>
  </si>
  <si>
    <t>Emissions Factors</t>
  </si>
  <si>
    <t>MTCO2e/ton/mile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</si>
</sst>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2" formatCode="_(&quot;$&quot;* #,##0_);_(&quot;$&quot;* \(#,##0\);_(&quot;$&quot;* &quot;-&quot;_);_(@_)"/>
    <numFmt numFmtId="44" formatCode="_(&quot;$&quot;* #,##0.00_);_(&quot;$&quot;* \(#,##0.00\);_(&quot;$&quot;* &quot;-&quot;??_);_(@_)"/>
    <numFmt numFmtId="43" formatCode="_(* #,##0.00_);_(* \(#,##0.00\);_(* &quot;-&quot;??_);_(@_)"/>
    <numFmt numFmtId="164" formatCode="0.0%"/>
    <numFmt numFmtId="165" formatCode="#,##0.0"/>
    <numFmt numFmtId="166" formatCode="_(* #,##0_);_(* \(#,##0\);_(* &quot;-&quot;??_);_(@_)"/>
    <numFmt numFmtId="167" formatCode="0_);\(0\)"/>
    <numFmt numFmtId="168" formatCode="#,##0.0_);\(#,##0.0\)"/>
    <numFmt numFmtId="169" formatCode="0.0"/>
  </numFmts>
  <fonts count="12">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sz val="11"/>
      <name val="Calibri"/>
      <family val="2"/>
      <scheme val="minor"/>
    </font>
    <font>
      <b/>
      <sz val="12"/>
      <name val="Calibri"/>
      <family val="2"/>
      <scheme val="minor"/>
    </font>
    <font>
      <b/>
      <sz val="11"/>
      <name val="Calibri"/>
      <family val="2"/>
      <scheme val="minor"/>
    </font>
    <font>
      <sz val="12"/>
      <name val="Calibri"/>
      <family val="2"/>
      <scheme val="minor"/>
    </font>
    <font>
      <vertAlign val="subscript"/>
      <sz val="11"/>
      <name val="Calibri"/>
      <family val="2"/>
      <scheme val="minor"/>
    </font>
    <font>
      <b/>
      <sz val="12"/>
      <color theme="1"/>
      <name val="Calibri"/>
      <family val="2"/>
      <scheme val="minor"/>
    </font>
    <font>
      <u/>
      <sz val="11"/>
      <color theme="10"/>
      <name val="Calibri"/>
      <family val="2"/>
      <scheme val="minor"/>
    </font>
    <font>
      <b/>
      <vertAlign val="superscript"/>
      <sz val="11"/>
      <color theme="1"/>
      <name val="Calibri"/>
      <family val="2"/>
      <scheme val="minor"/>
    </font>
  </fonts>
  <fills count="10">
    <fill>
      <patternFill patternType="none"/>
    </fill>
    <fill>
      <patternFill patternType="gray125"/>
    </fill>
    <fill>
      <patternFill patternType="solid">
        <fgColor theme="4" tint="0.59999389629810485"/>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5"/>
        <bgColor indexed="64"/>
      </patternFill>
    </fill>
    <fill>
      <patternFill patternType="solid">
        <fgColor rgb="FFE60073"/>
        <bgColor indexed="64"/>
      </patternFill>
    </fill>
    <fill>
      <patternFill patternType="solid">
        <fgColor theme="9" tint="0.39997558519241921"/>
        <bgColor indexed="64"/>
      </patternFill>
    </fill>
    <fill>
      <patternFill patternType="solid">
        <fgColor rgb="FFCC9900"/>
        <bgColor indexed="64"/>
      </patternFill>
    </fill>
    <fill>
      <patternFill patternType="solid">
        <fgColor rgb="FFFFFF00"/>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10" fillId="0" borderId="0" applyNumberFormat="0" applyFill="0" applyBorder="0" applyAlignment="0" applyProtection="0"/>
  </cellStyleXfs>
  <cellXfs count="399">
    <xf numFmtId="0" fontId="0" fillId="0" borderId="0" xfId="0"/>
    <xf numFmtId="0" fontId="4" fillId="0" borderId="0" xfId="0" applyFont="1" applyAlignment="1">
      <alignment vertical="center" wrapText="1"/>
    </xf>
    <xf numFmtId="0" fontId="4" fillId="0" borderId="0" xfId="0" applyFont="1" applyAlignment="1">
      <alignment horizontal="left" vertical="center" wrapText="1"/>
    </xf>
    <xf numFmtId="0" fontId="6" fillId="0" borderId="1" xfId="0" applyFont="1" applyBorder="1" applyAlignment="1">
      <alignment horizontal="center" vertical="center"/>
    </xf>
    <xf numFmtId="0" fontId="4" fillId="0" borderId="1" xfId="0" applyFont="1" applyBorder="1" applyAlignment="1">
      <alignment horizontal="center" vertical="center"/>
    </xf>
    <xf numFmtId="0" fontId="6" fillId="0" borderId="0" xfId="0" applyFont="1" applyAlignment="1">
      <alignment vertical="center" wrapText="1"/>
    </xf>
    <xf numFmtId="0" fontId="4" fillId="0" borderId="1" xfId="0"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0" xfId="0" applyNumberFormat="1" applyFont="1" applyAlignment="1">
      <alignment vertical="center" wrapText="1"/>
    </xf>
    <xf numFmtId="0" fontId="7" fillId="0" borderId="0" xfId="0" applyFont="1" applyAlignment="1">
      <alignment horizontal="left" vertical="center"/>
    </xf>
    <xf numFmtId="0" fontId="5" fillId="0" borderId="0" xfId="0" applyFont="1" applyAlignment="1">
      <alignment horizontal="right" vertical="center" wrapText="1"/>
    </xf>
    <xf numFmtId="44" fontId="4" fillId="0" borderId="1" xfId="0" applyNumberFormat="1" applyFont="1" applyBorder="1" applyAlignment="1">
      <alignment vertical="center" wrapText="1"/>
    </xf>
    <xf numFmtId="0" fontId="4" fillId="0" borderId="1" xfId="0" applyFont="1" applyBorder="1" applyAlignment="1">
      <alignment vertical="center" wrapText="1"/>
    </xf>
    <xf numFmtId="0" fontId="4" fillId="0" borderId="0" xfId="0" applyFont="1" applyAlignment="1">
      <alignment vertical="center"/>
    </xf>
    <xf numFmtId="0" fontId="5" fillId="0" borderId="0" xfId="0" applyFont="1" applyAlignment="1">
      <alignment vertical="center" wrapText="1"/>
    </xf>
    <xf numFmtId="0" fontId="6" fillId="0" borderId="1" xfId="0" applyFont="1" applyBorder="1" applyAlignment="1">
      <alignment vertical="center" wrapText="1"/>
    </xf>
    <xf numFmtId="9" fontId="4" fillId="0" borderId="1" xfId="0" applyNumberFormat="1" applyFont="1" applyBorder="1" applyAlignment="1">
      <alignment horizontal="center" vertical="center" wrapText="1"/>
    </xf>
    <xf numFmtId="2" fontId="4" fillId="0" borderId="1" xfId="0" applyNumberFormat="1" applyFont="1" applyBorder="1" applyAlignment="1">
      <alignment horizontal="center" vertical="center" wrapText="1"/>
    </xf>
    <xf numFmtId="0" fontId="4" fillId="0" borderId="0" xfId="0" applyFont="1" applyAlignment="1">
      <alignment horizontal="center" vertical="center" wrapText="1"/>
    </xf>
    <xf numFmtId="44" fontId="6" fillId="0" borderId="1" xfId="0" applyNumberFormat="1" applyFont="1" applyBorder="1" applyAlignment="1">
      <alignment vertical="center" wrapText="1"/>
    </xf>
    <xf numFmtId="44" fontId="4"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44" fontId="4" fillId="0" borderId="0" xfId="0" applyNumberFormat="1" applyFont="1" applyAlignment="1">
      <alignment horizontal="left" vertical="center" wrapText="1"/>
    </xf>
    <xf numFmtId="44" fontId="6" fillId="0" borderId="4" xfId="0" applyNumberFormat="1" applyFont="1" applyBorder="1" applyAlignment="1">
      <alignment vertical="center" wrapText="1"/>
    </xf>
    <xf numFmtId="44" fontId="6" fillId="0" borderId="0" xfId="0" applyNumberFormat="1" applyFont="1" applyAlignment="1">
      <alignment vertical="center" wrapText="1"/>
    </xf>
    <xf numFmtId="42" fontId="4" fillId="0" borderId="1" xfId="0" applyNumberFormat="1" applyFont="1" applyBorder="1" applyAlignment="1">
      <alignment vertical="center" wrapText="1"/>
    </xf>
    <xf numFmtId="0" fontId="4" fillId="0" borderId="0" xfId="0" applyFont="1" applyAlignment="1">
      <alignment horizontal="left" vertical="center"/>
    </xf>
    <xf numFmtId="0" fontId="0" fillId="2" borderId="16" xfId="0" applyFill="1" applyBorder="1" applyAlignment="1">
      <alignment horizontal="center" vertical="center" wrapText="1"/>
    </xf>
    <xf numFmtId="0" fontId="2" fillId="2" borderId="20" xfId="0" applyFont="1" applyFill="1" applyBorder="1" applyAlignment="1">
      <alignment horizontal="center" vertical="center" wrapText="1"/>
    </xf>
    <xf numFmtId="0" fontId="0" fillId="2" borderId="21" xfId="0" applyFill="1" applyBorder="1" applyAlignment="1">
      <alignment horizontal="center" vertical="center" wrapText="1"/>
    </xf>
    <xf numFmtId="0" fontId="0" fillId="2" borderId="24" xfId="0" applyFill="1" applyBorder="1" applyAlignment="1">
      <alignment horizontal="center" vertical="center" wrapText="1"/>
    </xf>
    <xf numFmtId="0" fontId="2" fillId="2" borderId="18" xfId="0"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26" xfId="0" applyFill="1" applyBorder="1" applyAlignment="1">
      <alignment horizontal="center" vertical="center" wrapText="1"/>
    </xf>
    <xf numFmtId="0" fontId="2" fillId="2" borderId="22" xfId="0" applyFont="1" applyFill="1" applyBorder="1" applyAlignment="1">
      <alignment horizontal="center" vertical="center" wrapText="1"/>
    </xf>
    <xf numFmtId="0" fontId="0" fillId="2" borderId="23" xfId="0" applyFill="1" applyBorder="1" applyAlignment="1">
      <alignment horizontal="center" vertical="center" wrapText="1"/>
    </xf>
    <xf numFmtId="0" fontId="0" fillId="2" borderId="28" xfId="0" applyFill="1" applyBorder="1" applyAlignment="1">
      <alignment horizontal="center" vertical="center" wrapText="1"/>
    </xf>
    <xf numFmtId="164" fontId="0" fillId="6" borderId="1" xfId="2" applyNumberFormat="1" applyFont="1" applyFill="1" applyBorder="1" applyAlignment="1">
      <alignment horizontal="center" vertical="center" wrapText="1"/>
    </xf>
    <xf numFmtId="164" fontId="0" fillId="8" borderId="1" xfId="2" applyNumberFormat="1" applyFont="1" applyFill="1" applyBorder="1" applyAlignment="1">
      <alignment horizontal="center" vertical="center" wrapText="1"/>
    </xf>
    <xf numFmtId="0" fontId="0" fillId="0" borderId="0" xfId="0" applyAlignment="1">
      <alignment horizontal="center" vertical="center" wrapText="1"/>
    </xf>
    <xf numFmtId="0" fontId="0" fillId="3" borderId="20" xfId="0" applyFill="1" applyBorder="1" applyAlignment="1">
      <alignment horizontal="center" vertical="center" wrapText="1"/>
    </xf>
    <xf numFmtId="164" fontId="0" fillId="3" borderId="21" xfId="2" applyNumberFormat="1" applyFont="1" applyFill="1" applyBorder="1" applyAlignment="1">
      <alignment horizontal="center" vertical="center" wrapText="1"/>
    </xf>
    <xf numFmtId="164" fontId="0" fillId="3" borderId="24" xfId="2" applyNumberFormat="1" applyFont="1" applyFill="1" applyBorder="1" applyAlignment="1">
      <alignment horizontal="center" vertical="center" wrapText="1"/>
    </xf>
    <xf numFmtId="164" fontId="0" fillId="3" borderId="30" xfId="2" applyNumberFormat="1" applyFont="1" applyFill="1" applyBorder="1" applyAlignment="1">
      <alignment horizontal="center" vertical="center" wrapText="1"/>
    </xf>
    <xf numFmtId="0" fontId="0" fillId="3" borderId="18" xfId="0" applyFill="1" applyBorder="1" applyAlignment="1">
      <alignment horizontal="center" vertical="center" wrapText="1"/>
    </xf>
    <xf numFmtId="164" fontId="0" fillId="3" borderId="26" xfId="2" applyNumberFormat="1" applyFont="1" applyFill="1" applyBorder="1" applyAlignment="1">
      <alignment horizontal="center" vertical="center" wrapText="1"/>
    </xf>
    <xf numFmtId="164" fontId="0" fillId="3" borderId="31" xfId="2" applyNumberFormat="1" applyFont="1" applyFill="1" applyBorder="1" applyAlignment="1">
      <alignment horizontal="center" vertical="center" wrapText="1"/>
    </xf>
    <xf numFmtId="0" fontId="0" fillId="4" borderId="18" xfId="0" applyFill="1" applyBorder="1" applyAlignment="1">
      <alignment horizontal="center" vertical="center" wrapText="1"/>
    </xf>
    <xf numFmtId="164" fontId="0" fillId="4" borderId="26" xfId="2" applyNumberFormat="1" applyFont="1" applyFill="1" applyBorder="1" applyAlignment="1">
      <alignment horizontal="center" vertical="center" wrapText="1"/>
    </xf>
    <xf numFmtId="164" fontId="0" fillId="4" borderId="31" xfId="2" applyNumberFormat="1" applyFont="1" applyFill="1" applyBorder="1" applyAlignment="1">
      <alignment horizontal="center" vertical="center" wrapText="1"/>
    </xf>
    <xf numFmtId="0" fontId="0" fillId="5" borderId="18" xfId="0" applyFill="1" applyBorder="1" applyAlignment="1">
      <alignment horizontal="center" vertical="center" wrapText="1"/>
    </xf>
    <xf numFmtId="164" fontId="0" fillId="5" borderId="26" xfId="2" applyNumberFormat="1" applyFont="1" applyFill="1" applyBorder="1" applyAlignment="1">
      <alignment horizontal="center" vertical="center" wrapText="1"/>
    </xf>
    <xf numFmtId="164" fontId="0" fillId="5" borderId="31" xfId="2" applyNumberFormat="1" applyFont="1" applyFill="1" applyBorder="1" applyAlignment="1">
      <alignment horizontal="center" vertical="center" wrapText="1"/>
    </xf>
    <xf numFmtId="0" fontId="0" fillId="6" borderId="18" xfId="0" applyFill="1" applyBorder="1" applyAlignment="1">
      <alignment horizontal="center" vertical="center" wrapText="1"/>
    </xf>
    <xf numFmtId="164" fontId="0" fillId="6" borderId="26" xfId="2" applyNumberFormat="1" applyFont="1" applyFill="1" applyBorder="1" applyAlignment="1">
      <alignment horizontal="center" vertical="center" wrapText="1"/>
    </xf>
    <xf numFmtId="164" fontId="0" fillId="6" borderId="31" xfId="2" applyNumberFormat="1" applyFont="1" applyFill="1" applyBorder="1" applyAlignment="1">
      <alignment horizontal="center" vertical="center" wrapText="1"/>
    </xf>
    <xf numFmtId="0" fontId="0" fillId="7" borderId="18" xfId="0" applyFill="1" applyBorder="1" applyAlignment="1">
      <alignment horizontal="center" vertical="center" wrapText="1"/>
    </xf>
    <xf numFmtId="164" fontId="0" fillId="7" borderId="26" xfId="2" applyNumberFormat="1" applyFont="1" applyFill="1" applyBorder="1" applyAlignment="1">
      <alignment horizontal="center" vertical="center" wrapText="1"/>
    </xf>
    <xf numFmtId="164" fontId="0" fillId="7" borderId="31" xfId="2" applyNumberFormat="1" applyFont="1" applyFill="1" applyBorder="1" applyAlignment="1">
      <alignment horizontal="center" vertical="center" wrapText="1"/>
    </xf>
    <xf numFmtId="0" fontId="0" fillId="8" borderId="18" xfId="0" applyFill="1" applyBorder="1" applyAlignment="1">
      <alignment horizontal="center" vertical="center" wrapText="1"/>
    </xf>
    <xf numFmtId="164" fontId="0" fillId="8" borderId="26" xfId="2" applyNumberFormat="1" applyFont="1" applyFill="1" applyBorder="1" applyAlignment="1">
      <alignment horizontal="center" vertical="center" wrapText="1"/>
    </xf>
    <xf numFmtId="164" fontId="0" fillId="8" borderId="31" xfId="2" applyNumberFormat="1" applyFont="1" applyFill="1" applyBorder="1" applyAlignment="1">
      <alignment horizontal="center" vertical="center" wrapText="1"/>
    </xf>
    <xf numFmtId="0" fontId="0" fillId="0" borderId="18" xfId="0" applyBorder="1" applyAlignment="1">
      <alignment horizontal="center" vertical="center" wrapText="1"/>
    </xf>
    <xf numFmtId="164" fontId="0" fillId="0" borderId="1" xfId="2" applyNumberFormat="1" applyFont="1" applyFill="1" applyBorder="1" applyAlignment="1">
      <alignment horizontal="center" vertical="center" wrapText="1"/>
    </xf>
    <xf numFmtId="164" fontId="0" fillId="0" borderId="26" xfId="2" applyNumberFormat="1" applyFont="1" applyFill="1" applyBorder="1" applyAlignment="1">
      <alignment horizontal="center" vertical="center" wrapText="1"/>
    </xf>
    <xf numFmtId="164" fontId="0" fillId="0" borderId="31" xfId="2" applyNumberFormat="1" applyFont="1" applyFill="1" applyBorder="1" applyAlignment="1">
      <alignment horizontal="center" vertical="center" wrapText="1"/>
    </xf>
    <xf numFmtId="164" fontId="0" fillId="0" borderId="1" xfId="2" applyNumberFormat="1" applyFont="1" applyBorder="1" applyAlignment="1">
      <alignment horizontal="center" vertical="center" wrapText="1"/>
    </xf>
    <xf numFmtId="164" fontId="0" fillId="0" borderId="23" xfId="2" applyNumberFormat="1" applyFont="1" applyFill="1" applyBorder="1" applyAlignment="1">
      <alignment horizontal="center" vertical="center" wrapText="1"/>
    </xf>
    <xf numFmtId="164" fontId="0" fillId="0" borderId="28" xfId="2" applyNumberFormat="1" applyFont="1" applyFill="1" applyBorder="1" applyAlignment="1">
      <alignment horizontal="center" vertical="center" wrapText="1"/>
    </xf>
    <xf numFmtId="164" fontId="0" fillId="0" borderId="32" xfId="2" applyNumberFormat="1" applyFont="1" applyFill="1" applyBorder="1" applyAlignment="1">
      <alignment horizontal="center" vertical="center" wrapText="1"/>
    </xf>
    <xf numFmtId="0" fontId="2" fillId="0" borderId="15" xfId="0" applyFont="1" applyBorder="1" applyAlignment="1">
      <alignment horizontal="center" vertical="center" wrapText="1"/>
    </xf>
    <xf numFmtId="164" fontId="2" fillId="0" borderId="16" xfId="2" applyNumberFormat="1" applyFont="1" applyFill="1" applyBorder="1" applyAlignment="1">
      <alignment horizontal="center" vertical="center" wrapText="1"/>
    </xf>
    <xf numFmtId="164" fontId="2" fillId="0" borderId="33" xfId="2" applyNumberFormat="1" applyFont="1" applyFill="1" applyBorder="1" applyAlignment="1">
      <alignment horizontal="center" vertical="center" wrapText="1"/>
    </xf>
    <xf numFmtId="0" fontId="2" fillId="0" borderId="0" xfId="0" applyFont="1" applyAlignment="1">
      <alignment horizontal="center" vertical="center" wrapText="1"/>
    </xf>
    <xf numFmtId="164" fontId="2" fillId="0" borderId="34" xfId="2" applyNumberFormat="1" applyFont="1" applyFill="1" applyBorder="1" applyAlignment="1">
      <alignment horizontal="center"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wrapText="1"/>
    </xf>
    <xf numFmtId="43" fontId="2" fillId="0" borderId="21" xfId="0" applyNumberFormat="1" applyFont="1" applyBorder="1" applyAlignment="1">
      <alignment horizontal="center" vertical="center" wrapText="1"/>
    </xf>
    <xf numFmtId="0" fontId="2" fillId="0" borderId="22" xfId="0" applyFont="1" applyBorder="1" applyAlignment="1">
      <alignment horizontal="center" vertical="center" wrapText="1"/>
    </xf>
    <xf numFmtId="166" fontId="2" fillId="0" borderId="23" xfId="0" applyNumberFormat="1" applyFont="1" applyBorder="1" applyAlignment="1">
      <alignment horizontal="center" vertical="center" wrapText="1"/>
    </xf>
    <xf numFmtId="43" fontId="2" fillId="0" borderId="23" xfId="0" applyNumberFormat="1" applyFont="1" applyBorder="1" applyAlignment="1">
      <alignment horizontal="center" vertical="center" wrapText="1"/>
    </xf>
    <xf numFmtId="166" fontId="0" fillId="0" borderId="21" xfId="1" applyNumberFormat="1" applyFont="1" applyFill="1" applyBorder="1" applyAlignment="1">
      <alignment horizontal="center" vertical="center" wrapText="1"/>
    </xf>
    <xf numFmtId="43" fontId="0" fillId="0" borderId="21" xfId="1" applyFont="1" applyFill="1" applyBorder="1" applyAlignment="1">
      <alignment horizontal="center" vertical="center" wrapText="1"/>
    </xf>
    <xf numFmtId="43" fontId="0" fillId="0" borderId="1" xfId="1" applyFont="1" applyFill="1" applyBorder="1" applyAlignment="1">
      <alignment horizontal="center" vertical="center" wrapText="1"/>
    </xf>
    <xf numFmtId="166" fontId="0" fillId="0" borderId="14" xfId="1" applyNumberFormat="1" applyFont="1" applyFill="1" applyBorder="1" applyAlignment="1">
      <alignment horizontal="center" vertical="center" wrapText="1"/>
    </xf>
    <xf numFmtId="43" fontId="0" fillId="0" borderId="16" xfId="1" applyFont="1" applyFill="1" applyBorder="1" applyAlignment="1">
      <alignment horizontal="center" vertical="center" wrapText="1"/>
    </xf>
    <xf numFmtId="0" fontId="9" fillId="0" borderId="15" xfId="0" applyFont="1" applyBorder="1" applyAlignment="1">
      <alignment horizontal="center" vertical="center" wrapText="1"/>
    </xf>
    <xf numFmtId="166" fontId="9" fillId="0" borderId="16" xfId="0" applyNumberFormat="1" applyFont="1" applyBorder="1" applyAlignment="1">
      <alignment horizontal="center" vertical="center" wrapText="1"/>
    </xf>
    <xf numFmtId="9" fontId="0" fillId="0" borderId="1" xfId="0" applyNumberFormat="1" applyBorder="1" applyAlignment="1">
      <alignment horizontal="center" vertical="center" wrapText="1"/>
    </xf>
    <xf numFmtId="1" fontId="4" fillId="0" borderId="1" xfId="0" applyNumberFormat="1" applyFont="1" applyBorder="1" applyAlignment="1">
      <alignment horizontal="center" vertical="center" wrapText="1"/>
    </xf>
    <xf numFmtId="0" fontId="5" fillId="0" borderId="0" xfId="0" applyFont="1" applyBorder="1" applyAlignment="1">
      <alignment vertical="center" wrapText="1"/>
    </xf>
    <xf numFmtId="0" fontId="4" fillId="0" borderId="0" xfId="0" applyFont="1" applyBorder="1" applyAlignment="1">
      <alignment vertical="center" wrapText="1"/>
    </xf>
    <xf numFmtId="0" fontId="6" fillId="0" borderId="7" xfId="0" applyFont="1" applyFill="1" applyBorder="1" applyAlignment="1">
      <alignment horizontal="center" vertical="center" wrapText="1"/>
    </xf>
    <xf numFmtId="3" fontId="4"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0" fontId="0" fillId="0" borderId="13" xfId="0" applyBorder="1" applyAlignment="1">
      <alignment horizontal="center" vertical="center" wrapText="1"/>
    </xf>
    <xf numFmtId="9" fontId="4" fillId="9" borderId="1" xfId="0" applyNumberFormat="1" applyFont="1" applyFill="1" applyBorder="1" applyAlignment="1">
      <alignment horizontal="center" vertical="center"/>
    </xf>
    <xf numFmtId="44" fontId="4" fillId="0" borderId="1" xfId="0" applyNumberFormat="1" applyFont="1" applyFill="1" applyBorder="1" applyAlignment="1">
      <alignment horizontal="center" vertical="center" wrapText="1"/>
    </xf>
    <xf numFmtId="42" fontId="4" fillId="0" borderId="1" xfId="0" applyNumberFormat="1" applyFont="1" applyFill="1" applyBorder="1" applyAlignment="1">
      <alignment horizontal="center" vertical="center" wrapText="1"/>
    </xf>
    <xf numFmtId="44" fontId="4" fillId="9" borderId="1" xfId="0"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4" fillId="0" borderId="1" xfId="0" applyFont="1" applyFill="1" applyBorder="1" applyAlignment="1">
      <alignment horizontal="center" vertical="center" wrapText="1"/>
    </xf>
    <xf numFmtId="44" fontId="4" fillId="0" borderId="1" xfId="0" applyNumberFormat="1" applyFont="1" applyFill="1" applyBorder="1" applyAlignment="1">
      <alignment vertical="center" wrapText="1"/>
    </xf>
    <xf numFmtId="37" fontId="4" fillId="0" borderId="1" xfId="0" applyNumberFormat="1" applyFont="1" applyFill="1" applyBorder="1" applyAlignment="1">
      <alignment horizontal="center" vertical="center" wrapText="1"/>
    </xf>
    <xf numFmtId="167" fontId="4" fillId="0" borderId="1" xfId="0" applyNumberFormat="1" applyFont="1" applyFill="1" applyBorder="1" applyAlignment="1">
      <alignment horizontal="center" vertical="center" wrapText="1"/>
    </xf>
    <xf numFmtId="0" fontId="6" fillId="0" borderId="0" xfId="0" applyFont="1" applyBorder="1" applyAlignment="1">
      <alignment vertical="center" wrapText="1"/>
    </xf>
    <xf numFmtId="0" fontId="5" fillId="0" borderId="0" xfId="0" applyFont="1" applyAlignment="1" applyProtection="1">
      <alignment horizontal="right" vertical="center" wrapText="1"/>
      <protection locked="0"/>
    </xf>
    <xf numFmtId="0" fontId="5" fillId="0" borderId="0" xfId="0" applyFont="1" applyAlignment="1" applyProtection="1">
      <alignment horizontal="left" vertical="center" wrapText="1"/>
      <protection locked="0"/>
    </xf>
    <xf numFmtId="0" fontId="4" fillId="0" borderId="0" xfId="0" applyFont="1" applyAlignment="1" applyProtection="1">
      <alignment vertical="center" wrapText="1"/>
      <protection locked="0"/>
    </xf>
    <xf numFmtId="164" fontId="4" fillId="0" borderId="1" xfId="0" applyNumberFormat="1" applyFont="1" applyBorder="1" applyAlignment="1" applyProtection="1">
      <alignment horizontal="center" vertical="center" wrapText="1"/>
      <protection locked="0"/>
    </xf>
    <xf numFmtId="3" fontId="4" fillId="0" borderId="1" xfId="0" applyNumberFormat="1" applyFont="1" applyBorder="1" applyAlignment="1" applyProtection="1">
      <alignment horizontal="center" vertical="center" wrapText="1"/>
      <protection locked="0"/>
    </xf>
    <xf numFmtId="165" fontId="4" fillId="0" borderId="1" xfId="0" applyNumberFormat="1" applyFont="1" applyBorder="1" applyAlignment="1" applyProtection="1">
      <alignment horizontal="center" vertical="center" wrapText="1"/>
      <protection locked="0"/>
    </xf>
    <xf numFmtId="0" fontId="4" fillId="0" borderId="0" xfId="0" applyFont="1"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6" fillId="0" borderId="0" xfId="0" applyFont="1" applyAlignment="1" applyProtection="1">
      <alignment horizontal="center" vertical="center" wrapText="1"/>
      <protection locked="0"/>
    </xf>
    <xf numFmtId="44" fontId="4" fillId="0" borderId="1" xfId="0" applyNumberFormat="1" applyFont="1" applyBorder="1" applyAlignment="1" applyProtection="1">
      <alignment vertical="center" wrapText="1"/>
      <protection locked="0"/>
    </xf>
    <xf numFmtId="0" fontId="6" fillId="0" borderId="1" xfId="0" applyFont="1" applyBorder="1" applyAlignment="1" applyProtection="1">
      <alignment vertical="center" wrapText="1"/>
      <protection locked="0"/>
    </xf>
    <xf numFmtId="0" fontId="4" fillId="0" borderId="1" xfId="0" applyFont="1" applyBorder="1" applyAlignment="1" applyProtection="1">
      <alignment vertical="center" wrapText="1"/>
      <protection locked="0"/>
    </xf>
    <xf numFmtId="44" fontId="6" fillId="0" borderId="1" xfId="0" applyNumberFormat="1" applyFont="1" applyBorder="1" applyAlignment="1" applyProtection="1">
      <alignment vertical="center" wrapText="1"/>
      <protection locked="0"/>
    </xf>
    <xf numFmtId="0" fontId="6" fillId="0" borderId="0" xfId="0" applyFont="1" applyAlignment="1" applyProtection="1">
      <alignment vertical="center" wrapText="1"/>
      <protection locked="0"/>
    </xf>
    <xf numFmtId="44" fontId="6" fillId="0" borderId="0" xfId="0" applyNumberFormat="1" applyFont="1" applyAlignment="1" applyProtection="1">
      <alignment vertical="center" wrapText="1"/>
      <protection locked="0"/>
    </xf>
    <xf numFmtId="9" fontId="4" fillId="0" borderId="1" xfId="0" applyNumberFormat="1" applyFont="1" applyBorder="1" applyAlignment="1" applyProtection="1">
      <alignment horizontal="center" vertical="center" wrapText="1"/>
      <protection locked="0"/>
    </xf>
    <xf numFmtId="42" fontId="4" fillId="0" borderId="1" xfId="0" applyNumberFormat="1"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44" fontId="6" fillId="0" borderId="4" xfId="0" applyNumberFormat="1" applyFont="1" applyBorder="1" applyAlignment="1" applyProtection="1">
      <alignment vertical="center" wrapText="1"/>
      <protection locked="0"/>
    </xf>
    <xf numFmtId="0" fontId="5" fillId="0" borderId="0" xfId="0" applyFont="1" applyAlignment="1" applyProtection="1">
      <alignment vertical="center" wrapText="1"/>
      <protection locked="0"/>
    </xf>
    <xf numFmtId="44" fontId="6" fillId="0" borderId="1" xfId="0" applyNumberFormat="1" applyFont="1" applyBorder="1" applyAlignment="1" applyProtection="1">
      <alignment horizontal="center" vertical="center" wrapText="1"/>
      <protection locked="0"/>
    </xf>
    <xf numFmtId="44" fontId="4" fillId="0" borderId="1" xfId="0" applyNumberFormat="1" applyFont="1" applyBorder="1" applyAlignment="1" applyProtection="1">
      <alignment horizontal="center" vertical="center" wrapText="1"/>
      <protection locked="0"/>
    </xf>
    <xf numFmtId="0" fontId="6" fillId="0" borderId="7" xfId="0" applyFont="1" applyBorder="1" applyAlignment="1" applyProtection="1">
      <alignment vertical="center" wrapText="1"/>
      <protection locked="0"/>
    </xf>
    <xf numFmtId="0" fontId="0" fillId="0" borderId="4" xfId="0" applyBorder="1" applyAlignment="1"/>
    <xf numFmtId="0" fontId="0" fillId="0" borderId="3" xfId="0" applyBorder="1" applyAlignment="1"/>
    <xf numFmtId="0" fontId="0" fillId="0" borderId="7" xfId="0" applyBorder="1" applyAlignment="1"/>
    <xf numFmtId="0" fontId="4" fillId="0" borderId="7" xfId="0" applyFont="1" applyBorder="1" applyAlignment="1" applyProtection="1">
      <alignment vertical="center" wrapText="1"/>
      <protection locked="0"/>
    </xf>
    <xf numFmtId="0" fontId="6" fillId="9" borderId="1" xfId="0"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42" fontId="4" fillId="9" borderId="1" xfId="0" applyNumberFormat="1" applyFont="1" applyFill="1" applyBorder="1" applyAlignment="1">
      <alignment vertical="center" wrapText="1"/>
    </xf>
    <xf numFmtId="9" fontId="0" fillId="0" borderId="0" xfId="0" applyNumberFormat="1" applyBorder="1" applyAlignment="1">
      <alignment horizontal="center" vertical="center" wrapText="1"/>
    </xf>
    <xf numFmtId="0" fontId="0" fillId="0" borderId="0" xfId="0" applyBorder="1" applyAlignment="1">
      <alignment horizontal="center" vertical="center" wrapText="1"/>
    </xf>
    <xf numFmtId="9" fontId="0" fillId="0" borderId="13" xfId="1" applyNumberFormat="1" applyFont="1" applyFill="1" applyBorder="1" applyAlignment="1">
      <alignment horizontal="center" vertical="center" wrapText="1"/>
    </xf>
    <xf numFmtId="0" fontId="0" fillId="2" borderId="15" xfId="0" applyFill="1" applyBorder="1" applyAlignment="1">
      <alignment horizontal="center" vertical="center" wrapText="1"/>
    </xf>
    <xf numFmtId="0" fontId="0" fillId="2" borderId="33" xfId="0" applyFill="1" applyBorder="1" applyAlignment="1">
      <alignment horizontal="center" vertical="center" wrapText="1"/>
    </xf>
    <xf numFmtId="0" fontId="0" fillId="2" borderId="15" xfId="0" applyFont="1" applyFill="1" applyBorder="1" applyAlignment="1">
      <alignment horizontal="center" vertical="center" wrapText="1"/>
    </xf>
    <xf numFmtId="0" fontId="0" fillId="2" borderId="16" xfId="0" applyFont="1" applyFill="1" applyBorder="1" applyAlignment="1">
      <alignment horizontal="center" vertical="center" wrapText="1"/>
    </xf>
    <xf numFmtId="0" fontId="0" fillId="2" borderId="33" xfId="0" applyFont="1" applyFill="1" applyBorder="1" applyAlignment="1">
      <alignment horizontal="center" vertical="center" wrapText="1"/>
    </xf>
    <xf numFmtId="4" fontId="0" fillId="0" borderId="13" xfId="1" applyNumberFormat="1" applyFont="1" applyFill="1" applyBorder="1" applyAlignment="1">
      <alignment horizontal="center" vertical="center" wrapText="1"/>
    </xf>
    <xf numFmtId="9" fontId="0" fillId="0" borderId="21" xfId="2" applyFont="1" applyFill="1" applyBorder="1" applyAlignment="1">
      <alignment horizontal="center" vertical="center" wrapText="1"/>
    </xf>
    <xf numFmtId="9" fontId="0" fillId="0" borderId="14" xfId="2" applyFont="1" applyFill="1" applyBorder="1" applyAlignment="1">
      <alignment horizontal="center" vertical="center" wrapText="1"/>
    </xf>
    <xf numFmtId="39" fontId="0" fillId="0" borderId="21" xfId="1" applyNumberFormat="1" applyFont="1" applyFill="1" applyBorder="1" applyAlignment="1">
      <alignment horizontal="center" vertical="center" wrapText="1"/>
    </xf>
    <xf numFmtId="39" fontId="0" fillId="0" borderId="23" xfId="1" applyNumberFormat="1" applyFont="1" applyFill="1" applyBorder="1" applyAlignment="1">
      <alignment horizontal="center" vertical="center" wrapText="1"/>
    </xf>
    <xf numFmtId="43" fontId="0" fillId="0" borderId="23" xfId="1" applyFont="1" applyFill="1" applyBorder="1" applyAlignment="1">
      <alignment horizontal="center" vertical="center" wrapText="1"/>
    </xf>
    <xf numFmtId="168" fontId="0" fillId="0" borderId="13" xfId="1" applyNumberFormat="1" applyFont="1" applyFill="1" applyBorder="1" applyAlignment="1">
      <alignment horizontal="center" vertical="center" wrapText="1"/>
    </xf>
    <xf numFmtId="168" fontId="0" fillId="0" borderId="21" xfId="1" applyNumberFormat="1" applyFont="1" applyFill="1" applyBorder="1" applyAlignment="1">
      <alignment horizontal="center" vertical="center" wrapText="1"/>
    </xf>
    <xf numFmtId="168" fontId="0" fillId="0" borderId="14" xfId="1" applyNumberFormat="1" applyFont="1" applyFill="1" applyBorder="1" applyAlignment="1">
      <alignment horizontal="center" vertical="center" wrapText="1"/>
    </xf>
    <xf numFmtId="166" fontId="0" fillId="0" borderId="1" xfId="1" applyNumberFormat="1" applyFont="1" applyFill="1" applyBorder="1" applyAlignment="1">
      <alignment horizontal="center" vertical="center" wrapText="1"/>
    </xf>
    <xf numFmtId="166" fontId="0" fillId="0" borderId="23" xfId="1" applyNumberFormat="1" applyFont="1" applyFill="1" applyBorder="1" applyAlignment="1">
      <alignment horizontal="center" vertical="center" wrapText="1"/>
    </xf>
    <xf numFmtId="168" fontId="0" fillId="0" borderId="1" xfId="1" applyNumberFormat="1" applyFont="1" applyFill="1" applyBorder="1" applyAlignment="1">
      <alignment horizontal="center" vertical="center" wrapText="1"/>
    </xf>
    <xf numFmtId="168" fontId="0" fillId="0" borderId="23" xfId="1" applyNumberFormat="1" applyFont="1" applyFill="1" applyBorder="1" applyAlignment="1">
      <alignment horizontal="center" vertical="center" wrapText="1"/>
    </xf>
    <xf numFmtId="0" fontId="2" fillId="2" borderId="39" xfId="0" applyFont="1" applyFill="1" applyBorder="1" applyAlignment="1">
      <alignment vertical="center" wrapText="1"/>
    </xf>
    <xf numFmtId="0" fontId="2" fillId="2" borderId="40" xfId="0" applyFont="1" applyFill="1" applyBorder="1" applyAlignment="1">
      <alignment vertical="center" wrapText="1"/>
    </xf>
    <xf numFmtId="0" fontId="2" fillId="2" borderId="41" xfId="0" applyFont="1" applyFill="1" applyBorder="1" applyAlignment="1">
      <alignment vertical="center" wrapText="1"/>
    </xf>
    <xf numFmtId="9" fontId="0" fillId="0" borderId="21" xfId="1" applyNumberFormat="1" applyFont="1" applyFill="1" applyBorder="1" applyAlignment="1">
      <alignment horizontal="center" vertical="center" wrapText="1"/>
    </xf>
    <xf numFmtId="9" fontId="0" fillId="0" borderId="14" xfId="1" applyNumberFormat="1" applyFont="1" applyFill="1" applyBorder="1" applyAlignment="1">
      <alignment horizontal="center" vertical="center" wrapText="1"/>
    </xf>
    <xf numFmtId="4" fontId="0" fillId="0" borderId="21" xfId="1" applyNumberFormat="1" applyFont="1" applyFill="1" applyBorder="1" applyAlignment="1">
      <alignment horizontal="center" vertical="center" wrapText="1"/>
    </xf>
    <xf numFmtId="4" fontId="0" fillId="0" borderId="1" xfId="1" applyNumberFormat="1" applyFont="1" applyFill="1" applyBorder="1" applyAlignment="1">
      <alignment horizontal="center" vertical="center" wrapText="1"/>
    </xf>
    <xf numFmtId="4" fontId="0" fillId="0" borderId="23" xfId="1" applyNumberFormat="1" applyFont="1" applyFill="1" applyBorder="1" applyAlignment="1">
      <alignment horizontal="center" vertical="center" wrapText="1"/>
    </xf>
    <xf numFmtId="0" fontId="10" fillId="0" borderId="0" xfId="3"/>
    <xf numFmtId="0" fontId="2" fillId="0" borderId="0" xfId="0" applyFont="1"/>
    <xf numFmtId="11" fontId="0" fillId="0" borderId="0" xfId="0" applyNumberFormat="1"/>
    <xf numFmtId="4" fontId="0" fillId="0" borderId="0" xfId="1" applyNumberFormat="1" applyFont="1" applyFill="1" applyBorder="1" applyAlignment="1">
      <alignment horizontal="center" vertical="center" wrapText="1"/>
    </xf>
    <xf numFmtId="4" fontId="0" fillId="0" borderId="20" xfId="1" applyNumberFormat="1" applyFont="1" applyFill="1" applyBorder="1" applyAlignment="1">
      <alignment horizontal="center" vertical="center" wrapText="1"/>
    </xf>
    <xf numFmtId="4" fontId="0" fillId="0" borderId="24" xfId="1" applyNumberFormat="1" applyFont="1" applyFill="1" applyBorder="1" applyAlignment="1">
      <alignment horizontal="center" vertical="center" wrapText="1"/>
    </xf>
    <xf numFmtId="4" fontId="0" fillId="0" borderId="18" xfId="1" applyNumberFormat="1" applyFont="1" applyFill="1" applyBorder="1" applyAlignment="1">
      <alignment horizontal="center" vertical="center" wrapText="1"/>
    </xf>
    <xf numFmtId="4" fontId="0" fillId="0" borderId="26" xfId="1" applyNumberFormat="1" applyFont="1" applyFill="1" applyBorder="1" applyAlignment="1">
      <alignment horizontal="center" vertical="center" wrapText="1"/>
    </xf>
    <xf numFmtId="4" fontId="0" fillId="0" borderId="22" xfId="1" applyNumberFormat="1" applyFont="1" applyFill="1" applyBorder="1" applyAlignment="1">
      <alignment horizontal="center" vertical="center" wrapText="1"/>
    </xf>
    <xf numFmtId="4" fontId="0" fillId="0" borderId="28" xfId="1" applyNumberFormat="1" applyFont="1" applyFill="1" applyBorder="1" applyAlignment="1">
      <alignment horizontal="center" vertical="center" wrapText="1"/>
    </xf>
    <xf numFmtId="0" fontId="2" fillId="0" borderId="37" xfId="0" applyFont="1" applyBorder="1" applyAlignment="1">
      <alignment horizontal="center" vertical="center" wrapText="1"/>
    </xf>
    <xf numFmtId="166" fontId="2" fillId="0" borderId="38" xfId="0" applyNumberFormat="1" applyFont="1" applyBorder="1" applyAlignment="1">
      <alignment horizontal="center" vertical="center" wrapText="1"/>
    </xf>
    <xf numFmtId="168" fontId="0" fillId="0" borderId="37" xfId="1" applyNumberFormat="1" applyFont="1" applyFill="1" applyBorder="1" applyAlignment="1">
      <alignment horizontal="center" vertical="center" wrapText="1"/>
    </xf>
    <xf numFmtId="168" fontId="0" fillId="0" borderId="8" xfId="1" applyNumberFormat="1" applyFont="1" applyFill="1" applyBorder="1" applyAlignment="1">
      <alignment horizontal="center" vertical="center" wrapText="1"/>
    </xf>
    <xf numFmtId="166" fontId="2" fillId="0" borderId="22" xfId="0" applyNumberFormat="1" applyFont="1" applyBorder="1" applyAlignment="1">
      <alignment horizontal="center" vertical="center" wrapText="1"/>
    </xf>
    <xf numFmtId="166" fontId="2" fillId="0" borderId="28" xfId="0" applyNumberFormat="1" applyFont="1" applyBorder="1" applyAlignment="1">
      <alignment horizontal="center" vertical="center" wrapText="1"/>
    </xf>
    <xf numFmtId="0" fontId="2" fillId="0" borderId="24" xfId="0" applyFont="1" applyBorder="1" applyAlignment="1">
      <alignment horizontal="center" vertical="center" wrapText="1"/>
    </xf>
    <xf numFmtId="168" fontId="0" fillId="0" borderId="38" xfId="1" applyNumberFormat="1"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5" xfId="0" applyFont="1" applyBorder="1" applyAlignment="1">
      <alignment horizontal="center" vertical="center" wrapText="1"/>
    </xf>
    <xf numFmtId="166" fontId="9" fillId="0" borderId="46" xfId="0" applyNumberFormat="1" applyFont="1" applyBorder="1" applyAlignment="1">
      <alignment horizontal="center" vertical="center" wrapText="1"/>
    </xf>
    <xf numFmtId="166" fontId="9" fillId="0" borderId="33" xfId="0" applyNumberFormat="1" applyFont="1" applyBorder="1" applyAlignment="1">
      <alignment horizontal="center" vertical="center" wrapText="1"/>
    </xf>
    <xf numFmtId="0" fontId="0" fillId="2" borderId="47" xfId="0" applyFill="1" applyBorder="1" applyAlignment="1">
      <alignment horizontal="center" vertical="center" wrapText="1"/>
    </xf>
    <xf numFmtId="168" fontId="0" fillId="0" borderId="4" xfId="1" applyNumberFormat="1" applyFont="1" applyFill="1" applyBorder="1" applyAlignment="1">
      <alignment horizontal="center" vertical="center" wrapText="1"/>
    </xf>
    <xf numFmtId="4" fontId="2" fillId="0" borderId="21" xfId="0" applyNumberFormat="1" applyFont="1" applyBorder="1" applyAlignment="1">
      <alignment horizontal="center" vertical="center" wrapText="1"/>
    </xf>
    <xf numFmtId="39" fontId="2" fillId="0" borderId="23" xfId="0" applyNumberFormat="1" applyFont="1" applyBorder="1" applyAlignment="1">
      <alignment horizontal="center" vertical="center" wrapText="1"/>
    </xf>
    <xf numFmtId="39" fontId="9" fillId="0" borderId="16" xfId="0" applyNumberFormat="1" applyFont="1" applyBorder="1" applyAlignment="1">
      <alignment horizontal="center" vertical="center" wrapText="1"/>
    </xf>
    <xf numFmtId="39" fontId="0" fillId="0" borderId="1" xfId="1" applyNumberFormat="1" applyFont="1" applyFill="1" applyBorder="1" applyAlignment="1">
      <alignment horizontal="center" vertical="center" wrapText="1"/>
    </xf>
    <xf numFmtId="169" fontId="9" fillId="0" borderId="46" xfId="0" applyNumberFormat="1" applyFont="1" applyBorder="1" applyAlignment="1">
      <alignment horizontal="center" vertical="center" wrapText="1"/>
    </xf>
    <xf numFmtId="169" fontId="9" fillId="0" borderId="40" xfId="0" applyNumberFormat="1" applyFont="1" applyBorder="1" applyAlignment="1">
      <alignment horizontal="center" vertical="center" wrapText="1"/>
    </xf>
    <xf numFmtId="169" fontId="9" fillId="0" borderId="33" xfId="0" applyNumberFormat="1" applyFont="1" applyBorder="1" applyAlignment="1">
      <alignment horizontal="center" vertical="center" wrapText="1"/>
    </xf>
    <xf numFmtId="169" fontId="0" fillId="0" borderId="0" xfId="0" applyNumberFormat="1" applyAlignment="1">
      <alignment horizontal="center" vertical="center" wrapText="1"/>
    </xf>
    <xf numFmtId="164" fontId="0" fillId="3" borderId="34" xfId="2" applyNumberFormat="1" applyFont="1" applyFill="1" applyBorder="1" applyAlignment="1">
      <alignment horizontal="center" vertical="center" wrapText="1"/>
    </xf>
    <xf numFmtId="164" fontId="0" fillId="7" borderId="34" xfId="2" applyNumberFormat="1" applyFont="1" applyFill="1" applyBorder="1" applyAlignment="1">
      <alignment horizontal="center" vertical="center" wrapText="1"/>
    </xf>
    <xf numFmtId="164" fontId="0" fillId="4" borderId="34" xfId="2" applyNumberFormat="1" applyFont="1" applyFill="1" applyBorder="1" applyAlignment="1">
      <alignment horizontal="center" vertical="center" wrapText="1"/>
    </xf>
    <xf numFmtId="164" fontId="0" fillId="0" borderId="34" xfId="2" applyNumberFormat="1" applyFont="1" applyFill="1" applyBorder="1" applyAlignment="1">
      <alignment horizontal="center" vertical="center" wrapText="1"/>
    </xf>
    <xf numFmtId="164" fontId="0" fillId="5" borderId="34" xfId="2" applyNumberFormat="1" applyFont="1" applyFill="1" applyBorder="1" applyAlignment="1">
      <alignment horizontal="center" vertical="center" wrapText="1"/>
    </xf>
    <xf numFmtId="164" fontId="0" fillId="6" borderId="34" xfId="2" applyNumberFormat="1" applyFont="1" applyFill="1" applyBorder="1" applyAlignment="1">
      <alignment horizontal="center" vertical="center" wrapText="1"/>
    </xf>
    <xf numFmtId="164" fontId="0" fillId="8" borderId="34" xfId="2" applyNumberFormat="1" applyFont="1" applyFill="1" applyBorder="1" applyAlignment="1">
      <alignment horizontal="center" vertical="center" wrapText="1"/>
    </xf>
    <xf numFmtId="169" fontId="9" fillId="0" borderId="0" xfId="0" applyNumberFormat="1" applyFont="1" applyBorder="1" applyAlignment="1">
      <alignment horizontal="center" vertical="center" wrapText="1"/>
    </xf>
    <xf numFmtId="4" fontId="0" fillId="0" borderId="40" xfId="1" applyNumberFormat="1" applyFont="1" applyFill="1" applyBorder="1" applyAlignment="1">
      <alignment horizontal="center" vertical="center" wrapText="1"/>
    </xf>
    <xf numFmtId="0" fontId="0" fillId="0" borderId="40" xfId="0" applyBorder="1" applyAlignment="1">
      <alignment horizontal="center" vertical="center" wrapText="1"/>
    </xf>
    <xf numFmtId="4" fontId="2" fillId="0" borderId="15" xfId="0" applyNumberFormat="1" applyFont="1" applyBorder="1" applyAlignment="1">
      <alignment horizontal="center" vertical="center" wrapText="1"/>
    </xf>
    <xf numFmtId="4" fontId="2" fillId="0" borderId="16" xfId="0" applyNumberFormat="1" applyFont="1" applyBorder="1" applyAlignment="1">
      <alignment horizontal="center" vertical="center" wrapText="1"/>
    </xf>
    <xf numFmtId="4" fontId="2" fillId="0" borderId="33" xfId="0" applyNumberFormat="1" applyFont="1" applyBorder="1" applyAlignment="1">
      <alignment horizontal="center" vertical="center" wrapText="1"/>
    </xf>
    <xf numFmtId="164" fontId="0" fillId="0" borderId="20" xfId="1" applyNumberFormat="1" applyFont="1" applyFill="1" applyBorder="1" applyAlignment="1">
      <alignment horizontal="center" vertical="center" wrapText="1"/>
    </xf>
    <xf numFmtId="164" fontId="0" fillId="0" borderId="21" xfId="1" applyNumberFormat="1" applyFont="1" applyFill="1" applyBorder="1" applyAlignment="1">
      <alignment horizontal="center" vertical="center" wrapText="1"/>
    </xf>
    <xf numFmtId="164" fontId="0" fillId="0" borderId="18" xfId="1" applyNumberFormat="1" applyFont="1" applyFill="1" applyBorder="1" applyAlignment="1">
      <alignment horizontal="center" vertical="center" wrapText="1"/>
    </xf>
    <xf numFmtId="164" fontId="0" fillId="0" borderId="1" xfId="1" applyNumberFormat="1" applyFont="1" applyFill="1" applyBorder="1" applyAlignment="1">
      <alignment horizontal="center" vertical="center" wrapText="1"/>
    </xf>
    <xf numFmtId="164" fontId="0" fillId="0" borderId="22" xfId="1" applyNumberFormat="1" applyFont="1" applyFill="1" applyBorder="1" applyAlignment="1">
      <alignment horizontal="center" vertical="center" wrapText="1"/>
    </xf>
    <xf numFmtId="164" fontId="0" fillId="0" borderId="23" xfId="1" applyNumberFormat="1" applyFont="1" applyFill="1" applyBorder="1" applyAlignment="1">
      <alignment horizontal="center" vertical="center" wrapText="1"/>
    </xf>
    <xf numFmtId="164" fontId="0" fillId="0" borderId="24" xfId="1" applyNumberFormat="1" applyFont="1" applyFill="1" applyBorder="1" applyAlignment="1">
      <alignment horizontal="center" vertical="center" wrapText="1"/>
    </xf>
    <xf numFmtId="164" fontId="0" fillId="0" borderId="26" xfId="1" applyNumberFormat="1" applyFont="1" applyFill="1" applyBorder="1" applyAlignment="1">
      <alignment horizontal="center" vertical="center" wrapText="1"/>
    </xf>
    <xf numFmtId="164" fontId="0" fillId="0" borderId="28" xfId="1" applyNumberFormat="1" applyFont="1" applyFill="1" applyBorder="1" applyAlignment="1">
      <alignment horizontal="center" vertical="center" wrapText="1"/>
    </xf>
    <xf numFmtId="164" fontId="0" fillId="0" borderId="40" xfId="1" applyNumberFormat="1" applyFont="1" applyFill="1" applyBorder="1" applyAlignment="1">
      <alignment horizontal="center" vertical="center" wrapText="1"/>
    </xf>
    <xf numFmtId="164" fontId="0" fillId="0" borderId="40" xfId="0" applyNumberFormat="1" applyBorder="1" applyAlignment="1">
      <alignment horizontal="center" vertical="center" wrapText="1"/>
    </xf>
    <xf numFmtId="164" fontId="0" fillId="0" borderId="42" xfId="1" applyNumberFormat="1" applyFont="1" applyFill="1" applyBorder="1" applyAlignment="1">
      <alignment horizontal="center" vertical="center" wrapText="1"/>
    </xf>
    <xf numFmtId="164" fontId="0" fillId="0" borderId="43" xfId="1" applyNumberFormat="1" applyFont="1" applyFill="1" applyBorder="1" applyAlignment="1">
      <alignment horizontal="center" vertical="center" wrapText="1"/>
    </xf>
    <xf numFmtId="164" fontId="0" fillId="0" borderId="48" xfId="1" applyNumberFormat="1" applyFont="1" applyFill="1" applyBorder="1" applyAlignment="1">
      <alignment horizontal="center" vertical="center" wrapText="1"/>
    </xf>
    <xf numFmtId="164" fontId="0" fillId="0" borderId="19" xfId="1" applyNumberFormat="1" applyFont="1" applyFill="1" applyBorder="1" applyAlignment="1">
      <alignment horizontal="center" vertical="center" wrapText="1"/>
    </xf>
    <xf numFmtId="164" fontId="0" fillId="0" borderId="12" xfId="1" applyNumberFormat="1" applyFont="1" applyFill="1" applyBorder="1" applyAlignment="1">
      <alignment horizontal="center" vertical="center" wrapText="1"/>
    </xf>
    <xf numFmtId="164" fontId="0" fillId="0" borderId="44" xfId="1" applyNumberFormat="1" applyFont="1" applyFill="1" applyBorder="1" applyAlignment="1">
      <alignment horizontal="center" vertical="center" wrapText="1"/>
    </xf>
    <xf numFmtId="4" fontId="0" fillId="0" borderId="0" xfId="0" applyNumberFormat="1" applyAlignment="1">
      <alignment horizontal="center" vertical="center" wrapText="1"/>
    </xf>
    <xf numFmtId="4" fontId="0" fillId="0" borderId="40" xfId="0" applyNumberFormat="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0" fillId="0" borderId="21" xfId="0" applyBorder="1" applyAlignment="1">
      <alignment horizontal="center" vertical="center" wrapText="1"/>
    </xf>
    <xf numFmtId="0" fontId="0" fillId="0" borderId="24" xfId="0" applyBorder="1" applyAlignment="1">
      <alignment horizontal="center" vertical="center" wrapText="1"/>
    </xf>
    <xf numFmtId="0" fontId="0" fillId="0" borderId="26" xfId="0" applyBorder="1" applyAlignment="1">
      <alignment horizontal="center" vertical="center" wrapText="1"/>
    </xf>
    <xf numFmtId="0" fontId="0" fillId="0" borderId="23" xfId="0" applyBorder="1" applyAlignment="1">
      <alignment horizontal="center" vertical="center" wrapText="1"/>
    </xf>
    <xf numFmtId="0" fontId="0" fillId="0" borderId="28" xfId="0" applyBorder="1" applyAlignment="1">
      <alignment horizontal="center" vertical="center" wrapText="1"/>
    </xf>
    <xf numFmtId="168" fontId="0" fillId="0" borderId="24" xfId="1" applyNumberFormat="1" applyFont="1" applyFill="1" applyBorder="1" applyAlignment="1">
      <alignment horizontal="center" vertical="center" wrapText="1"/>
    </xf>
    <xf numFmtId="168" fontId="0" fillId="0" borderId="26" xfId="1" applyNumberFormat="1" applyFont="1" applyFill="1" applyBorder="1" applyAlignment="1">
      <alignment horizontal="center" vertical="center" wrapText="1"/>
    </xf>
    <xf numFmtId="168" fontId="0" fillId="0" borderId="28" xfId="1" applyNumberFormat="1" applyFont="1" applyFill="1" applyBorder="1" applyAlignment="1">
      <alignment horizontal="center" vertical="center" wrapText="1"/>
    </xf>
    <xf numFmtId="168" fontId="0" fillId="0" borderId="49" xfId="1" applyNumberFormat="1" applyFont="1" applyFill="1" applyBorder="1" applyAlignment="1">
      <alignment horizontal="center" vertical="center" wrapText="1"/>
    </xf>
    <xf numFmtId="168" fontId="0" fillId="0" borderId="7" xfId="1" applyNumberFormat="1" applyFont="1" applyFill="1" applyBorder="1" applyAlignment="1">
      <alignment horizontal="center" vertical="center" wrapText="1"/>
    </xf>
    <xf numFmtId="169" fontId="9" fillId="9" borderId="34" xfId="0" applyNumberFormat="1" applyFont="1" applyFill="1" applyBorder="1" applyAlignment="1">
      <alignment horizontal="center" vertical="center" wrapText="1"/>
    </xf>
    <xf numFmtId="168" fontId="0" fillId="0" borderId="50" xfId="1" applyNumberFormat="1" applyFont="1" applyFill="1" applyBorder="1" applyAlignment="1">
      <alignment horizontal="center" vertical="center" wrapText="1"/>
    </xf>
    <xf numFmtId="0" fontId="2" fillId="0" borderId="50" xfId="0" applyFont="1" applyBorder="1" applyAlignment="1">
      <alignment horizontal="center" vertical="center" wrapText="1"/>
    </xf>
    <xf numFmtId="166" fontId="2" fillId="0" borderId="51" xfId="0" applyNumberFormat="1" applyFont="1" applyBorder="1" applyAlignment="1">
      <alignment horizontal="center" vertical="center" wrapText="1"/>
    </xf>
    <xf numFmtId="168" fontId="0" fillId="0" borderId="2" xfId="1" applyNumberFormat="1" applyFont="1" applyFill="1" applyBorder="1" applyAlignment="1">
      <alignment horizontal="center" vertical="center" wrapText="1"/>
    </xf>
    <xf numFmtId="0" fontId="2" fillId="0" borderId="2" xfId="0" applyFont="1" applyBorder="1" applyAlignment="1">
      <alignment horizontal="center" vertical="center" wrapText="1"/>
    </xf>
    <xf numFmtId="4" fontId="0" fillId="0" borderId="17" xfId="1" applyNumberFormat="1" applyFont="1" applyFill="1" applyBorder="1" applyAlignment="1">
      <alignment horizontal="center" vertical="center" wrapText="1"/>
    </xf>
    <xf numFmtId="4" fontId="0" fillId="0" borderId="45" xfId="1" applyNumberFormat="1" applyFont="1" applyFill="1" applyBorder="1" applyAlignment="1">
      <alignment horizontal="center" vertical="center" wrapText="1"/>
    </xf>
    <xf numFmtId="0" fontId="0" fillId="0" borderId="0" xfId="0" applyAlignment="1">
      <alignment horizontal="center"/>
    </xf>
    <xf numFmtId="165" fontId="0" fillId="9" borderId="24" xfId="0" applyNumberFormat="1" applyFill="1" applyBorder="1" applyAlignment="1">
      <alignment horizontal="center" vertical="center" wrapText="1"/>
    </xf>
    <xf numFmtId="165" fontId="0" fillId="9" borderId="28" xfId="0" applyNumberFormat="1" applyFill="1" applyBorder="1" applyAlignment="1">
      <alignment horizontal="center" vertical="center" wrapText="1"/>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0" fillId="0" borderId="17" xfId="0" applyBorder="1" applyAlignment="1">
      <alignment horizontal="center" vertical="center"/>
    </xf>
    <xf numFmtId="0" fontId="0" fillId="0" borderId="13" xfId="0" applyBorder="1" applyAlignment="1">
      <alignment horizontal="center" vertical="center"/>
    </xf>
    <xf numFmtId="3" fontId="0" fillId="0" borderId="13" xfId="0" applyNumberFormat="1" applyBorder="1" applyAlignment="1">
      <alignment horizontal="center" vertical="center"/>
    </xf>
    <xf numFmtId="3" fontId="0" fillId="0" borderId="45" xfId="0" applyNumberFormat="1" applyBorder="1" applyAlignment="1">
      <alignment horizontal="center" vertical="center"/>
    </xf>
    <xf numFmtId="0" fontId="0" fillId="0" borderId="18" xfId="0" applyBorder="1" applyAlignment="1">
      <alignment horizontal="center" vertical="center"/>
    </xf>
    <xf numFmtId="0" fontId="0" fillId="0" borderId="1" xfId="0" applyBorder="1" applyAlignment="1">
      <alignment horizontal="center" vertical="center"/>
    </xf>
    <xf numFmtId="3" fontId="0" fillId="0" borderId="1" xfId="0" applyNumberFormat="1" applyBorder="1" applyAlignment="1">
      <alignment horizontal="center" vertical="center"/>
    </xf>
    <xf numFmtId="3" fontId="0" fillId="0" borderId="26" xfId="0" applyNumberFormat="1"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3" fontId="0" fillId="0" borderId="23" xfId="0" applyNumberFormat="1" applyBorder="1" applyAlignment="1">
      <alignment horizontal="center" vertical="center"/>
    </xf>
    <xf numFmtId="3" fontId="0" fillId="0" borderId="28" xfId="0" applyNumberFormat="1" applyBorder="1" applyAlignment="1">
      <alignment horizontal="center" vertical="center"/>
    </xf>
    <xf numFmtId="165" fontId="0" fillId="9" borderId="52" xfId="0" applyNumberFormat="1" applyFill="1" applyBorder="1" applyAlignment="1">
      <alignment horizontal="center" vertical="center" wrapText="1"/>
    </xf>
    <xf numFmtId="165" fontId="0" fillId="9" borderId="26" xfId="0" applyNumberFormat="1" applyFill="1" applyBorder="1" applyAlignment="1">
      <alignment horizontal="center" vertical="center" wrapText="1"/>
    </xf>
    <xf numFmtId="0" fontId="0" fillId="0" borderId="0" xfId="0" applyAlignment="1">
      <alignment horizontal="left" vertical="center"/>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0" xfId="0" applyFont="1" applyAlignment="1">
      <alignment horizontal="left" vertical="center" wrapText="1"/>
    </xf>
    <xf numFmtId="3" fontId="4" fillId="0" borderId="0" xfId="0" applyNumberFormat="1" applyFont="1" applyAlignment="1">
      <alignment horizontal="center" vertical="center" wrapText="1"/>
    </xf>
    <xf numFmtId="0" fontId="6" fillId="0" borderId="0" xfId="0" applyFont="1" applyAlignment="1">
      <alignment horizontal="center" vertical="center" wrapText="1"/>
    </xf>
    <xf numFmtId="0" fontId="4" fillId="0" borderId="7" xfId="0" applyFont="1" applyBorder="1" applyAlignment="1" applyProtection="1">
      <alignment horizontal="left" vertical="center" wrapText="1"/>
      <protection locked="0"/>
    </xf>
    <xf numFmtId="0" fontId="6" fillId="0" borderId="7"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6" fillId="0" borderId="1" xfId="0" applyFont="1" applyBorder="1" applyAlignment="1" applyProtection="1">
      <alignment horizontal="center" vertical="center" wrapText="1"/>
      <protection locked="0"/>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0" fillId="0" borderId="1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166" fontId="0" fillId="0" borderId="13" xfId="1" applyNumberFormat="1" applyFont="1" applyFill="1" applyBorder="1" applyAlignment="1">
      <alignment horizontal="center" vertical="center" wrapText="1"/>
    </xf>
    <xf numFmtId="43" fontId="0" fillId="0" borderId="12" xfId="1" applyFont="1" applyFill="1" applyBorder="1" applyAlignment="1">
      <alignment horizontal="center" vertical="center" wrapText="1"/>
    </xf>
    <xf numFmtId="43" fontId="0" fillId="0" borderId="13" xfId="1" applyFont="1" applyFill="1" applyBorder="1" applyAlignment="1">
      <alignment horizontal="center" vertical="center" wrapText="1"/>
    </xf>
    <xf numFmtId="0" fontId="0" fillId="0" borderId="1" xfId="0" applyBorder="1" applyAlignment="1">
      <alignment horizontal="center" vertical="center" wrapText="1"/>
    </xf>
    <xf numFmtId="164" fontId="0" fillId="7" borderId="1" xfId="2" applyNumberFormat="1" applyFont="1" applyFill="1" applyBorder="1" applyAlignment="1">
      <alignment horizontal="center" vertical="center" wrapText="1"/>
    </xf>
    <xf numFmtId="164" fontId="0" fillId="3" borderId="1" xfId="2" applyNumberFormat="1" applyFont="1" applyFill="1" applyBorder="1" applyAlignment="1">
      <alignment horizontal="center" vertical="center" wrapText="1"/>
    </xf>
    <xf numFmtId="164" fontId="0" fillId="4" borderId="1" xfId="2" applyNumberFormat="1" applyFont="1" applyFill="1" applyBorder="1" applyAlignment="1">
      <alignment horizontal="center" vertical="center" wrapText="1"/>
    </xf>
    <xf numFmtId="164" fontId="0" fillId="5" borderId="1" xfId="2"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6" fillId="0" borderId="1" xfId="0" applyFont="1" applyBorder="1" applyAlignment="1">
      <alignment horizontal="center" vertical="center" wrapText="1"/>
    </xf>
    <xf numFmtId="3" fontId="6" fillId="0" borderId="4" xfId="0" applyNumberFormat="1" applyFont="1" applyFill="1" applyBorder="1" applyAlignment="1">
      <alignment horizontal="center" vertical="center" wrapText="1"/>
    </xf>
    <xf numFmtId="3" fontId="6" fillId="0" borderId="7" xfId="0" applyNumberFormat="1" applyFont="1" applyFill="1" applyBorder="1" applyAlignment="1">
      <alignment horizontal="center" vertical="center" wrapText="1"/>
    </xf>
    <xf numFmtId="0" fontId="5" fillId="0" borderId="0" xfId="0" applyFont="1" applyAlignment="1">
      <alignment horizontal="left" vertical="center" wrapText="1"/>
    </xf>
    <xf numFmtId="0" fontId="4" fillId="0" borderId="4" xfId="0" applyFont="1" applyBorder="1" applyAlignment="1">
      <alignment horizontal="left" vertical="center" wrapText="1"/>
    </xf>
    <xf numFmtId="0" fontId="4" fillId="0" borderId="3" xfId="0" applyFont="1" applyBorder="1" applyAlignment="1">
      <alignment horizontal="left" vertical="center" wrapText="1"/>
    </xf>
    <xf numFmtId="0" fontId="4" fillId="0" borderId="7" xfId="0" applyFont="1" applyBorder="1" applyAlignment="1">
      <alignment horizontal="left" vertical="center" wrapText="1"/>
    </xf>
    <xf numFmtId="0" fontId="4" fillId="9" borderId="4" xfId="0" applyFont="1" applyFill="1" applyBorder="1" applyAlignment="1">
      <alignment horizontal="left" vertical="center" wrapText="1"/>
    </xf>
    <xf numFmtId="0" fontId="4" fillId="9" borderId="3" xfId="0" applyFont="1" applyFill="1" applyBorder="1" applyAlignment="1">
      <alignment horizontal="left" vertical="center" wrapText="1"/>
    </xf>
    <xf numFmtId="0" fontId="4" fillId="9" borderId="7" xfId="0" applyFont="1" applyFill="1" applyBorder="1" applyAlignment="1">
      <alignment horizontal="left" vertical="center" wrapText="1"/>
    </xf>
    <xf numFmtId="0" fontId="5" fillId="9" borderId="0" xfId="0" applyFont="1" applyFill="1" applyAlignment="1">
      <alignment horizontal="left"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7"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4" fillId="0" borderId="5" xfId="0" applyFont="1" applyBorder="1" applyAlignment="1">
      <alignment horizontal="left" vertical="center" wrapText="1"/>
    </xf>
    <xf numFmtId="0" fontId="4" fillId="0" borderId="10" xfId="0" applyFont="1" applyBorder="1" applyAlignment="1">
      <alignment horizontal="left" vertical="center" wrapText="1"/>
    </xf>
    <xf numFmtId="0" fontId="4" fillId="0" borderId="6" xfId="0" applyFont="1" applyBorder="1" applyAlignment="1">
      <alignment horizontal="left" vertical="center" wrapText="1"/>
    </xf>
    <xf numFmtId="0" fontId="4"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9" xfId="0" applyFont="1" applyBorder="1" applyAlignment="1">
      <alignment horizontal="left" vertical="center" wrapText="1"/>
    </xf>
    <xf numFmtId="0" fontId="5" fillId="0" borderId="2" xfId="0" applyFont="1" applyBorder="1" applyAlignment="1">
      <alignment horizontal="left" vertical="center" wrapText="1"/>
    </xf>
    <xf numFmtId="3" fontId="4" fillId="0" borderId="0" xfId="0" applyNumberFormat="1" applyFont="1" applyAlignment="1">
      <alignment horizontal="center" vertical="center" wrapText="1"/>
    </xf>
    <xf numFmtId="0" fontId="6" fillId="0" borderId="0" xfId="0" applyFont="1" applyAlignment="1">
      <alignment horizontal="center" vertical="center" wrapText="1"/>
    </xf>
    <xf numFmtId="3" fontId="6" fillId="0" borderId="3" xfId="0" applyNumberFormat="1" applyFont="1" applyBorder="1" applyAlignment="1">
      <alignment horizontal="center" vertical="center"/>
    </xf>
    <xf numFmtId="3" fontId="6" fillId="0" borderId="7" xfId="0" applyNumberFormat="1" applyFont="1" applyBorder="1" applyAlignment="1">
      <alignment horizontal="center" vertical="center"/>
    </xf>
    <xf numFmtId="0" fontId="6" fillId="0" borderId="4" xfId="0" applyFont="1" applyBorder="1" applyAlignment="1">
      <alignment horizontal="center" vertical="center"/>
    </xf>
    <xf numFmtId="0" fontId="6" fillId="0" borderId="7" xfId="0" applyFont="1" applyBorder="1" applyAlignment="1">
      <alignment horizontal="center" vertical="center"/>
    </xf>
    <xf numFmtId="3" fontId="6" fillId="9" borderId="10" xfId="0" applyNumberFormat="1" applyFont="1" applyFill="1" applyBorder="1" applyAlignment="1">
      <alignment horizontal="center" vertical="center"/>
    </xf>
    <xf numFmtId="3" fontId="6" fillId="9" borderId="6" xfId="0" applyNumberFormat="1" applyFont="1" applyFill="1" applyBorder="1" applyAlignment="1">
      <alignment horizontal="center" vertical="center"/>
    </xf>
    <xf numFmtId="3" fontId="6" fillId="9" borderId="0" xfId="0" applyNumberFormat="1" applyFont="1" applyFill="1" applyBorder="1" applyAlignment="1">
      <alignment horizontal="center" vertical="center"/>
    </xf>
    <xf numFmtId="3" fontId="6" fillId="9" borderId="11" xfId="0" applyNumberFormat="1" applyFont="1" applyFill="1" applyBorder="1" applyAlignment="1">
      <alignment horizontal="center" vertical="center"/>
    </xf>
    <xf numFmtId="3" fontId="6" fillId="9" borderId="2" xfId="0" applyNumberFormat="1" applyFont="1" applyFill="1" applyBorder="1" applyAlignment="1">
      <alignment horizontal="center" vertical="center"/>
    </xf>
    <xf numFmtId="3" fontId="6" fillId="9" borderId="9" xfId="0" applyNumberFormat="1"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pplyProtection="1">
      <alignment horizontal="center" vertical="center" wrapText="1"/>
      <protection locked="0"/>
    </xf>
    <xf numFmtId="44" fontId="4" fillId="0" borderId="3" xfId="0" applyNumberFormat="1" applyFont="1" applyBorder="1" applyAlignment="1" applyProtection="1">
      <alignment horizontal="center" vertical="center" wrapText="1"/>
      <protection locked="0"/>
    </xf>
    <xf numFmtId="44" fontId="4" fillId="0" borderId="7" xfId="0" applyNumberFormat="1"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7"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5" fillId="0" borderId="2" xfId="0" applyFont="1" applyBorder="1" applyAlignment="1" applyProtection="1">
      <alignment horizontal="left" vertical="center" wrapText="1"/>
      <protection locked="0"/>
    </xf>
    <xf numFmtId="0" fontId="6" fillId="0" borderId="3" xfId="0" applyFont="1" applyBorder="1" applyAlignment="1" applyProtection="1">
      <alignment horizontal="center" vertical="center" wrapText="1"/>
      <protection locked="0"/>
    </xf>
    <xf numFmtId="0" fontId="4" fillId="0" borderId="4" xfId="0" applyFont="1" applyBorder="1" applyAlignment="1" applyProtection="1">
      <alignment horizontal="left" vertical="center" wrapText="1"/>
      <protection locked="0"/>
    </xf>
    <xf numFmtId="0" fontId="4" fillId="0" borderId="3" xfId="0" applyFont="1" applyBorder="1" applyAlignment="1" applyProtection="1">
      <alignment horizontal="left" vertical="center" wrapText="1"/>
      <protection locked="0"/>
    </xf>
    <xf numFmtId="0" fontId="4" fillId="0" borderId="7" xfId="0" applyFont="1" applyBorder="1" applyAlignment="1" applyProtection="1">
      <alignment horizontal="left" vertical="center" wrapText="1"/>
      <protection locked="0"/>
    </xf>
    <xf numFmtId="0" fontId="10" fillId="0" borderId="5" xfId="3" applyBorder="1" applyAlignment="1">
      <alignment horizontal="left" vertical="center" wrapText="1"/>
    </xf>
    <xf numFmtId="0" fontId="10" fillId="0" borderId="10" xfId="3" applyBorder="1" applyAlignment="1">
      <alignment horizontal="left" vertical="center" wrapText="1"/>
    </xf>
    <xf numFmtId="0" fontId="10" fillId="0" borderId="6" xfId="3" applyBorder="1" applyAlignment="1">
      <alignment horizontal="left" vertical="center" wrapText="1"/>
    </xf>
    <xf numFmtId="0" fontId="10" fillId="0" borderId="8" xfId="3" applyBorder="1" applyAlignment="1">
      <alignment horizontal="left" vertical="center" wrapText="1"/>
    </xf>
    <xf numFmtId="0" fontId="10" fillId="0" borderId="2" xfId="3" applyBorder="1" applyAlignment="1">
      <alignment horizontal="left" vertical="center" wrapText="1"/>
    </xf>
    <xf numFmtId="0" fontId="10" fillId="0" borderId="9" xfId="3" applyBorder="1" applyAlignment="1">
      <alignment horizontal="left" vertical="center" wrapText="1"/>
    </xf>
    <xf numFmtId="0" fontId="0" fillId="0" borderId="4" xfId="0" applyBorder="1" applyAlignment="1">
      <alignment horizontal="left"/>
    </xf>
    <xf numFmtId="0" fontId="0" fillId="0" borderId="3" xfId="0" applyBorder="1" applyAlignment="1">
      <alignment horizontal="left"/>
    </xf>
    <xf numFmtId="0" fontId="0" fillId="0" borderId="7" xfId="0" applyBorder="1" applyAlignment="1">
      <alignment horizontal="left"/>
    </xf>
    <xf numFmtId="0" fontId="2" fillId="2" borderId="39" xfId="0" applyFont="1" applyFill="1" applyBorder="1" applyAlignment="1">
      <alignment horizontal="center" vertical="center"/>
    </xf>
    <xf numFmtId="0" fontId="2" fillId="2" borderId="40" xfId="0" applyFont="1" applyFill="1" applyBorder="1" applyAlignment="1">
      <alignment horizontal="center" vertical="center"/>
    </xf>
    <xf numFmtId="0" fontId="2" fillId="2" borderId="41" xfId="0" applyFont="1" applyFill="1" applyBorder="1" applyAlignment="1">
      <alignment horizontal="center" vertical="center"/>
    </xf>
    <xf numFmtId="0" fontId="0" fillId="0" borderId="19" xfId="0" applyBorder="1" applyAlignment="1">
      <alignment horizontal="center" vertical="center" wrapText="1"/>
    </xf>
    <xf numFmtId="0" fontId="0" fillId="0" borderId="17" xfId="0" applyBorder="1" applyAlignment="1">
      <alignment horizontal="center" vertical="center" wrapText="1"/>
    </xf>
    <xf numFmtId="0" fontId="2" fillId="2" borderId="39" xfId="0" applyFont="1" applyFill="1" applyBorder="1" applyAlignment="1">
      <alignment horizontal="center" vertical="center" wrapText="1"/>
    </xf>
    <xf numFmtId="0" fontId="2" fillId="2" borderId="40" xfId="0" applyFont="1" applyFill="1" applyBorder="1" applyAlignment="1">
      <alignment horizontal="center" vertical="center" wrapText="1"/>
    </xf>
    <xf numFmtId="0" fontId="2" fillId="2" borderId="41" xfId="0" applyFont="1" applyFill="1" applyBorder="1" applyAlignment="1">
      <alignment horizontal="center" vertical="center" wrapText="1"/>
    </xf>
    <xf numFmtId="0" fontId="2" fillId="9" borderId="39" xfId="0" applyFont="1" applyFill="1" applyBorder="1" applyAlignment="1">
      <alignment horizontal="center" vertical="center" wrapText="1"/>
    </xf>
    <xf numFmtId="0" fontId="2" fillId="9" borderId="40" xfId="0" applyFont="1" applyFill="1" applyBorder="1" applyAlignment="1">
      <alignment horizontal="center" vertical="center" wrapText="1"/>
    </xf>
    <xf numFmtId="0" fontId="2" fillId="9" borderId="41" xfId="0" applyFont="1" applyFill="1" applyBorder="1" applyAlignment="1">
      <alignment horizontal="center" vertical="center" wrapText="1"/>
    </xf>
    <xf numFmtId="169" fontId="9" fillId="9" borderId="39" xfId="0" applyNumberFormat="1" applyFont="1" applyFill="1" applyBorder="1" applyAlignment="1">
      <alignment horizontal="center" vertical="center" wrapText="1"/>
    </xf>
    <xf numFmtId="169" fontId="9" fillId="9" borderId="40" xfId="0" applyNumberFormat="1" applyFont="1" applyFill="1" applyBorder="1" applyAlignment="1">
      <alignment horizontal="center" vertical="center" wrapText="1"/>
    </xf>
    <xf numFmtId="169" fontId="9" fillId="9" borderId="41" xfId="0" applyNumberFormat="1" applyFont="1" applyFill="1" applyBorder="1" applyAlignment="1">
      <alignment horizontal="center" vertical="center" wrapText="1"/>
    </xf>
    <xf numFmtId="0" fontId="0" fillId="0" borderId="20" xfId="0" applyBorder="1" applyAlignment="1">
      <alignment horizontal="center" vertical="center" wrapText="1"/>
    </xf>
    <xf numFmtId="0" fontId="0" fillId="0" borderId="22" xfId="0" applyBorder="1" applyAlignment="1">
      <alignment horizontal="center" vertical="center" wrapText="1"/>
    </xf>
    <xf numFmtId="0" fontId="0" fillId="0" borderId="42" xfId="0" applyBorder="1" applyAlignment="1">
      <alignment horizontal="center" vertical="center" wrapText="1"/>
    </xf>
    <xf numFmtId="0" fontId="0" fillId="0" borderId="35" xfId="0" applyBorder="1" applyAlignment="1">
      <alignment horizontal="center" vertical="center" wrapText="1"/>
    </xf>
    <xf numFmtId="166" fontId="0" fillId="0" borderId="43" xfId="1" applyNumberFormat="1" applyFont="1" applyFill="1" applyBorder="1" applyAlignment="1">
      <alignment horizontal="center" vertical="center" wrapText="1"/>
    </xf>
    <xf numFmtId="166" fontId="0" fillId="0" borderId="36" xfId="1" applyNumberFormat="1" applyFont="1" applyFill="1" applyBorder="1" applyAlignment="1">
      <alignment horizontal="center" vertical="center" wrapText="1"/>
    </xf>
    <xf numFmtId="43" fontId="0" fillId="0" borderId="43" xfId="1" applyFont="1" applyFill="1" applyBorder="1" applyAlignment="1">
      <alignment horizontal="center" vertical="center" wrapText="1"/>
    </xf>
    <xf numFmtId="43" fontId="0" fillId="0" borderId="36" xfId="1" applyFont="1" applyFill="1" applyBorder="1" applyAlignment="1">
      <alignment horizontal="center" vertical="center" wrapText="1"/>
    </xf>
    <xf numFmtId="166" fontId="0" fillId="0" borderId="12" xfId="1" applyNumberFormat="1" applyFont="1" applyFill="1" applyBorder="1" applyAlignment="1">
      <alignment horizontal="center" vertical="center" wrapText="1"/>
    </xf>
    <xf numFmtId="166" fontId="0" fillId="0" borderId="13" xfId="1" applyNumberFormat="1" applyFont="1" applyFill="1" applyBorder="1" applyAlignment="1">
      <alignment horizontal="center" vertical="center" wrapText="1"/>
    </xf>
    <xf numFmtId="43" fontId="0" fillId="0" borderId="12" xfId="1" applyFont="1" applyFill="1" applyBorder="1" applyAlignment="1">
      <alignment horizontal="center" vertical="center" wrapText="1"/>
    </xf>
    <xf numFmtId="43" fontId="0" fillId="0" borderId="13" xfId="1" applyFont="1" applyFill="1" applyBorder="1" applyAlignment="1">
      <alignment horizontal="center" vertical="center" wrapText="1"/>
    </xf>
    <xf numFmtId="0" fontId="0" fillId="2" borderId="25" xfId="0" applyFill="1" applyBorder="1" applyAlignment="1">
      <alignment horizontal="center" vertical="center" wrapText="1"/>
    </xf>
    <xf numFmtId="0" fontId="0" fillId="2" borderId="27" xfId="0" applyFill="1" applyBorder="1" applyAlignment="1">
      <alignment horizontal="center" vertical="center" wrapText="1"/>
    </xf>
    <xf numFmtId="0" fontId="0" fillId="2" borderId="29" xfId="0" applyFill="1" applyBorder="1" applyAlignment="1">
      <alignment horizontal="center" vertical="center" wrapText="1"/>
    </xf>
    <xf numFmtId="164" fontId="0" fillId="3" borderId="1" xfId="2" applyNumberFormat="1" applyFont="1" applyFill="1" applyBorder="1" applyAlignment="1">
      <alignment horizontal="center" vertical="center" wrapText="1"/>
    </xf>
    <xf numFmtId="164" fontId="0" fillId="4" borderId="1" xfId="2" applyNumberFormat="1" applyFont="1" applyFill="1" applyBorder="1" applyAlignment="1">
      <alignment horizontal="center" vertical="center" wrapText="1"/>
    </xf>
    <xf numFmtId="164" fontId="0" fillId="5" borderId="1" xfId="2" applyNumberFormat="1" applyFont="1" applyFill="1" applyBorder="1" applyAlignment="1">
      <alignment horizontal="center" vertical="center" wrapText="1"/>
    </xf>
    <xf numFmtId="164" fontId="0" fillId="7" borderId="1" xfId="2" applyNumberFormat="1" applyFont="1" applyFill="1" applyBorder="1" applyAlignment="1">
      <alignment horizontal="center" vertical="center" wrapText="1"/>
    </xf>
    <xf numFmtId="164" fontId="0" fillId="0" borderId="1" xfId="0" applyNumberFormat="1" applyBorder="1" applyAlignment="1">
      <alignment horizontal="center" vertical="center" wrapText="1"/>
    </xf>
    <xf numFmtId="0" fontId="0" fillId="0" borderId="1" xfId="0" applyBorder="1" applyAlignment="1">
      <alignment horizontal="center" vertical="center" wrapText="1"/>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www.npr.org/sections/money/2011/10/27/141766341/the-price-of-electricity-in-your-state"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hyperlink" Target="https://www.csx.com/index.cfm/about-us/the-csx-advantage/fuel-efficiency/" TargetMode="External"/><Relationship Id="rId1" Type="http://schemas.openxmlformats.org/officeDocument/2006/relationships/hyperlink" Target="https://www.inlandtruck.com/blog/getting-best-mpg-semi-truc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86C62-5648-409F-9791-0355CB54B6B0}">
  <dimension ref="A1:W196"/>
  <sheetViews>
    <sheetView workbookViewId="0">
      <selection activeCell="K51" sqref="K51"/>
    </sheetView>
  </sheetViews>
  <sheetFormatPr defaultRowHeight="14.25"/>
  <cols>
    <col min="1" max="1" width="5.7109375" style="1" customWidth="1"/>
    <col min="2" max="2" width="26.140625" style="1" customWidth="1"/>
    <col min="3" max="3" width="19.5703125" style="1" customWidth="1"/>
    <col min="4" max="4" width="15" style="1" bestFit="1" customWidth="1"/>
    <col min="5" max="5" width="15.28515625" style="1" bestFit="1" customWidth="1"/>
    <col min="6" max="6" width="14.7109375" style="1" bestFit="1" customWidth="1"/>
    <col min="7" max="7" width="14.5703125" style="1" customWidth="1"/>
    <col min="8" max="8" width="29.42578125" style="1" customWidth="1"/>
    <col min="9" max="9" width="27.5703125" style="1" customWidth="1"/>
    <col min="10" max="11" width="16.42578125" style="1" customWidth="1"/>
    <col min="12" max="12" width="11.85546875" style="1" customWidth="1"/>
    <col min="13" max="15" width="9.140625" style="1"/>
    <col min="16" max="16" width="11.5703125" style="1" bestFit="1" customWidth="1"/>
    <col min="17" max="17" width="12.28515625" style="1" bestFit="1" customWidth="1"/>
    <col min="18" max="19" width="9.140625" style="1" customWidth="1"/>
    <col min="20" max="23" width="9.140625" style="1"/>
  </cols>
  <sheetData>
    <row r="1" spans="1:11" ht="18">
      <c r="A1" s="341" t="s">
        <v>0</v>
      </c>
      <c r="B1" s="341"/>
      <c r="C1" s="341"/>
      <c r="D1" s="341"/>
      <c r="E1" s="341"/>
      <c r="F1" s="341"/>
      <c r="G1" s="341"/>
      <c r="H1" s="341"/>
      <c r="I1" s="341"/>
    </row>
    <row r="2" spans="1:11" ht="15.75">
      <c r="A2" s="299" t="s">
        <v>1</v>
      </c>
      <c r="B2" s="299"/>
      <c r="C2" s="299"/>
      <c r="D2" s="299"/>
      <c r="E2" s="299"/>
      <c r="F2" s="299"/>
      <c r="G2" s="299"/>
      <c r="H2" s="299"/>
      <c r="I2" s="299"/>
      <c r="J2" s="274"/>
      <c r="K2" s="274"/>
    </row>
    <row r="3" spans="1:11" ht="15.75">
      <c r="A3" s="274"/>
      <c r="B3" s="274"/>
      <c r="C3" s="274"/>
      <c r="D3" s="274"/>
      <c r="E3" s="274"/>
      <c r="F3" s="274"/>
      <c r="G3" s="274"/>
      <c r="H3" s="274"/>
      <c r="I3" s="274"/>
      <c r="J3" s="274"/>
      <c r="K3" s="274"/>
    </row>
    <row r="4" spans="1:11" ht="15.75">
      <c r="B4" s="299" t="s">
        <v>2</v>
      </c>
      <c r="C4" s="299"/>
      <c r="D4" s="299"/>
      <c r="E4" s="299"/>
      <c r="F4" s="299"/>
      <c r="G4" s="299"/>
      <c r="H4" s="299"/>
      <c r="I4" s="299"/>
    </row>
    <row r="5" spans="1:11">
      <c r="B5" s="272" t="s">
        <v>3</v>
      </c>
      <c r="C5" s="296" t="s">
        <v>4</v>
      </c>
      <c r="D5" s="296"/>
      <c r="E5" s="296"/>
      <c r="F5" s="296"/>
      <c r="G5" s="296"/>
      <c r="H5" s="296"/>
      <c r="I5" s="296"/>
    </row>
    <row r="6" spans="1:11">
      <c r="B6" s="273" t="s">
        <v>5</v>
      </c>
      <c r="C6" s="342" t="s">
        <v>6</v>
      </c>
      <c r="D6" s="342"/>
      <c r="E6" s="342"/>
      <c r="F6" s="342"/>
      <c r="G6" s="342"/>
      <c r="H6" s="342"/>
      <c r="I6" s="342"/>
    </row>
    <row r="7" spans="1:11">
      <c r="B7" s="273" t="s">
        <v>7</v>
      </c>
      <c r="C7" s="342" t="s">
        <v>8</v>
      </c>
      <c r="D7" s="342"/>
      <c r="E7" s="342"/>
      <c r="F7" s="342"/>
      <c r="G7" s="342"/>
      <c r="H7" s="342"/>
      <c r="I7" s="342"/>
    </row>
    <row r="9" spans="1:11" ht="15.75">
      <c r="B9" s="90" t="s">
        <v>9</v>
      </c>
      <c r="C9" s="91"/>
      <c r="D9" s="90"/>
      <c r="E9" s="90"/>
    </row>
    <row r="10" spans="1:11" ht="15.75">
      <c r="B10" s="6" t="s">
        <v>10</v>
      </c>
      <c r="C10" s="6">
        <v>2025</v>
      </c>
      <c r="D10" s="343"/>
      <c r="E10" s="343"/>
      <c r="F10" s="343"/>
      <c r="G10" s="343"/>
      <c r="H10" s="343"/>
      <c r="I10" s="343"/>
    </row>
    <row r="11" spans="1:11" ht="15" customHeight="1">
      <c r="B11" s="6" t="s">
        <v>11</v>
      </c>
      <c r="C11" s="89">
        <v>2045</v>
      </c>
      <c r="D11" s="295" t="s">
        <v>12</v>
      </c>
      <c r="E11" s="295"/>
      <c r="F11" s="295"/>
      <c r="G11" s="295"/>
      <c r="H11" s="295"/>
      <c r="I11" s="295"/>
      <c r="J11" s="2"/>
    </row>
    <row r="13" spans="1:11" ht="15.75">
      <c r="B13" s="322" t="s">
        <v>13</v>
      </c>
      <c r="C13" s="322"/>
      <c r="D13" s="322"/>
      <c r="E13" s="322"/>
    </row>
    <row r="14" spans="1:11">
      <c r="B14" s="296" t="s">
        <v>14</v>
      </c>
      <c r="C14" s="296"/>
      <c r="D14" s="335" t="s">
        <v>15</v>
      </c>
      <c r="E14" s="335"/>
      <c r="F14" s="294" t="s">
        <v>16</v>
      </c>
      <c r="G14" s="336"/>
      <c r="H14" s="337" t="s">
        <v>17</v>
      </c>
      <c r="I14" s="338"/>
    </row>
    <row r="15" spans="1:11">
      <c r="B15" s="296"/>
      <c r="C15" s="296"/>
      <c r="D15" s="92" t="s">
        <v>18</v>
      </c>
      <c r="E15" s="273" t="s">
        <v>19</v>
      </c>
      <c r="F15" s="273" t="s">
        <v>18</v>
      </c>
      <c r="G15" s="273" t="s">
        <v>19</v>
      </c>
      <c r="H15" s="339"/>
      <c r="I15" s="340"/>
      <c r="J15" s="276"/>
      <c r="K15" s="276"/>
    </row>
    <row r="16" spans="1:11" ht="15" customHeight="1">
      <c r="B16" s="296" t="s">
        <v>20</v>
      </c>
      <c r="C16" s="272" t="s">
        <v>21</v>
      </c>
      <c r="D16" s="93">
        <f>INDEX('Waste Projections'!$H$41:$AL$41,MATCH(Organics_Compost!$C$11,'Waste Projections'!$H$6:$AL$6,0))*'Waste Composition'!$G$14</f>
        <v>15289.236000000001</v>
      </c>
      <c r="E16" s="93">
        <v>0</v>
      </c>
      <c r="F16" s="93">
        <f>D16</f>
        <v>15289.236000000001</v>
      </c>
      <c r="G16" s="93">
        <f>INDEX('Waste Projections'!$H$47:$AL$47,MATCH(Organics_Compost!$C$11,'Waste Projections'!$H$45:$AL$45,0))</f>
        <v>16838.5</v>
      </c>
      <c r="H16" s="295"/>
      <c r="I16" s="295"/>
      <c r="J16" s="2"/>
      <c r="K16" s="2"/>
    </row>
    <row r="17" spans="2:11">
      <c r="B17" s="296"/>
      <c r="C17" s="272" t="s">
        <v>22</v>
      </c>
      <c r="D17" s="93">
        <f>INDEX('Waste Projections'!$H$41:$AL$41,MATCH(Organics_Compost!$C$11,'Waste Projections'!$H$6:$AL$6,0))*'Waste Composition'!$G$15</f>
        <v>7644.6180000000004</v>
      </c>
      <c r="E17" s="93">
        <v>0</v>
      </c>
      <c r="F17" s="93">
        <f>D17</f>
        <v>7644.6180000000004</v>
      </c>
      <c r="G17" s="93">
        <v>0</v>
      </c>
      <c r="H17" s="295"/>
      <c r="I17" s="295"/>
      <c r="J17" s="2"/>
      <c r="K17" s="2"/>
    </row>
    <row r="18" spans="2:11">
      <c r="B18" s="296"/>
      <c r="C18" s="272" t="s">
        <v>23</v>
      </c>
      <c r="D18" s="93">
        <f>INDEX('Waste Projections'!$H$41:$AL$41,MATCH(Organics_Compost!$C$11,'Waste Projections'!$H$6:$AL$6,0))*'Waste Composition'!$G$16</f>
        <v>7644.6180000000004</v>
      </c>
      <c r="E18" s="93">
        <v>0</v>
      </c>
      <c r="F18" s="93">
        <f>D18</f>
        <v>7644.6180000000004</v>
      </c>
      <c r="G18" s="93">
        <v>0</v>
      </c>
      <c r="H18" s="295"/>
      <c r="I18" s="295"/>
      <c r="J18" s="2"/>
      <c r="K18" s="2"/>
    </row>
    <row r="19" spans="2:11">
      <c r="B19" s="296"/>
      <c r="C19" s="272" t="s">
        <v>24</v>
      </c>
      <c r="D19" s="94">
        <f>SUM(D16:D18)</f>
        <v>30578.472000000002</v>
      </c>
      <c r="E19" s="94">
        <f>SUM(E16:E18)</f>
        <v>0</v>
      </c>
      <c r="F19" s="94">
        <f>SUM(F16:F18)</f>
        <v>30578.472000000002</v>
      </c>
      <c r="G19" s="94">
        <f>SUM(G16:G18)</f>
        <v>16838.5</v>
      </c>
      <c r="H19" s="295"/>
      <c r="I19" s="295"/>
      <c r="J19" s="2"/>
      <c r="K19" s="2"/>
    </row>
    <row r="20" spans="2:11">
      <c r="B20" s="296"/>
      <c r="C20" s="272" t="s">
        <v>25</v>
      </c>
      <c r="D20" s="297">
        <f>SUM(D19:E19)</f>
        <v>30578.472000000002</v>
      </c>
      <c r="E20" s="298"/>
      <c r="F20" s="297">
        <f>SUM(F19:G19)</f>
        <v>47416.972000000002</v>
      </c>
      <c r="G20" s="298"/>
      <c r="H20" s="295"/>
      <c r="I20" s="295"/>
      <c r="J20" s="2"/>
      <c r="K20" s="2"/>
    </row>
    <row r="22" spans="2:11" ht="15.75">
      <c r="B22" s="299" t="s">
        <v>26</v>
      </c>
      <c r="C22" s="299"/>
      <c r="D22" s="299"/>
      <c r="E22" s="299"/>
      <c r="F22" s="299"/>
    </row>
    <row r="23" spans="2:11">
      <c r="B23" s="3" t="s">
        <v>27</v>
      </c>
      <c r="C23" s="327" t="s">
        <v>28</v>
      </c>
      <c r="D23" s="328"/>
      <c r="E23" s="325" t="s">
        <v>17</v>
      </c>
      <c r="F23" s="325"/>
      <c r="G23" s="325"/>
      <c r="H23" s="325"/>
      <c r="I23" s="326"/>
      <c r="J23" s="276"/>
      <c r="K23" s="276"/>
    </row>
    <row r="24" spans="2:11">
      <c r="B24" s="3"/>
      <c r="C24" s="3" t="s">
        <v>5</v>
      </c>
      <c r="D24" s="3" t="s">
        <v>7</v>
      </c>
      <c r="E24" s="329" t="s">
        <v>29</v>
      </c>
      <c r="F24" s="329"/>
      <c r="G24" s="329"/>
      <c r="H24" s="329"/>
      <c r="I24" s="330"/>
      <c r="J24" s="276"/>
      <c r="K24" s="276"/>
    </row>
    <row r="25" spans="2:11">
      <c r="B25" s="4" t="s">
        <v>19</v>
      </c>
      <c r="C25" s="96">
        <v>0</v>
      </c>
      <c r="D25" s="96">
        <v>1</v>
      </c>
      <c r="E25" s="331"/>
      <c r="F25" s="331"/>
      <c r="G25" s="331"/>
      <c r="H25" s="331"/>
      <c r="I25" s="332"/>
      <c r="J25" s="276"/>
      <c r="K25" s="276"/>
    </row>
    <row r="26" spans="2:11">
      <c r="B26" s="4" t="s">
        <v>18</v>
      </c>
      <c r="C26" s="96">
        <v>1</v>
      </c>
      <c r="D26" s="96">
        <v>1</v>
      </c>
      <c r="E26" s="333"/>
      <c r="F26" s="333"/>
      <c r="G26" s="333"/>
      <c r="H26" s="333"/>
      <c r="I26" s="334"/>
      <c r="J26" s="2"/>
      <c r="K26" s="2"/>
    </row>
    <row r="28" spans="2:11" ht="15.75">
      <c r="B28" s="299" t="s">
        <v>30</v>
      </c>
      <c r="C28" s="299"/>
      <c r="D28" s="299"/>
      <c r="E28" s="299"/>
      <c r="F28" s="299"/>
    </row>
    <row r="29" spans="2:11" ht="15.75">
      <c r="B29" s="296" t="s">
        <v>31</v>
      </c>
      <c r="C29" s="296" t="s">
        <v>3</v>
      </c>
      <c r="D29" s="296"/>
      <c r="E29" s="274"/>
      <c r="F29" s="274"/>
    </row>
    <row r="30" spans="2:11">
      <c r="B30" s="296"/>
      <c r="C30" s="273" t="s">
        <v>5</v>
      </c>
      <c r="D30" s="273" t="s">
        <v>7</v>
      </c>
      <c r="E30" s="324"/>
      <c r="F30" s="324"/>
    </row>
    <row r="31" spans="2:11">
      <c r="B31" s="272" t="s">
        <v>21</v>
      </c>
      <c r="C31" s="93">
        <f>$C$25*E16+$C$26*D16</f>
        <v>15289.236000000001</v>
      </c>
      <c r="D31" s="93">
        <f>$D$25*G16+$D$26*F16</f>
        <v>32127.736000000001</v>
      </c>
      <c r="E31" s="275"/>
      <c r="F31" s="8"/>
      <c r="H31" s="8"/>
      <c r="I31" s="8"/>
      <c r="J31" s="8"/>
      <c r="K31" s="8"/>
    </row>
    <row r="32" spans="2:11">
      <c r="B32" s="272" t="s">
        <v>22</v>
      </c>
      <c r="C32" s="93">
        <f>$C$25*E17+$C$26*D17</f>
        <v>7644.6180000000004</v>
      </c>
      <c r="D32" s="93">
        <f>$D$25*G17+$D$26*F17</f>
        <v>7644.6180000000004</v>
      </c>
      <c r="E32" s="275"/>
      <c r="F32" s="275"/>
    </row>
    <row r="33" spans="1:11">
      <c r="B33" s="272" t="s">
        <v>23</v>
      </c>
      <c r="C33" s="93">
        <f>$C$25*E18+$C$26*D18</f>
        <v>7644.6180000000004</v>
      </c>
      <c r="D33" s="93">
        <f>$D$25*G18+$D$26*F18</f>
        <v>7644.6180000000004</v>
      </c>
      <c r="E33" s="275"/>
      <c r="F33" s="275"/>
    </row>
    <row r="34" spans="1:11">
      <c r="B34" s="272" t="s">
        <v>25</v>
      </c>
      <c r="C34" s="93">
        <f>SUM(C31:C33)</f>
        <v>30578.472000000002</v>
      </c>
      <c r="D34" s="93">
        <f>SUM(D31:D33)</f>
        <v>47416.972000000002</v>
      </c>
      <c r="E34" s="275"/>
      <c r="F34" s="275"/>
    </row>
    <row r="35" spans="1:11">
      <c r="F35" s="324"/>
      <c r="G35" s="324"/>
      <c r="H35" s="324"/>
      <c r="I35" s="324"/>
      <c r="J35" s="324"/>
      <c r="K35" s="276"/>
    </row>
    <row r="36" spans="1:11">
      <c r="F36" s="323"/>
      <c r="G36" s="323"/>
      <c r="H36" s="323"/>
      <c r="I36" s="323"/>
      <c r="J36" s="323"/>
      <c r="K36" s="275"/>
    </row>
    <row r="37" spans="1:11" ht="15.75">
      <c r="A37" s="299" t="s">
        <v>32</v>
      </c>
      <c r="B37" s="299"/>
      <c r="C37" s="299"/>
      <c r="D37" s="299"/>
      <c r="E37" s="299"/>
      <c r="F37" s="299"/>
      <c r="G37" s="299"/>
      <c r="H37" s="299"/>
      <c r="I37" s="299"/>
      <c r="J37" s="274"/>
      <c r="K37" s="274"/>
    </row>
    <row r="38" spans="1:11" ht="15.75">
      <c r="A38" s="274"/>
      <c r="B38" s="274"/>
      <c r="C38" s="274"/>
      <c r="D38" s="274"/>
      <c r="E38" s="274"/>
      <c r="F38" s="274"/>
      <c r="G38" s="274"/>
      <c r="H38" s="274"/>
      <c r="I38" s="274"/>
      <c r="J38" s="274"/>
      <c r="K38" s="274"/>
    </row>
    <row r="39" spans="1:11" ht="15.75">
      <c r="A39" s="10"/>
      <c r="B39" s="299" t="s">
        <v>33</v>
      </c>
      <c r="C39" s="299"/>
      <c r="D39" s="299"/>
      <c r="E39" s="299"/>
      <c r="F39" s="299"/>
      <c r="G39" s="299"/>
      <c r="H39" s="299"/>
      <c r="I39" s="299"/>
      <c r="J39" s="274"/>
      <c r="K39" s="274"/>
    </row>
    <row r="40" spans="1:11" ht="15.75">
      <c r="A40" s="10"/>
      <c r="B40" s="272" t="s">
        <v>34</v>
      </c>
      <c r="C40" s="272" t="s">
        <v>35</v>
      </c>
      <c r="D40" s="272" t="s">
        <v>36</v>
      </c>
      <c r="E40" s="307" t="s">
        <v>17</v>
      </c>
      <c r="F40" s="308"/>
      <c r="G40" s="308"/>
      <c r="H40" s="308"/>
      <c r="I40" s="309"/>
      <c r="J40" s="274"/>
      <c r="K40" s="274"/>
    </row>
    <row r="41" spans="1:11" ht="15.75">
      <c r="A41" s="10"/>
      <c r="B41" s="6" t="s">
        <v>37</v>
      </c>
      <c r="C41" s="7">
        <v>20000</v>
      </c>
      <c r="D41" s="6" t="s">
        <v>38</v>
      </c>
      <c r="E41" s="300" t="s">
        <v>39</v>
      </c>
      <c r="F41" s="301"/>
      <c r="G41" s="301"/>
      <c r="H41" s="301"/>
      <c r="I41" s="302"/>
      <c r="J41" s="274"/>
      <c r="K41" s="9"/>
    </row>
    <row r="42" spans="1:11" ht="15.75">
      <c r="A42" s="10"/>
      <c r="B42" s="6" t="s">
        <v>40</v>
      </c>
      <c r="C42" s="16">
        <v>0.7</v>
      </c>
      <c r="D42" s="6" t="s">
        <v>41</v>
      </c>
      <c r="E42" s="300" t="s">
        <v>42</v>
      </c>
      <c r="F42" s="301"/>
      <c r="G42" s="301"/>
      <c r="H42" s="301"/>
      <c r="I42" s="302"/>
      <c r="J42" s="274"/>
      <c r="K42" s="274"/>
    </row>
    <row r="43" spans="1:11" ht="15.75">
      <c r="A43" s="10"/>
      <c r="B43" s="6" t="s">
        <v>43</v>
      </c>
      <c r="C43" s="6">
        <v>260</v>
      </c>
      <c r="D43" s="6" t="s">
        <v>44</v>
      </c>
      <c r="E43" s="300" t="s">
        <v>45</v>
      </c>
      <c r="F43" s="301"/>
      <c r="G43" s="301"/>
      <c r="H43" s="301"/>
      <c r="I43" s="302"/>
      <c r="J43" s="274"/>
      <c r="K43" s="274"/>
    </row>
    <row r="44" spans="1:11" ht="15.75">
      <c r="A44" s="10"/>
      <c r="B44" s="6" t="s">
        <v>46</v>
      </c>
      <c r="C44" s="6">
        <v>8</v>
      </c>
      <c r="D44" s="6" t="s">
        <v>47</v>
      </c>
      <c r="E44" s="300" t="s">
        <v>48</v>
      </c>
      <c r="F44" s="301"/>
      <c r="G44" s="301"/>
      <c r="H44" s="301"/>
      <c r="I44" s="302"/>
      <c r="J44" s="274"/>
      <c r="K44" s="274"/>
    </row>
    <row r="45" spans="1:11" ht="15.75">
      <c r="A45" s="10"/>
      <c r="B45" s="6" t="s">
        <v>49</v>
      </c>
      <c r="C45" s="6">
        <v>4</v>
      </c>
      <c r="D45" s="6" t="s">
        <v>50</v>
      </c>
      <c r="E45" s="300" t="s">
        <v>51</v>
      </c>
      <c r="F45" s="301"/>
      <c r="G45" s="301"/>
      <c r="H45" s="301"/>
      <c r="I45" s="302"/>
      <c r="J45" s="274"/>
      <c r="K45" s="274"/>
    </row>
    <row r="46" spans="1:11" ht="15.75">
      <c r="A46" s="10"/>
      <c r="B46" s="6" t="s">
        <v>52</v>
      </c>
      <c r="C46" s="16">
        <v>0.33</v>
      </c>
      <c r="D46" s="6" t="s">
        <v>41</v>
      </c>
      <c r="E46" s="300" t="s">
        <v>53</v>
      </c>
      <c r="F46" s="301"/>
      <c r="G46" s="301"/>
      <c r="H46" s="301"/>
      <c r="I46" s="302"/>
      <c r="J46" s="274"/>
      <c r="K46" s="274"/>
    </row>
    <row r="47" spans="1:11" ht="15.75">
      <c r="A47" s="10"/>
      <c r="B47" s="6" t="s">
        <v>54</v>
      </c>
      <c r="C47" s="16">
        <v>0.24</v>
      </c>
      <c r="D47" s="6" t="s">
        <v>41</v>
      </c>
      <c r="E47" s="300" t="s">
        <v>53</v>
      </c>
      <c r="F47" s="301"/>
      <c r="G47" s="301"/>
      <c r="H47" s="301"/>
      <c r="I47" s="302"/>
      <c r="J47" s="274"/>
      <c r="K47" s="274"/>
    </row>
    <row r="48" spans="1:11" ht="15.75">
      <c r="A48" s="10"/>
      <c r="B48" s="6" t="s">
        <v>55</v>
      </c>
      <c r="C48" s="17">
        <v>0.4</v>
      </c>
      <c r="D48" s="6" t="s">
        <v>56</v>
      </c>
      <c r="E48" s="300" t="s">
        <v>53</v>
      </c>
      <c r="F48" s="301"/>
      <c r="G48" s="301"/>
      <c r="H48" s="301"/>
      <c r="I48" s="302"/>
      <c r="J48" s="274"/>
      <c r="K48" s="274"/>
    </row>
    <row r="49" spans="1:11" ht="15.75">
      <c r="A49" s="10"/>
      <c r="B49" s="6" t="s">
        <v>57</v>
      </c>
      <c r="C49" s="7">
        <v>2000</v>
      </c>
      <c r="D49" s="6" t="s">
        <v>58</v>
      </c>
      <c r="E49" s="300" t="s">
        <v>59</v>
      </c>
      <c r="F49" s="301"/>
      <c r="G49" s="301"/>
      <c r="H49" s="301"/>
      <c r="I49" s="302"/>
      <c r="J49" s="274"/>
      <c r="K49" s="9"/>
    </row>
    <row r="50" spans="1:11" ht="15.75">
      <c r="A50" s="10"/>
      <c r="B50" s="6"/>
      <c r="C50" s="6"/>
      <c r="D50" s="6"/>
      <c r="E50" s="300"/>
      <c r="F50" s="301"/>
      <c r="G50" s="301"/>
      <c r="H50" s="301"/>
      <c r="I50" s="302"/>
      <c r="J50" s="274"/>
      <c r="K50" s="274"/>
    </row>
    <row r="51" spans="1:11" ht="15.75">
      <c r="A51" s="10"/>
      <c r="B51" s="18"/>
      <c r="C51" s="18"/>
      <c r="D51" s="18"/>
      <c r="E51" s="2"/>
      <c r="F51" s="2"/>
      <c r="G51" s="2"/>
      <c r="H51" s="2"/>
      <c r="I51" s="2"/>
      <c r="J51" s="274"/>
      <c r="K51" s="274"/>
    </row>
    <row r="52" spans="1:11" ht="15.75">
      <c r="A52" s="10"/>
      <c r="B52" s="6"/>
      <c r="C52" s="273" t="s">
        <v>15</v>
      </c>
      <c r="D52" s="273" t="s">
        <v>16</v>
      </c>
      <c r="E52" s="2"/>
      <c r="F52" s="2"/>
      <c r="G52" s="2"/>
      <c r="H52" s="2"/>
      <c r="I52" s="2"/>
      <c r="J52" s="274"/>
      <c r="K52" s="274"/>
    </row>
    <row r="53" spans="1:11" ht="15.75">
      <c r="A53" s="10"/>
      <c r="B53" s="272" t="s">
        <v>60</v>
      </c>
      <c r="C53" s="273">
        <f>ROUNDUP(C34/(C42*C41),0)</f>
        <v>3</v>
      </c>
      <c r="D53" s="273">
        <f>ROUNDUP(D34/(C42*C41),0)</f>
        <v>4</v>
      </c>
      <c r="E53" s="2"/>
      <c r="F53" s="2"/>
      <c r="G53" s="2"/>
      <c r="H53" s="2"/>
      <c r="I53" s="2"/>
      <c r="J53" s="274"/>
      <c r="K53" s="274"/>
    </row>
    <row r="54" spans="1:11" ht="15.75">
      <c r="A54" s="10"/>
      <c r="B54" s="274"/>
      <c r="C54" s="274"/>
      <c r="D54" s="274"/>
      <c r="E54" s="274"/>
      <c r="F54" s="274"/>
      <c r="G54" s="274"/>
      <c r="H54" s="274"/>
      <c r="I54" s="274"/>
      <c r="J54" s="274"/>
      <c r="K54" s="274"/>
    </row>
    <row r="55" spans="1:11" ht="15.75">
      <c r="B55" s="322" t="s">
        <v>61</v>
      </c>
      <c r="C55" s="322"/>
      <c r="D55" s="322"/>
      <c r="E55" s="322"/>
      <c r="F55" s="322"/>
      <c r="G55" s="322"/>
      <c r="H55" s="322"/>
      <c r="I55" s="322"/>
    </row>
    <row r="56" spans="1:11">
      <c r="B56" s="272" t="s">
        <v>62</v>
      </c>
      <c r="C56" s="272" t="s">
        <v>36</v>
      </c>
      <c r="D56" s="272" t="s">
        <v>63</v>
      </c>
      <c r="E56" s="272" t="s">
        <v>64</v>
      </c>
      <c r="F56" s="272" t="s">
        <v>65</v>
      </c>
      <c r="G56" s="307" t="s">
        <v>17</v>
      </c>
      <c r="H56" s="308"/>
      <c r="I56" s="309"/>
      <c r="J56" s="276"/>
      <c r="K56" s="276"/>
    </row>
    <row r="57" spans="1:11">
      <c r="B57" s="6" t="s">
        <v>66</v>
      </c>
      <c r="C57" s="6" t="s">
        <v>50</v>
      </c>
      <c r="D57" s="11">
        <v>100000</v>
      </c>
      <c r="E57" s="7">
        <f>C45</f>
        <v>4</v>
      </c>
      <c r="F57" s="11">
        <f>E57*D57</f>
        <v>400000</v>
      </c>
      <c r="G57" s="300" t="s">
        <v>67</v>
      </c>
      <c r="H57" s="301"/>
      <c r="I57" s="302"/>
      <c r="K57" s="13"/>
    </row>
    <row r="58" spans="1:11">
      <c r="B58" s="6" t="s">
        <v>68</v>
      </c>
      <c r="C58" s="6" t="s">
        <v>69</v>
      </c>
      <c r="D58" s="11">
        <f>50000+345000+75000</f>
        <v>470000</v>
      </c>
      <c r="E58" s="7">
        <v>1</v>
      </c>
      <c r="F58" s="11">
        <f>E58*D58</f>
        <v>470000</v>
      </c>
      <c r="G58" s="300" t="s">
        <v>70</v>
      </c>
      <c r="H58" s="301"/>
      <c r="I58" s="302"/>
      <c r="K58" s="13"/>
    </row>
    <row r="59" spans="1:11">
      <c r="B59" s="6" t="s">
        <v>71</v>
      </c>
      <c r="C59" s="6" t="s">
        <v>72</v>
      </c>
      <c r="D59" s="11">
        <f>75000+65000</f>
        <v>140000</v>
      </c>
      <c r="E59" s="7">
        <f>C41/C49</f>
        <v>10</v>
      </c>
      <c r="F59" s="11">
        <f>E59*D59</f>
        <v>1400000</v>
      </c>
      <c r="G59" s="300" t="s">
        <v>73</v>
      </c>
      <c r="H59" s="301"/>
      <c r="I59" s="302"/>
    </row>
    <row r="60" spans="1:11">
      <c r="B60" s="6" t="s">
        <v>74</v>
      </c>
      <c r="C60" s="6" t="s">
        <v>69</v>
      </c>
      <c r="D60" s="11">
        <f>330000+40000+25000</f>
        <v>395000</v>
      </c>
      <c r="E60" s="7">
        <v>1</v>
      </c>
      <c r="F60" s="11">
        <f>E60*D60</f>
        <v>395000</v>
      </c>
      <c r="G60" s="300" t="s">
        <v>75</v>
      </c>
      <c r="H60" s="301"/>
      <c r="I60" s="302"/>
    </row>
    <row r="61" spans="1:11">
      <c r="B61" s="6"/>
      <c r="C61" s="6"/>
      <c r="D61" s="11"/>
      <c r="E61" s="7"/>
      <c r="F61" s="11"/>
      <c r="G61" s="300"/>
      <c r="H61" s="301"/>
      <c r="I61" s="302"/>
    </row>
    <row r="62" spans="1:11">
      <c r="B62" s="6"/>
      <c r="C62" s="6"/>
      <c r="D62" s="11"/>
      <c r="E62" s="7"/>
      <c r="F62" s="11"/>
      <c r="G62" s="300"/>
      <c r="H62" s="301"/>
      <c r="I62" s="302"/>
    </row>
    <row r="63" spans="1:11">
      <c r="B63" s="15" t="s">
        <v>25</v>
      </c>
      <c r="C63" s="12"/>
      <c r="D63" s="12"/>
      <c r="E63" s="6"/>
      <c r="F63" s="19">
        <f>SUM(F57:F62)</f>
        <v>2665000</v>
      </c>
      <c r="G63" s="300"/>
      <c r="H63" s="301"/>
      <c r="I63" s="302"/>
    </row>
    <row r="65" spans="1:11" ht="15.75">
      <c r="B65" s="322" t="s">
        <v>76</v>
      </c>
      <c r="C65" s="322"/>
      <c r="D65" s="322"/>
      <c r="E65" s="322"/>
      <c r="F65" s="322"/>
      <c r="G65" s="322"/>
      <c r="H65" s="322"/>
      <c r="I65" s="322"/>
    </row>
    <row r="66" spans="1:11">
      <c r="B66" s="272" t="s">
        <v>62</v>
      </c>
      <c r="C66" s="272" t="s">
        <v>36</v>
      </c>
      <c r="D66" s="272" t="s">
        <v>63</v>
      </c>
      <c r="E66" s="272" t="s">
        <v>64</v>
      </c>
      <c r="F66" s="272" t="s">
        <v>65</v>
      </c>
      <c r="G66" s="307" t="s">
        <v>17</v>
      </c>
      <c r="H66" s="308"/>
      <c r="I66" s="309"/>
      <c r="J66" s="276"/>
      <c r="K66" s="276"/>
    </row>
    <row r="67" spans="1:11">
      <c r="B67" s="6" t="s">
        <v>77</v>
      </c>
      <c r="C67" s="20" t="s">
        <v>78</v>
      </c>
      <c r="D67" s="11">
        <v>25</v>
      </c>
      <c r="E67" s="7">
        <f>1*C43*C44</f>
        <v>2080</v>
      </c>
      <c r="F67" s="11">
        <f t="shared" ref="F67:F72" si="0">E67*D67</f>
        <v>52000</v>
      </c>
      <c r="G67" s="300" t="s">
        <v>53</v>
      </c>
      <c r="H67" s="301"/>
      <c r="I67" s="302"/>
      <c r="J67" s="2"/>
      <c r="K67" s="2"/>
    </row>
    <row r="68" spans="1:11">
      <c r="B68" s="6" t="s">
        <v>79</v>
      </c>
      <c r="C68" s="20" t="s">
        <v>78</v>
      </c>
      <c r="D68" s="11">
        <v>18</v>
      </c>
      <c r="E68" s="7">
        <f>ROUNDUP(0.1*C41/C43,0)*C43*C44</f>
        <v>16640</v>
      </c>
      <c r="F68" s="11">
        <f t="shared" si="0"/>
        <v>299520</v>
      </c>
      <c r="G68" s="300" t="s">
        <v>53</v>
      </c>
      <c r="H68" s="301"/>
      <c r="I68" s="302"/>
      <c r="J68" s="2"/>
      <c r="K68" s="2"/>
    </row>
    <row r="69" spans="1:11">
      <c r="B69" s="6" t="s">
        <v>80</v>
      </c>
      <c r="C69" s="20" t="s">
        <v>81</v>
      </c>
      <c r="D69" s="11">
        <f>SUM(F67:F68)</f>
        <v>351520</v>
      </c>
      <c r="E69" s="16">
        <v>0.4</v>
      </c>
      <c r="F69" s="11">
        <f t="shared" si="0"/>
        <v>140608</v>
      </c>
      <c r="G69" s="300" t="s">
        <v>82</v>
      </c>
      <c r="H69" s="301"/>
      <c r="I69" s="302"/>
      <c r="J69" s="2"/>
      <c r="K69" s="2"/>
    </row>
    <row r="70" spans="1:11">
      <c r="B70" s="6" t="s">
        <v>83</v>
      </c>
      <c r="C70" s="20" t="s">
        <v>84</v>
      </c>
      <c r="D70" s="11">
        <v>9</v>
      </c>
      <c r="E70" s="7">
        <f>C41</f>
        <v>20000</v>
      </c>
      <c r="F70" s="11">
        <f t="shared" si="0"/>
        <v>180000</v>
      </c>
      <c r="G70" s="300" t="s">
        <v>85</v>
      </c>
      <c r="H70" s="301"/>
      <c r="I70" s="302"/>
      <c r="J70" s="2"/>
      <c r="K70" s="2"/>
    </row>
    <row r="71" spans="1:11">
      <c r="B71" s="6" t="s">
        <v>86</v>
      </c>
      <c r="C71" s="21" t="s">
        <v>84</v>
      </c>
      <c r="D71" s="11">
        <f>(0.18*2000/62.4*7.48*0.01+2.5*0.5+4*0.08)</f>
        <v>2.0015384615384613</v>
      </c>
      <c r="E71" s="7">
        <f>C41</f>
        <v>20000</v>
      </c>
      <c r="F71" s="11">
        <f t="shared" si="0"/>
        <v>40030.769230769227</v>
      </c>
      <c r="G71" s="300" t="s">
        <v>53</v>
      </c>
      <c r="H71" s="301"/>
      <c r="I71" s="302"/>
      <c r="J71" s="2"/>
      <c r="K71" s="2"/>
    </row>
    <row r="72" spans="1:11">
      <c r="B72" s="6" t="s">
        <v>87</v>
      </c>
      <c r="C72" s="21" t="s">
        <v>84</v>
      </c>
      <c r="D72" s="11">
        <v>67.5</v>
      </c>
      <c r="E72" s="7">
        <f>C47*C41</f>
        <v>4800</v>
      </c>
      <c r="F72" s="11">
        <f t="shared" si="0"/>
        <v>324000</v>
      </c>
      <c r="G72" s="300" t="s">
        <v>88</v>
      </c>
      <c r="H72" s="301"/>
      <c r="I72" s="302"/>
      <c r="J72" s="2"/>
      <c r="K72" s="2"/>
    </row>
    <row r="73" spans="1:11">
      <c r="B73" s="6"/>
      <c r="C73" s="21"/>
      <c r="D73" s="11"/>
      <c r="E73" s="6"/>
      <c r="F73" s="12"/>
      <c r="G73" s="300"/>
      <c r="H73" s="301"/>
      <c r="I73" s="302"/>
      <c r="J73" s="2"/>
      <c r="K73" s="22"/>
    </row>
    <row r="74" spans="1:11">
      <c r="B74" s="15" t="s">
        <v>25</v>
      </c>
      <c r="C74" s="12"/>
      <c r="D74" s="12"/>
      <c r="E74" s="6"/>
      <c r="F74" s="23">
        <f>SUM(F67:F72)</f>
        <v>1036158.7692307692</v>
      </c>
      <c r="G74" s="300"/>
      <c r="H74" s="301"/>
      <c r="I74" s="302"/>
      <c r="J74" s="2"/>
      <c r="K74" s="2"/>
    </row>
    <row r="75" spans="1:11">
      <c r="B75" s="5"/>
      <c r="C75" s="24"/>
      <c r="D75" s="2"/>
      <c r="E75" s="2"/>
      <c r="F75" s="2"/>
      <c r="G75" s="2"/>
      <c r="H75" s="2"/>
      <c r="I75" s="2"/>
      <c r="J75" s="2"/>
      <c r="K75" s="2"/>
    </row>
    <row r="77" spans="1:11" ht="15.75">
      <c r="A77" s="299" t="s">
        <v>89</v>
      </c>
      <c r="B77" s="299"/>
      <c r="C77" s="299"/>
      <c r="D77" s="299"/>
      <c r="E77" s="299"/>
      <c r="F77" s="299"/>
      <c r="G77" s="299"/>
      <c r="H77" s="299"/>
      <c r="I77" s="299"/>
      <c r="J77" s="274"/>
      <c r="K77" s="274"/>
    </row>
    <row r="78" spans="1:11" ht="15.75">
      <c r="A78" s="274"/>
      <c r="B78" s="274"/>
      <c r="C78" s="274"/>
      <c r="D78" s="274"/>
      <c r="E78" s="274"/>
      <c r="F78" s="274"/>
      <c r="G78" s="274"/>
      <c r="H78" s="274"/>
      <c r="I78" s="274"/>
      <c r="J78" s="274"/>
      <c r="K78" s="274"/>
    </row>
    <row r="79" spans="1:11" ht="15.75">
      <c r="B79" s="322" t="s">
        <v>90</v>
      </c>
      <c r="C79" s="322"/>
      <c r="D79" s="322"/>
      <c r="E79" s="322"/>
      <c r="F79" s="322"/>
      <c r="G79" s="322"/>
      <c r="H79" s="322"/>
      <c r="I79" s="322"/>
    </row>
    <row r="80" spans="1:11">
      <c r="B80" s="272" t="s">
        <v>62</v>
      </c>
      <c r="C80" s="272" t="s">
        <v>91</v>
      </c>
      <c r="D80" s="272" t="s">
        <v>92</v>
      </c>
      <c r="E80" s="272" t="s">
        <v>64</v>
      </c>
      <c r="F80" s="15" t="s">
        <v>93</v>
      </c>
      <c r="G80" s="307" t="s">
        <v>17</v>
      </c>
      <c r="H80" s="308"/>
      <c r="I80" s="309"/>
      <c r="J80" s="276"/>
      <c r="K80" s="276"/>
    </row>
    <row r="81" spans="2:18">
      <c r="B81" s="6" t="s">
        <v>94</v>
      </c>
      <c r="C81" s="20" t="s">
        <v>95</v>
      </c>
      <c r="D81" s="11">
        <v>30</v>
      </c>
      <c r="E81" s="7">
        <f>C41*C46/C48</f>
        <v>16500</v>
      </c>
      <c r="F81" s="11">
        <f>E81*D81</f>
        <v>495000</v>
      </c>
      <c r="G81" s="300" t="s">
        <v>96</v>
      </c>
      <c r="H81" s="301"/>
      <c r="I81" s="302"/>
      <c r="J81" s="2"/>
      <c r="K81" s="2"/>
    </row>
    <row r="82" spans="2:18">
      <c r="B82" s="6"/>
      <c r="C82" s="20"/>
      <c r="D82" s="11"/>
      <c r="E82" s="7"/>
      <c r="F82" s="11"/>
      <c r="G82" s="300"/>
      <c r="H82" s="301"/>
      <c r="I82" s="302"/>
      <c r="J82" s="2"/>
      <c r="K82" s="2"/>
    </row>
    <row r="83" spans="2:18">
      <c r="B83" s="15" t="s">
        <v>25</v>
      </c>
      <c r="C83" s="12"/>
      <c r="D83" s="12"/>
      <c r="E83" s="6"/>
      <c r="F83" s="23">
        <f>SUM(F81:F82)</f>
        <v>495000</v>
      </c>
      <c r="G83" s="300"/>
      <c r="H83" s="301"/>
      <c r="I83" s="302"/>
      <c r="J83" s="2"/>
      <c r="K83" s="2"/>
    </row>
    <row r="84" spans="2:18" ht="15.75">
      <c r="B84" s="14"/>
    </row>
    <row r="85" spans="2:18" ht="15.75">
      <c r="B85" s="14" t="s">
        <v>97</v>
      </c>
    </row>
    <row r="86" spans="2:18" ht="28.5">
      <c r="B86" s="272" t="s">
        <v>3</v>
      </c>
      <c r="C86" s="272" t="s">
        <v>98</v>
      </c>
      <c r="D86" s="272" t="s">
        <v>99</v>
      </c>
      <c r="E86" s="272" t="s">
        <v>100</v>
      </c>
      <c r="F86" s="307" t="s">
        <v>17</v>
      </c>
      <c r="G86" s="308"/>
      <c r="H86" s="308"/>
      <c r="I86" s="309"/>
      <c r="J86" s="13"/>
      <c r="K86" s="13"/>
      <c r="L86" s="13"/>
      <c r="M86" s="13"/>
      <c r="N86" s="13"/>
      <c r="O86" s="13"/>
      <c r="P86" s="13"/>
      <c r="Q86" s="13"/>
      <c r="R86" s="13"/>
    </row>
    <row r="87" spans="2:18">
      <c r="B87" s="273" t="s">
        <v>5</v>
      </c>
      <c r="C87" s="7">
        <f>D87/$C$43/$C$44</f>
        <v>27</v>
      </c>
      <c r="D87" s="7">
        <f>C53*(E67+E68)</f>
        <v>56160</v>
      </c>
      <c r="E87" s="25">
        <f>$D$68*D87</f>
        <v>1010880</v>
      </c>
      <c r="F87" s="316" t="s">
        <v>101</v>
      </c>
      <c r="G87" s="317"/>
      <c r="H87" s="317"/>
      <c r="I87" s="318"/>
      <c r="J87" s="2"/>
      <c r="K87" s="26"/>
    </row>
    <row r="88" spans="2:18">
      <c r="B88" s="273" t="s">
        <v>7</v>
      </c>
      <c r="C88" s="7">
        <f>D88/$C$43/$C$44</f>
        <v>36</v>
      </c>
      <c r="D88" s="7">
        <f>D53*(E67+E68)</f>
        <v>74880</v>
      </c>
      <c r="E88" s="25">
        <f>$D$68*D88</f>
        <v>1347840</v>
      </c>
      <c r="F88" s="319"/>
      <c r="G88" s="320"/>
      <c r="H88" s="320"/>
      <c r="I88" s="321"/>
      <c r="J88" s="2"/>
    </row>
    <row r="90" spans="2:18" ht="15.75">
      <c r="B90" s="306" t="s">
        <v>102</v>
      </c>
      <c r="C90" s="306"/>
      <c r="J90" s="13"/>
    </row>
    <row r="91" spans="2:18">
      <c r="B91" s="272" t="s">
        <v>3</v>
      </c>
      <c r="C91" s="272" t="s">
        <v>103</v>
      </c>
      <c r="D91" s="272" t="s">
        <v>104</v>
      </c>
      <c r="E91" s="272" t="s">
        <v>105</v>
      </c>
      <c r="F91" s="296" t="s">
        <v>17</v>
      </c>
      <c r="G91" s="296"/>
      <c r="H91" s="296"/>
      <c r="I91" s="296"/>
      <c r="J91" s="13"/>
    </row>
    <row r="92" spans="2:18">
      <c r="B92" s="273" t="s">
        <v>5</v>
      </c>
      <c r="C92" s="93">
        <f>C34</f>
        <v>30578.472000000002</v>
      </c>
      <c r="D92" s="99">
        <v>67.5</v>
      </c>
      <c r="E92" s="98">
        <f>D92*C92</f>
        <v>2064046.86</v>
      </c>
      <c r="F92" s="295" t="s">
        <v>106</v>
      </c>
      <c r="G92" s="295"/>
      <c r="H92" s="295"/>
      <c r="I92" s="295"/>
      <c r="J92" s="13"/>
    </row>
    <row r="93" spans="2:18">
      <c r="B93" s="273" t="s">
        <v>7</v>
      </c>
      <c r="C93" s="93">
        <f>D34</f>
        <v>47416.972000000002</v>
      </c>
      <c r="D93" s="99">
        <v>67.5</v>
      </c>
      <c r="E93" s="98">
        <f>D93*C93</f>
        <v>3200645.6100000003</v>
      </c>
      <c r="F93" s="295"/>
      <c r="G93" s="295"/>
      <c r="H93" s="295"/>
      <c r="I93" s="295"/>
      <c r="J93" s="13"/>
    </row>
    <row r="94" spans="2:18">
      <c r="J94" s="13"/>
    </row>
    <row r="95" spans="2:18" ht="15.75">
      <c r="B95" s="14" t="s">
        <v>107</v>
      </c>
    </row>
    <row r="96" spans="2:18">
      <c r="B96" s="300" t="s">
        <v>108</v>
      </c>
      <c r="C96" s="301"/>
      <c r="D96" s="301"/>
      <c r="E96" s="301"/>
      <c r="F96" s="301"/>
      <c r="G96" s="301"/>
      <c r="H96" s="301"/>
      <c r="I96" s="302"/>
      <c r="J96" s="2"/>
      <c r="K96" s="2"/>
    </row>
    <row r="97" spans="1:11">
      <c r="B97" s="300" t="s">
        <v>109</v>
      </c>
      <c r="C97" s="301"/>
      <c r="D97" s="301"/>
      <c r="E97" s="301"/>
      <c r="F97" s="301"/>
      <c r="G97" s="301"/>
      <c r="H97" s="301"/>
      <c r="I97" s="302"/>
      <c r="J97" s="2"/>
      <c r="K97" s="2"/>
    </row>
    <row r="98" spans="1:11">
      <c r="B98" s="300"/>
      <c r="C98" s="301"/>
      <c r="D98" s="301"/>
      <c r="E98" s="301"/>
      <c r="F98" s="301"/>
      <c r="G98" s="301"/>
      <c r="H98" s="301"/>
      <c r="I98" s="302"/>
      <c r="J98" s="2"/>
      <c r="K98" s="2"/>
    </row>
    <row r="99" spans="1:11">
      <c r="B99" s="300"/>
      <c r="C99" s="301"/>
      <c r="D99" s="301"/>
      <c r="E99" s="301"/>
      <c r="F99" s="301"/>
      <c r="G99" s="301"/>
      <c r="H99" s="301"/>
      <c r="I99" s="302"/>
      <c r="J99" s="2"/>
      <c r="K99" s="2"/>
    </row>
    <row r="100" spans="1:11">
      <c r="B100" s="300"/>
      <c r="C100" s="301"/>
      <c r="D100" s="301"/>
      <c r="E100" s="301"/>
      <c r="F100" s="301"/>
      <c r="G100" s="301"/>
      <c r="H100" s="301"/>
      <c r="I100" s="302"/>
      <c r="J100" s="2"/>
      <c r="K100" s="2"/>
    </row>
    <row r="103" spans="1:11" ht="15.75">
      <c r="A103" s="299" t="s">
        <v>110</v>
      </c>
      <c r="B103" s="299"/>
      <c r="C103" s="299"/>
      <c r="D103" s="299"/>
      <c r="E103" s="299"/>
      <c r="F103" s="299"/>
      <c r="G103" s="299"/>
      <c r="H103" s="299"/>
      <c r="I103" s="299"/>
      <c r="J103" s="274"/>
      <c r="K103" s="274"/>
    </row>
    <row r="104" spans="1:11">
      <c r="B104" s="300" t="s">
        <v>111</v>
      </c>
      <c r="C104" s="301"/>
      <c r="D104" s="301"/>
      <c r="E104" s="301"/>
      <c r="F104" s="301"/>
      <c r="G104" s="301"/>
      <c r="H104" s="301"/>
      <c r="I104" s="302"/>
      <c r="J104" s="2"/>
      <c r="K104" s="2"/>
    </row>
    <row r="105" spans="1:11">
      <c r="B105" s="300" t="s">
        <v>112</v>
      </c>
      <c r="C105" s="301"/>
      <c r="D105" s="301"/>
      <c r="E105" s="301"/>
      <c r="F105" s="301"/>
      <c r="G105" s="301"/>
      <c r="H105" s="301"/>
      <c r="I105" s="302"/>
      <c r="J105" s="2"/>
      <c r="K105" s="2"/>
    </row>
    <row r="106" spans="1:11">
      <c r="B106" s="303" t="s">
        <v>113</v>
      </c>
      <c r="C106" s="304"/>
      <c r="D106" s="304"/>
      <c r="E106" s="304"/>
      <c r="F106" s="304"/>
      <c r="G106" s="304"/>
      <c r="H106" s="304"/>
      <c r="I106" s="305"/>
      <c r="J106" s="2"/>
      <c r="K106" s="2"/>
    </row>
    <row r="107" spans="1:11">
      <c r="B107" s="303" t="s">
        <v>114</v>
      </c>
      <c r="C107" s="304"/>
      <c r="D107" s="304"/>
      <c r="E107" s="304"/>
      <c r="F107" s="304"/>
      <c r="G107" s="304"/>
      <c r="H107" s="304"/>
      <c r="I107" s="305"/>
      <c r="J107" s="2"/>
      <c r="K107" s="2"/>
    </row>
    <row r="108" spans="1:11">
      <c r="B108" s="300" t="s">
        <v>115</v>
      </c>
      <c r="C108" s="301"/>
      <c r="D108" s="301"/>
      <c r="E108" s="301"/>
      <c r="F108" s="301"/>
      <c r="G108" s="301"/>
      <c r="H108" s="301"/>
      <c r="I108" s="302"/>
      <c r="J108" s="2"/>
      <c r="K108" s="2"/>
    </row>
    <row r="111" spans="1:11" ht="15.75">
      <c r="A111" s="299" t="s">
        <v>116</v>
      </c>
      <c r="B111" s="299"/>
      <c r="C111" s="299"/>
      <c r="D111" s="299"/>
      <c r="E111" s="299"/>
      <c r="F111" s="299"/>
      <c r="G111" s="299"/>
      <c r="H111" s="299"/>
      <c r="I111" s="299"/>
      <c r="J111" s="274"/>
      <c r="K111" s="274"/>
    </row>
    <row r="112" spans="1:11">
      <c r="B112" s="300" t="s">
        <v>117</v>
      </c>
      <c r="C112" s="301"/>
      <c r="D112" s="301"/>
      <c r="E112" s="301"/>
      <c r="F112" s="301"/>
      <c r="G112" s="301"/>
      <c r="H112" s="301"/>
      <c r="I112" s="302"/>
      <c r="J112" s="2"/>
      <c r="K112" s="2"/>
    </row>
    <row r="113" spans="1:11">
      <c r="B113" s="303" t="s">
        <v>118</v>
      </c>
      <c r="C113" s="304"/>
      <c r="D113" s="304"/>
      <c r="E113" s="304"/>
      <c r="F113" s="304"/>
      <c r="G113" s="304"/>
      <c r="H113" s="304"/>
      <c r="I113" s="305"/>
      <c r="J113" s="2"/>
      <c r="K113" s="2"/>
    </row>
    <row r="114" spans="1:11">
      <c r="B114" s="303" t="s">
        <v>119</v>
      </c>
      <c r="C114" s="304"/>
      <c r="D114" s="304"/>
      <c r="E114" s="304"/>
      <c r="F114" s="304"/>
      <c r="G114" s="304"/>
      <c r="H114" s="304"/>
      <c r="I114" s="305"/>
      <c r="J114" s="2"/>
      <c r="K114" s="2"/>
    </row>
    <row r="115" spans="1:11">
      <c r="B115" s="300"/>
      <c r="C115" s="301"/>
      <c r="D115" s="301"/>
      <c r="E115" s="301"/>
      <c r="F115" s="301"/>
      <c r="G115" s="301"/>
      <c r="H115" s="301"/>
      <c r="I115" s="302"/>
      <c r="J115" s="2"/>
      <c r="K115" s="2"/>
    </row>
    <row r="116" spans="1:11">
      <c r="B116" s="300"/>
      <c r="C116" s="301"/>
      <c r="D116" s="301"/>
      <c r="E116" s="301"/>
      <c r="F116" s="301"/>
      <c r="G116" s="301"/>
      <c r="H116" s="301"/>
      <c r="I116" s="302"/>
      <c r="J116" s="2"/>
      <c r="K116" s="2"/>
    </row>
    <row r="119" spans="1:11" ht="15.75">
      <c r="A119" s="299" t="s">
        <v>120</v>
      </c>
      <c r="B119" s="299"/>
      <c r="C119" s="299"/>
      <c r="D119" s="299"/>
      <c r="E119" s="299"/>
      <c r="F119" s="299"/>
      <c r="G119" s="299"/>
      <c r="H119" s="299"/>
      <c r="I119" s="299"/>
      <c r="J119" s="274"/>
      <c r="K119" s="274"/>
    </row>
    <row r="121" spans="1:11">
      <c r="B121" s="6"/>
      <c r="C121" s="272" t="s">
        <v>18</v>
      </c>
      <c r="D121" s="272" t="s">
        <v>19</v>
      </c>
      <c r="E121" s="272" t="s">
        <v>36</v>
      </c>
      <c r="F121" s="296" t="s">
        <v>17</v>
      </c>
      <c r="G121" s="296"/>
      <c r="H121" s="296"/>
      <c r="I121" s="296"/>
    </row>
    <row r="122" spans="1:11">
      <c r="B122" s="6" t="s">
        <v>121</v>
      </c>
      <c r="C122" s="6">
        <v>20</v>
      </c>
      <c r="D122" s="6">
        <v>20</v>
      </c>
      <c r="E122" s="6" t="s">
        <v>122</v>
      </c>
      <c r="F122" s="295" t="s">
        <v>123</v>
      </c>
      <c r="G122" s="295"/>
      <c r="H122" s="295"/>
      <c r="I122" s="295"/>
    </row>
    <row r="123" spans="1:11" ht="15.75">
      <c r="B123" s="6" t="s">
        <v>124</v>
      </c>
      <c r="C123" s="6">
        <f>C122/2</f>
        <v>10</v>
      </c>
      <c r="D123" s="6">
        <f>D122/2</f>
        <v>10</v>
      </c>
      <c r="E123" s="6" t="s">
        <v>122</v>
      </c>
      <c r="F123" s="295" t="s">
        <v>125</v>
      </c>
      <c r="G123" s="295"/>
      <c r="H123" s="295"/>
      <c r="I123" s="295"/>
    </row>
    <row r="124" spans="1:11">
      <c r="B124" s="6" t="s">
        <v>126</v>
      </c>
      <c r="C124" s="6">
        <f>9.2/C122</f>
        <v>0.45999999999999996</v>
      </c>
      <c r="D124" s="6">
        <f>9.2/D122</f>
        <v>0.45999999999999996</v>
      </c>
      <c r="E124" s="6"/>
      <c r="F124" s="300" t="s">
        <v>127</v>
      </c>
      <c r="G124" s="301"/>
      <c r="H124" s="301"/>
      <c r="I124" s="302"/>
    </row>
    <row r="126" spans="1:11">
      <c r="C126" s="294" t="s">
        <v>5</v>
      </c>
      <c r="D126" s="294"/>
      <c r="E126" s="294"/>
      <c r="F126" s="294"/>
      <c r="G126" s="294" t="s">
        <v>7</v>
      </c>
      <c r="H126" s="294"/>
      <c r="I126" s="294"/>
      <c r="J126" s="294"/>
    </row>
    <row r="127" spans="1:11">
      <c r="B127" s="314" t="s">
        <v>128</v>
      </c>
      <c r="C127" s="100" t="s">
        <v>129</v>
      </c>
      <c r="D127" s="100" t="s">
        <v>130</v>
      </c>
      <c r="E127" s="100" t="s">
        <v>131</v>
      </c>
      <c r="F127" s="100" t="s">
        <v>105</v>
      </c>
      <c r="G127" s="100" t="s">
        <v>129</v>
      </c>
      <c r="H127" s="100" t="s">
        <v>130</v>
      </c>
      <c r="I127" s="100" t="s">
        <v>131</v>
      </c>
      <c r="J127" s="100" t="s">
        <v>105</v>
      </c>
    </row>
    <row r="128" spans="1:11">
      <c r="B128" s="315"/>
      <c r="C128" s="101" t="s">
        <v>132</v>
      </c>
      <c r="D128" s="101" t="s">
        <v>132</v>
      </c>
      <c r="E128" s="101" t="s">
        <v>132</v>
      </c>
      <c r="F128" s="101" t="s">
        <v>132</v>
      </c>
      <c r="G128" s="101" t="s">
        <v>132</v>
      </c>
      <c r="H128" s="101" t="s">
        <v>132</v>
      </c>
      <c r="I128" s="101" t="s">
        <v>132</v>
      </c>
      <c r="J128" s="101" t="s">
        <v>132</v>
      </c>
    </row>
    <row r="129" spans="2:10">
      <c r="B129" s="6">
        <v>0</v>
      </c>
      <c r="C129" s="93">
        <f>IF($B129="","",$D$16/(1+EXP(-$C$124*($B129-$C$123)))+$E$16/(1+EXP(-$D$124*($B129-$D$123))))</f>
        <v>152.15544736834082</v>
      </c>
      <c r="D129" s="93">
        <f>IF($B129="","",$D$17/(1+EXP(-$C$124*($B129-$C$123)))+$E$17/(1+EXP(-$D$124*($B129-$D$123))))</f>
        <v>76.077723684170408</v>
      </c>
      <c r="E129" s="93">
        <f>IF($B129="","",$D$18/(1+EXP(-$C$124*($B129-$C$123)))+$E$18/(1+EXP(-$D$124*($B129-$D$123))))</f>
        <v>76.077723684170408</v>
      </c>
      <c r="F129" s="93">
        <f>IF($B129="","",SUM(C129:E129))</f>
        <v>304.31089473668163</v>
      </c>
      <c r="G129" s="93">
        <f>IF($B129="","",$F$16/(1+EXP(-$C$124*($B129-$C$123)))+$G$16/(1+EXP(-$D$124*($B129-$D$123))))</f>
        <v>319.72886310420927</v>
      </c>
      <c r="H129" s="93">
        <f>IF($B129="","",$F$17/(1+EXP(-$C$124*($B129-$C$123)))+$G$17/(1+EXP(-$D$124*($B129-$D$123))))</f>
        <v>76.077723684170408</v>
      </c>
      <c r="I129" s="93">
        <f>IF($B129="","",$F$18/(1+EXP(-$C$124*($B129-$C$123)))+$G$18/(1+EXP(-$D$124*($B129-$D$123))))</f>
        <v>76.077723684170408</v>
      </c>
      <c r="J129" s="93">
        <f>IF($B129="","",SUM(G129:I129))</f>
        <v>471.88431047255006</v>
      </c>
    </row>
    <row r="130" spans="2:10">
      <c r="B130" s="6">
        <f t="shared" ref="B130:B161" si="1">IF(B129&gt;=MAX($C$122,$D$122),NA(),B129+1)</f>
        <v>1</v>
      </c>
      <c r="C130" s="93">
        <f t="shared" ref="C130:C179" si="2">IF($B130="","",$D$16/(1+EXP(-$C$124*($B130-$C$123)))+$E$16/(1+EXP(-$D$124*($B130-$D$123))))</f>
        <v>239.63260013780018</v>
      </c>
      <c r="D130" s="93">
        <f t="shared" ref="D130:D179" si="3">IF($B130="","",$D$17/(1+EXP(-$C$124*($B130-$C$123)))+$E$17/(1+EXP(-$D$124*($B130-$D$123))))</f>
        <v>119.81630006890009</v>
      </c>
      <c r="E130" s="93">
        <f t="shared" ref="E130:E179" si="4">IF($B130="","",$D$18/(1+EXP(-$C$124*($B130-$C$123)))+$E$18/(1+EXP(-$D$124*($B130-$D$123))))</f>
        <v>119.81630006890009</v>
      </c>
      <c r="F130" s="93">
        <f t="shared" ref="F130:F179" si="5">IF($B130="","",SUM(C130:E130))</f>
        <v>479.26520027560036</v>
      </c>
      <c r="G130" s="93">
        <f t="shared" ref="G130:G179" si="6">IF($B130="","",$F$16/(1+EXP(-$C$124*($B130-$C$123)))+$G$16/(1+EXP(-$D$124*($B130-$D$123))))</f>
        <v>503.54726123795905</v>
      </c>
      <c r="H130" s="93">
        <f t="shared" ref="H130:H179" si="7">IF($B130="","",$F$17/(1+EXP(-$C$124*($B130-$C$123)))+$G$17/(1+EXP(-$D$124*($B130-$D$123))))</f>
        <v>119.81630006890009</v>
      </c>
      <c r="I130" s="93">
        <f t="shared" ref="I130:I179" si="8">IF($B130="","",$F$18/(1+EXP(-$C$124*($B130-$C$123)))+$G$18/(1+EXP(-$D$124*($B130-$D$123))))</f>
        <v>119.81630006890009</v>
      </c>
      <c r="J130" s="93">
        <f t="shared" ref="J130:J179" si="9">IF($B130="","",SUM(G130:I130))</f>
        <v>743.17986137575917</v>
      </c>
    </row>
    <row r="131" spans="2:10">
      <c r="B131" s="6">
        <f t="shared" si="1"/>
        <v>2</v>
      </c>
      <c r="C131" s="93">
        <f t="shared" si="2"/>
        <v>376.15233402258644</v>
      </c>
      <c r="D131" s="93">
        <f t="shared" si="3"/>
        <v>188.07616701129322</v>
      </c>
      <c r="E131" s="93">
        <f t="shared" si="4"/>
        <v>188.07616701129322</v>
      </c>
      <c r="F131" s="93">
        <f t="shared" si="5"/>
        <v>752.30466804517289</v>
      </c>
      <c r="G131" s="93">
        <f t="shared" si="6"/>
        <v>790.4203246821146</v>
      </c>
      <c r="H131" s="93">
        <f t="shared" si="7"/>
        <v>188.07616701129322</v>
      </c>
      <c r="I131" s="93">
        <f t="shared" si="8"/>
        <v>188.07616701129322</v>
      </c>
      <c r="J131" s="93">
        <f t="shared" si="9"/>
        <v>1166.5726587047011</v>
      </c>
    </row>
    <row r="132" spans="2:10">
      <c r="B132" s="6">
        <f t="shared" si="1"/>
        <v>3</v>
      </c>
      <c r="C132" s="93">
        <f t="shared" si="2"/>
        <v>587.41222545001165</v>
      </c>
      <c r="D132" s="93">
        <f t="shared" si="3"/>
        <v>293.70611272500582</v>
      </c>
      <c r="E132" s="93">
        <f t="shared" si="4"/>
        <v>293.70611272500582</v>
      </c>
      <c r="F132" s="93">
        <f t="shared" si="5"/>
        <v>1174.8244509000233</v>
      </c>
      <c r="G132" s="93">
        <f t="shared" si="6"/>
        <v>1234.3471513181205</v>
      </c>
      <c r="H132" s="93">
        <f t="shared" si="7"/>
        <v>293.70611272500582</v>
      </c>
      <c r="I132" s="93">
        <f t="shared" si="8"/>
        <v>293.70611272500582</v>
      </c>
      <c r="J132" s="93">
        <f t="shared" si="9"/>
        <v>1821.7593767681321</v>
      </c>
    </row>
    <row r="133" spans="2:10">
      <c r="B133" s="6">
        <f t="shared" si="1"/>
        <v>4</v>
      </c>
      <c r="C133" s="93">
        <f t="shared" si="2"/>
        <v>910.08207916510219</v>
      </c>
      <c r="D133" s="93">
        <f t="shared" si="3"/>
        <v>455.04103958255109</v>
      </c>
      <c r="E133" s="93">
        <f t="shared" si="4"/>
        <v>455.04103958255109</v>
      </c>
      <c r="F133" s="93">
        <f t="shared" si="5"/>
        <v>1820.1641583302044</v>
      </c>
      <c r="G133" s="93">
        <f t="shared" si="6"/>
        <v>1912.3831156604228</v>
      </c>
      <c r="H133" s="93">
        <f t="shared" si="7"/>
        <v>455.04103958255109</v>
      </c>
      <c r="I133" s="93">
        <f t="shared" si="8"/>
        <v>455.04103958255109</v>
      </c>
      <c r="J133" s="93">
        <f t="shared" si="9"/>
        <v>2822.465194825525</v>
      </c>
    </row>
    <row r="134" spans="2:10">
      <c r="B134" s="6">
        <f t="shared" si="1"/>
        <v>5</v>
      </c>
      <c r="C134" s="93">
        <f t="shared" si="2"/>
        <v>1393.2004559749353</v>
      </c>
      <c r="D134" s="93">
        <f t="shared" si="3"/>
        <v>696.60022798746763</v>
      </c>
      <c r="E134" s="93">
        <f t="shared" si="4"/>
        <v>696.60022798746763</v>
      </c>
      <c r="F134" s="93">
        <f t="shared" si="5"/>
        <v>2786.4009119498705</v>
      </c>
      <c r="G134" s="93">
        <f t="shared" si="6"/>
        <v>2927.5744350235909</v>
      </c>
      <c r="H134" s="93">
        <f t="shared" si="7"/>
        <v>696.60022798746763</v>
      </c>
      <c r="I134" s="93">
        <f t="shared" si="8"/>
        <v>696.60022798746763</v>
      </c>
      <c r="J134" s="93">
        <f t="shared" si="9"/>
        <v>4320.7748909985257</v>
      </c>
    </row>
    <row r="135" spans="2:10">
      <c r="B135" s="6">
        <f t="shared" si="1"/>
        <v>6</v>
      </c>
      <c r="C135" s="93">
        <f t="shared" si="2"/>
        <v>2095.4095562912507</v>
      </c>
      <c r="D135" s="93">
        <f t="shared" si="3"/>
        <v>1047.7047781456254</v>
      </c>
      <c r="E135" s="93">
        <f t="shared" si="4"/>
        <v>1047.7047781456254</v>
      </c>
      <c r="F135" s="93">
        <f t="shared" si="5"/>
        <v>4190.8191125825015</v>
      </c>
      <c r="G135" s="93">
        <f t="shared" si="6"/>
        <v>4403.1477463231286</v>
      </c>
      <c r="H135" s="93">
        <f t="shared" si="7"/>
        <v>1047.7047781456254</v>
      </c>
      <c r="I135" s="93">
        <f t="shared" si="8"/>
        <v>1047.7047781456254</v>
      </c>
      <c r="J135" s="93">
        <f t="shared" si="9"/>
        <v>6498.5573026143793</v>
      </c>
    </row>
    <row r="136" spans="2:10">
      <c r="B136" s="6">
        <f t="shared" si="1"/>
        <v>7</v>
      </c>
      <c r="C136" s="93">
        <f t="shared" si="2"/>
        <v>3073.2740353097852</v>
      </c>
      <c r="D136" s="93">
        <f t="shared" si="3"/>
        <v>1536.6370176548926</v>
      </c>
      <c r="E136" s="93">
        <f t="shared" si="4"/>
        <v>1536.6370176548926</v>
      </c>
      <c r="F136" s="93">
        <f t="shared" si="5"/>
        <v>6146.5480706195704</v>
      </c>
      <c r="G136" s="93">
        <f t="shared" si="6"/>
        <v>6457.9640776090746</v>
      </c>
      <c r="H136" s="93">
        <f t="shared" si="7"/>
        <v>1536.6370176548926</v>
      </c>
      <c r="I136" s="93">
        <f t="shared" si="8"/>
        <v>1536.6370176548926</v>
      </c>
      <c r="J136" s="93">
        <f t="shared" si="9"/>
        <v>9531.2381129188598</v>
      </c>
    </row>
    <row r="137" spans="2:10">
      <c r="B137" s="6">
        <f t="shared" si="1"/>
        <v>8</v>
      </c>
      <c r="C137" s="93">
        <f t="shared" si="2"/>
        <v>4356.7884960006231</v>
      </c>
      <c r="D137" s="93">
        <f t="shared" si="3"/>
        <v>2178.3942480003116</v>
      </c>
      <c r="E137" s="93">
        <f t="shared" si="4"/>
        <v>2178.3942480003116</v>
      </c>
      <c r="F137" s="93">
        <f t="shared" si="5"/>
        <v>8713.5769920012463</v>
      </c>
      <c r="G137" s="93">
        <f t="shared" si="6"/>
        <v>9155.0519991545079</v>
      </c>
      <c r="H137" s="93">
        <f t="shared" si="7"/>
        <v>2178.3942480003116</v>
      </c>
      <c r="I137" s="93">
        <f t="shared" si="8"/>
        <v>2178.3942480003116</v>
      </c>
      <c r="J137" s="93">
        <f t="shared" si="9"/>
        <v>13511.840495155131</v>
      </c>
    </row>
    <row r="138" spans="2:10">
      <c r="B138" s="6">
        <f t="shared" si="1"/>
        <v>9</v>
      </c>
      <c r="C138" s="93">
        <f t="shared" si="2"/>
        <v>5916.717589660132</v>
      </c>
      <c r="D138" s="93">
        <f t="shared" si="3"/>
        <v>2958.358794830066</v>
      </c>
      <c r="E138" s="93">
        <f t="shared" si="4"/>
        <v>2958.358794830066</v>
      </c>
      <c r="F138" s="93">
        <f t="shared" si="5"/>
        <v>11833.435179320264</v>
      </c>
      <c r="G138" s="93">
        <f t="shared" si="6"/>
        <v>12432.978384737933</v>
      </c>
      <c r="H138" s="93">
        <f t="shared" si="7"/>
        <v>2958.358794830066</v>
      </c>
      <c r="I138" s="93">
        <f t="shared" si="8"/>
        <v>2958.358794830066</v>
      </c>
      <c r="J138" s="93">
        <f t="shared" si="9"/>
        <v>18349.695974398066</v>
      </c>
    </row>
    <row r="139" spans="2:10">
      <c r="B139" s="6">
        <f t="shared" si="1"/>
        <v>10</v>
      </c>
      <c r="C139" s="93">
        <f t="shared" si="2"/>
        <v>7644.6180000000004</v>
      </c>
      <c r="D139" s="93">
        <f t="shared" si="3"/>
        <v>3822.3090000000002</v>
      </c>
      <c r="E139" s="93">
        <f t="shared" si="4"/>
        <v>3822.3090000000002</v>
      </c>
      <c r="F139" s="93">
        <f t="shared" si="5"/>
        <v>15289.236000000001</v>
      </c>
      <c r="G139" s="93">
        <f t="shared" si="6"/>
        <v>16063.868</v>
      </c>
      <c r="H139" s="93">
        <f t="shared" si="7"/>
        <v>3822.3090000000002</v>
      </c>
      <c r="I139" s="93">
        <f t="shared" si="8"/>
        <v>3822.3090000000002</v>
      </c>
      <c r="J139" s="93">
        <f t="shared" si="9"/>
        <v>23708.486000000001</v>
      </c>
    </row>
    <row r="140" spans="2:10">
      <c r="B140" s="6">
        <f t="shared" si="1"/>
        <v>11</v>
      </c>
      <c r="C140" s="93">
        <f t="shared" si="2"/>
        <v>9372.5184103398697</v>
      </c>
      <c r="D140" s="93">
        <f t="shared" si="3"/>
        <v>4686.2592051699348</v>
      </c>
      <c r="E140" s="93">
        <f t="shared" si="4"/>
        <v>4686.2592051699348</v>
      </c>
      <c r="F140" s="93">
        <f t="shared" si="5"/>
        <v>18745.036820679739</v>
      </c>
      <c r="G140" s="93">
        <f t="shared" si="6"/>
        <v>19694.757615262068</v>
      </c>
      <c r="H140" s="93">
        <f t="shared" si="7"/>
        <v>4686.2592051699348</v>
      </c>
      <c r="I140" s="93">
        <f t="shared" si="8"/>
        <v>4686.2592051699348</v>
      </c>
      <c r="J140" s="93">
        <f t="shared" si="9"/>
        <v>29067.276025601939</v>
      </c>
    </row>
    <row r="141" spans="2:10">
      <c r="B141" s="6">
        <f t="shared" si="1"/>
        <v>12</v>
      </c>
      <c r="C141" s="93">
        <f t="shared" si="2"/>
        <v>10932.447503999378</v>
      </c>
      <c r="D141" s="93">
        <f t="shared" si="3"/>
        <v>5466.2237519996888</v>
      </c>
      <c r="E141" s="93">
        <f t="shared" si="4"/>
        <v>5466.2237519996888</v>
      </c>
      <c r="F141" s="93">
        <f t="shared" si="5"/>
        <v>21864.895007998755</v>
      </c>
      <c r="G141" s="93">
        <f t="shared" si="6"/>
        <v>22972.684000845493</v>
      </c>
      <c r="H141" s="93">
        <f t="shared" si="7"/>
        <v>5466.2237519996888</v>
      </c>
      <c r="I141" s="93">
        <f t="shared" si="8"/>
        <v>5466.2237519996888</v>
      </c>
      <c r="J141" s="93">
        <f t="shared" si="9"/>
        <v>33905.131504844874</v>
      </c>
    </row>
    <row r="142" spans="2:10">
      <c r="B142" s="6">
        <f t="shared" si="1"/>
        <v>13</v>
      </c>
      <c r="C142" s="93">
        <f t="shared" si="2"/>
        <v>12215.961964690216</v>
      </c>
      <c r="D142" s="93">
        <f t="shared" si="3"/>
        <v>6107.9809823451078</v>
      </c>
      <c r="E142" s="93">
        <f t="shared" si="4"/>
        <v>6107.9809823451078</v>
      </c>
      <c r="F142" s="93">
        <f t="shared" si="5"/>
        <v>24431.923929380431</v>
      </c>
      <c r="G142" s="93">
        <f t="shared" si="6"/>
        <v>25669.771922390926</v>
      </c>
      <c r="H142" s="93">
        <f t="shared" si="7"/>
        <v>6107.9809823451078</v>
      </c>
      <c r="I142" s="93">
        <f t="shared" si="8"/>
        <v>6107.9809823451078</v>
      </c>
      <c r="J142" s="93">
        <f t="shared" si="9"/>
        <v>37885.733887081144</v>
      </c>
    </row>
    <row r="143" spans="2:10">
      <c r="B143" s="6">
        <f t="shared" si="1"/>
        <v>14</v>
      </c>
      <c r="C143" s="93">
        <f t="shared" si="2"/>
        <v>13193.826443708751</v>
      </c>
      <c r="D143" s="93">
        <f t="shared" si="3"/>
        <v>6596.9132218543755</v>
      </c>
      <c r="E143" s="93">
        <f t="shared" si="4"/>
        <v>6596.9132218543755</v>
      </c>
      <c r="F143" s="93">
        <f t="shared" si="5"/>
        <v>26387.652887417502</v>
      </c>
      <c r="G143" s="93">
        <f t="shared" si="6"/>
        <v>27724.588253676877</v>
      </c>
      <c r="H143" s="93">
        <f t="shared" si="7"/>
        <v>6596.9132218543755</v>
      </c>
      <c r="I143" s="93">
        <f t="shared" si="8"/>
        <v>6596.9132218543755</v>
      </c>
      <c r="J143" s="93">
        <f t="shared" si="9"/>
        <v>40918.414697385626</v>
      </c>
    </row>
    <row r="144" spans="2:10">
      <c r="B144" s="6">
        <f t="shared" si="1"/>
        <v>15</v>
      </c>
      <c r="C144" s="93">
        <f t="shared" si="2"/>
        <v>13896.035544025064</v>
      </c>
      <c r="D144" s="93">
        <f t="shared" si="3"/>
        <v>6948.0177720125321</v>
      </c>
      <c r="E144" s="93">
        <f t="shared" si="4"/>
        <v>6948.0177720125321</v>
      </c>
      <c r="F144" s="93">
        <f t="shared" si="5"/>
        <v>27792.071088050128</v>
      </c>
      <c r="G144" s="93">
        <f t="shared" si="6"/>
        <v>29200.161564976406</v>
      </c>
      <c r="H144" s="93">
        <f t="shared" si="7"/>
        <v>6948.0177720125321</v>
      </c>
      <c r="I144" s="93">
        <f t="shared" si="8"/>
        <v>6948.0177720125321</v>
      </c>
      <c r="J144" s="93">
        <f t="shared" si="9"/>
        <v>43096.19710900147</v>
      </c>
    </row>
    <row r="145" spans="2:10">
      <c r="B145" s="6">
        <f t="shared" si="1"/>
        <v>16</v>
      </c>
      <c r="C145" s="93">
        <f t="shared" si="2"/>
        <v>14379.153920834899</v>
      </c>
      <c r="D145" s="93">
        <f t="shared" si="3"/>
        <v>7189.5769604174493</v>
      </c>
      <c r="E145" s="93">
        <f t="shared" si="4"/>
        <v>7189.5769604174493</v>
      </c>
      <c r="F145" s="93">
        <f t="shared" si="5"/>
        <v>28758.307841669797</v>
      </c>
      <c r="G145" s="93">
        <f t="shared" si="6"/>
        <v>30215.352884339576</v>
      </c>
      <c r="H145" s="93">
        <f t="shared" si="7"/>
        <v>7189.5769604174493</v>
      </c>
      <c r="I145" s="93">
        <f t="shared" si="8"/>
        <v>7189.5769604174493</v>
      </c>
      <c r="J145" s="93">
        <f t="shared" si="9"/>
        <v>44594.506805174475</v>
      </c>
    </row>
    <row r="146" spans="2:10">
      <c r="B146" s="6">
        <f t="shared" si="1"/>
        <v>17</v>
      </c>
      <c r="C146" s="93">
        <f t="shared" si="2"/>
        <v>14701.82377454999</v>
      </c>
      <c r="D146" s="93">
        <f t="shared" si="3"/>
        <v>7350.911887274995</v>
      </c>
      <c r="E146" s="93">
        <f t="shared" si="4"/>
        <v>7350.911887274995</v>
      </c>
      <c r="F146" s="93">
        <f t="shared" si="5"/>
        <v>29403.64754909998</v>
      </c>
      <c r="G146" s="93">
        <f t="shared" si="6"/>
        <v>30893.388848681883</v>
      </c>
      <c r="H146" s="93">
        <f t="shared" si="7"/>
        <v>7350.911887274995</v>
      </c>
      <c r="I146" s="93">
        <f t="shared" si="8"/>
        <v>7350.911887274995</v>
      </c>
      <c r="J146" s="93">
        <f t="shared" si="9"/>
        <v>45595.212623231877</v>
      </c>
    </row>
    <row r="147" spans="2:10">
      <c r="B147" s="6">
        <f t="shared" si="1"/>
        <v>18</v>
      </c>
      <c r="C147" s="93">
        <f t="shared" si="2"/>
        <v>14913.083665977414</v>
      </c>
      <c r="D147" s="93">
        <f t="shared" si="3"/>
        <v>7456.541832988707</v>
      </c>
      <c r="E147" s="93">
        <f t="shared" si="4"/>
        <v>7456.541832988707</v>
      </c>
      <c r="F147" s="93">
        <f t="shared" si="5"/>
        <v>29826.167331954828</v>
      </c>
      <c r="G147" s="93">
        <f t="shared" si="6"/>
        <v>31337.315675317885</v>
      </c>
      <c r="H147" s="93">
        <f t="shared" si="7"/>
        <v>7456.541832988707</v>
      </c>
      <c r="I147" s="93">
        <f t="shared" si="8"/>
        <v>7456.541832988707</v>
      </c>
      <c r="J147" s="93">
        <f t="shared" si="9"/>
        <v>46250.399341295299</v>
      </c>
    </row>
    <row r="148" spans="2:10">
      <c r="B148" s="6">
        <f t="shared" si="1"/>
        <v>19</v>
      </c>
      <c r="C148" s="93">
        <f t="shared" si="2"/>
        <v>15049.603399862199</v>
      </c>
      <c r="D148" s="93">
        <f t="shared" si="3"/>
        <v>7524.8016999310994</v>
      </c>
      <c r="E148" s="93">
        <f t="shared" si="4"/>
        <v>7524.8016999310994</v>
      </c>
      <c r="F148" s="93">
        <f t="shared" si="5"/>
        <v>30099.206799724398</v>
      </c>
      <c r="G148" s="93">
        <f t="shared" si="6"/>
        <v>31624.188738762037</v>
      </c>
      <c r="H148" s="93">
        <f t="shared" si="7"/>
        <v>7524.8016999310994</v>
      </c>
      <c r="I148" s="93">
        <f t="shared" si="8"/>
        <v>7524.8016999310994</v>
      </c>
      <c r="J148" s="93">
        <f t="shared" si="9"/>
        <v>46673.792138624238</v>
      </c>
    </row>
    <row r="149" spans="2:10">
      <c r="B149" s="6">
        <f t="shared" si="1"/>
        <v>20</v>
      </c>
      <c r="C149" s="93">
        <f t="shared" si="2"/>
        <v>15137.08055263166</v>
      </c>
      <c r="D149" s="93">
        <f t="shared" si="3"/>
        <v>7568.5402763158299</v>
      </c>
      <c r="E149" s="93">
        <f t="shared" si="4"/>
        <v>7568.5402763158299</v>
      </c>
      <c r="F149" s="93">
        <f t="shared" si="5"/>
        <v>30274.16110526332</v>
      </c>
      <c r="G149" s="93">
        <f t="shared" si="6"/>
        <v>31808.007136895794</v>
      </c>
      <c r="H149" s="93">
        <f t="shared" si="7"/>
        <v>7568.5402763158299</v>
      </c>
      <c r="I149" s="93">
        <f t="shared" si="8"/>
        <v>7568.5402763158299</v>
      </c>
      <c r="J149" s="93">
        <f t="shared" si="9"/>
        <v>46945.087689527449</v>
      </c>
    </row>
    <row r="150" spans="2:10">
      <c r="B150" s="6" t="e">
        <f t="shared" si="1"/>
        <v>#N/A</v>
      </c>
      <c r="C150" s="93" t="e">
        <f t="shared" si="2"/>
        <v>#N/A</v>
      </c>
      <c r="D150" s="93" t="e">
        <f t="shared" si="3"/>
        <v>#N/A</v>
      </c>
      <c r="E150" s="93" t="e">
        <f t="shared" si="4"/>
        <v>#N/A</v>
      </c>
      <c r="F150" s="93" t="e">
        <f t="shared" si="5"/>
        <v>#N/A</v>
      </c>
      <c r="G150" s="93" t="e">
        <f t="shared" si="6"/>
        <v>#N/A</v>
      </c>
      <c r="H150" s="93" t="e">
        <f t="shared" si="7"/>
        <v>#N/A</v>
      </c>
      <c r="I150" s="93" t="e">
        <f t="shared" si="8"/>
        <v>#N/A</v>
      </c>
      <c r="J150" s="93" t="e">
        <f t="shared" si="9"/>
        <v>#N/A</v>
      </c>
    </row>
    <row r="151" spans="2:10">
      <c r="B151" s="6" t="e">
        <f t="shared" si="1"/>
        <v>#N/A</v>
      </c>
      <c r="C151" s="93" t="e">
        <f t="shared" si="2"/>
        <v>#N/A</v>
      </c>
      <c r="D151" s="93" t="e">
        <f t="shared" si="3"/>
        <v>#N/A</v>
      </c>
      <c r="E151" s="93" t="e">
        <f t="shared" si="4"/>
        <v>#N/A</v>
      </c>
      <c r="F151" s="93" t="e">
        <f t="shared" si="5"/>
        <v>#N/A</v>
      </c>
      <c r="G151" s="93" t="e">
        <f t="shared" si="6"/>
        <v>#N/A</v>
      </c>
      <c r="H151" s="93" t="e">
        <f t="shared" si="7"/>
        <v>#N/A</v>
      </c>
      <c r="I151" s="93" t="e">
        <f t="shared" si="8"/>
        <v>#N/A</v>
      </c>
      <c r="J151" s="93" t="e">
        <f t="shared" si="9"/>
        <v>#N/A</v>
      </c>
    </row>
    <row r="152" spans="2:10">
      <c r="B152" s="6" t="e">
        <f t="shared" si="1"/>
        <v>#N/A</v>
      </c>
      <c r="C152" s="93" t="e">
        <f t="shared" si="2"/>
        <v>#N/A</v>
      </c>
      <c r="D152" s="93" t="e">
        <f t="shared" si="3"/>
        <v>#N/A</v>
      </c>
      <c r="E152" s="93" t="e">
        <f t="shared" si="4"/>
        <v>#N/A</v>
      </c>
      <c r="F152" s="93" t="e">
        <f t="shared" si="5"/>
        <v>#N/A</v>
      </c>
      <c r="G152" s="93" t="e">
        <f t="shared" si="6"/>
        <v>#N/A</v>
      </c>
      <c r="H152" s="93" t="e">
        <f t="shared" si="7"/>
        <v>#N/A</v>
      </c>
      <c r="I152" s="93" t="e">
        <f t="shared" si="8"/>
        <v>#N/A</v>
      </c>
      <c r="J152" s="93" t="e">
        <f t="shared" si="9"/>
        <v>#N/A</v>
      </c>
    </row>
    <row r="153" spans="2:10">
      <c r="B153" s="6" t="e">
        <f t="shared" si="1"/>
        <v>#N/A</v>
      </c>
      <c r="C153" s="93" t="e">
        <f t="shared" si="2"/>
        <v>#N/A</v>
      </c>
      <c r="D153" s="93" t="e">
        <f t="shared" si="3"/>
        <v>#N/A</v>
      </c>
      <c r="E153" s="93" t="e">
        <f t="shared" si="4"/>
        <v>#N/A</v>
      </c>
      <c r="F153" s="93" t="e">
        <f t="shared" si="5"/>
        <v>#N/A</v>
      </c>
      <c r="G153" s="93" t="e">
        <f t="shared" si="6"/>
        <v>#N/A</v>
      </c>
      <c r="H153" s="93" t="e">
        <f t="shared" si="7"/>
        <v>#N/A</v>
      </c>
      <c r="I153" s="93" t="e">
        <f t="shared" si="8"/>
        <v>#N/A</v>
      </c>
      <c r="J153" s="93" t="e">
        <f t="shared" si="9"/>
        <v>#N/A</v>
      </c>
    </row>
    <row r="154" spans="2:10">
      <c r="B154" s="6" t="e">
        <f t="shared" si="1"/>
        <v>#N/A</v>
      </c>
      <c r="C154" s="93" t="e">
        <f t="shared" si="2"/>
        <v>#N/A</v>
      </c>
      <c r="D154" s="93" t="e">
        <f t="shared" si="3"/>
        <v>#N/A</v>
      </c>
      <c r="E154" s="93" t="e">
        <f t="shared" si="4"/>
        <v>#N/A</v>
      </c>
      <c r="F154" s="93" t="e">
        <f t="shared" si="5"/>
        <v>#N/A</v>
      </c>
      <c r="G154" s="93" t="e">
        <f t="shared" si="6"/>
        <v>#N/A</v>
      </c>
      <c r="H154" s="93" t="e">
        <f t="shared" si="7"/>
        <v>#N/A</v>
      </c>
      <c r="I154" s="93" t="e">
        <f t="shared" si="8"/>
        <v>#N/A</v>
      </c>
      <c r="J154" s="93" t="e">
        <f t="shared" si="9"/>
        <v>#N/A</v>
      </c>
    </row>
    <row r="155" spans="2:10">
      <c r="B155" s="6" t="e">
        <f t="shared" si="1"/>
        <v>#N/A</v>
      </c>
      <c r="C155" s="93" t="e">
        <f t="shared" si="2"/>
        <v>#N/A</v>
      </c>
      <c r="D155" s="93" t="e">
        <f t="shared" si="3"/>
        <v>#N/A</v>
      </c>
      <c r="E155" s="93" t="e">
        <f t="shared" si="4"/>
        <v>#N/A</v>
      </c>
      <c r="F155" s="93" t="e">
        <f t="shared" si="5"/>
        <v>#N/A</v>
      </c>
      <c r="G155" s="93" t="e">
        <f t="shared" si="6"/>
        <v>#N/A</v>
      </c>
      <c r="H155" s="93" t="e">
        <f t="shared" si="7"/>
        <v>#N/A</v>
      </c>
      <c r="I155" s="93" t="e">
        <f t="shared" si="8"/>
        <v>#N/A</v>
      </c>
      <c r="J155" s="93" t="e">
        <f t="shared" si="9"/>
        <v>#N/A</v>
      </c>
    </row>
    <row r="156" spans="2:10">
      <c r="B156" s="6" t="e">
        <f t="shared" si="1"/>
        <v>#N/A</v>
      </c>
      <c r="C156" s="93" t="e">
        <f t="shared" si="2"/>
        <v>#N/A</v>
      </c>
      <c r="D156" s="93" t="e">
        <f t="shared" si="3"/>
        <v>#N/A</v>
      </c>
      <c r="E156" s="93" t="e">
        <f t="shared" si="4"/>
        <v>#N/A</v>
      </c>
      <c r="F156" s="93" t="e">
        <f t="shared" si="5"/>
        <v>#N/A</v>
      </c>
      <c r="G156" s="93" t="e">
        <f t="shared" si="6"/>
        <v>#N/A</v>
      </c>
      <c r="H156" s="93" t="e">
        <f t="shared" si="7"/>
        <v>#N/A</v>
      </c>
      <c r="I156" s="93" t="e">
        <f t="shared" si="8"/>
        <v>#N/A</v>
      </c>
      <c r="J156" s="93" t="e">
        <f t="shared" si="9"/>
        <v>#N/A</v>
      </c>
    </row>
    <row r="157" spans="2:10">
      <c r="B157" s="6" t="e">
        <f t="shared" si="1"/>
        <v>#N/A</v>
      </c>
      <c r="C157" s="93" t="e">
        <f t="shared" si="2"/>
        <v>#N/A</v>
      </c>
      <c r="D157" s="93" t="e">
        <f t="shared" si="3"/>
        <v>#N/A</v>
      </c>
      <c r="E157" s="93" t="e">
        <f t="shared" si="4"/>
        <v>#N/A</v>
      </c>
      <c r="F157" s="93" t="e">
        <f t="shared" si="5"/>
        <v>#N/A</v>
      </c>
      <c r="G157" s="93" t="e">
        <f t="shared" si="6"/>
        <v>#N/A</v>
      </c>
      <c r="H157" s="93" t="e">
        <f t="shared" si="7"/>
        <v>#N/A</v>
      </c>
      <c r="I157" s="93" t="e">
        <f t="shared" si="8"/>
        <v>#N/A</v>
      </c>
      <c r="J157" s="93" t="e">
        <f t="shared" si="9"/>
        <v>#N/A</v>
      </c>
    </row>
    <row r="158" spans="2:10">
      <c r="B158" s="6" t="e">
        <f t="shared" si="1"/>
        <v>#N/A</v>
      </c>
      <c r="C158" s="93" t="e">
        <f t="shared" si="2"/>
        <v>#N/A</v>
      </c>
      <c r="D158" s="93" t="e">
        <f t="shared" si="3"/>
        <v>#N/A</v>
      </c>
      <c r="E158" s="93" t="e">
        <f t="shared" si="4"/>
        <v>#N/A</v>
      </c>
      <c r="F158" s="93" t="e">
        <f t="shared" si="5"/>
        <v>#N/A</v>
      </c>
      <c r="G158" s="93" t="e">
        <f t="shared" si="6"/>
        <v>#N/A</v>
      </c>
      <c r="H158" s="93" t="e">
        <f t="shared" si="7"/>
        <v>#N/A</v>
      </c>
      <c r="I158" s="93" t="e">
        <f t="shared" si="8"/>
        <v>#N/A</v>
      </c>
      <c r="J158" s="93" t="e">
        <f t="shared" si="9"/>
        <v>#N/A</v>
      </c>
    </row>
    <row r="159" spans="2:10">
      <c r="B159" s="6" t="e">
        <f t="shared" si="1"/>
        <v>#N/A</v>
      </c>
      <c r="C159" s="93" t="e">
        <f t="shared" si="2"/>
        <v>#N/A</v>
      </c>
      <c r="D159" s="93" t="e">
        <f t="shared" si="3"/>
        <v>#N/A</v>
      </c>
      <c r="E159" s="93" t="e">
        <f t="shared" si="4"/>
        <v>#N/A</v>
      </c>
      <c r="F159" s="93" t="e">
        <f t="shared" si="5"/>
        <v>#N/A</v>
      </c>
      <c r="G159" s="93" t="e">
        <f t="shared" si="6"/>
        <v>#N/A</v>
      </c>
      <c r="H159" s="93" t="e">
        <f t="shared" si="7"/>
        <v>#N/A</v>
      </c>
      <c r="I159" s="93" t="e">
        <f t="shared" si="8"/>
        <v>#N/A</v>
      </c>
      <c r="J159" s="93" t="e">
        <f t="shared" si="9"/>
        <v>#N/A</v>
      </c>
    </row>
    <row r="160" spans="2:10">
      <c r="B160" s="6" t="e">
        <f t="shared" si="1"/>
        <v>#N/A</v>
      </c>
      <c r="C160" s="93" t="e">
        <f t="shared" si="2"/>
        <v>#N/A</v>
      </c>
      <c r="D160" s="93" t="e">
        <f t="shared" si="3"/>
        <v>#N/A</v>
      </c>
      <c r="E160" s="93" t="e">
        <f t="shared" si="4"/>
        <v>#N/A</v>
      </c>
      <c r="F160" s="93" t="e">
        <f t="shared" si="5"/>
        <v>#N/A</v>
      </c>
      <c r="G160" s="93" t="e">
        <f t="shared" si="6"/>
        <v>#N/A</v>
      </c>
      <c r="H160" s="93" t="e">
        <f t="shared" si="7"/>
        <v>#N/A</v>
      </c>
      <c r="I160" s="93" t="e">
        <f t="shared" si="8"/>
        <v>#N/A</v>
      </c>
      <c r="J160" s="93" t="e">
        <f t="shared" si="9"/>
        <v>#N/A</v>
      </c>
    </row>
    <row r="161" spans="2:10">
      <c r="B161" s="6" t="e">
        <f t="shared" si="1"/>
        <v>#N/A</v>
      </c>
      <c r="C161" s="93" t="e">
        <f t="shared" si="2"/>
        <v>#N/A</v>
      </c>
      <c r="D161" s="93" t="e">
        <f t="shared" si="3"/>
        <v>#N/A</v>
      </c>
      <c r="E161" s="93" t="e">
        <f t="shared" si="4"/>
        <v>#N/A</v>
      </c>
      <c r="F161" s="93" t="e">
        <f t="shared" si="5"/>
        <v>#N/A</v>
      </c>
      <c r="G161" s="93" t="e">
        <f t="shared" si="6"/>
        <v>#N/A</v>
      </c>
      <c r="H161" s="93" t="e">
        <f t="shared" si="7"/>
        <v>#N/A</v>
      </c>
      <c r="I161" s="93" t="e">
        <f t="shared" si="8"/>
        <v>#N/A</v>
      </c>
      <c r="J161" s="93" t="e">
        <f t="shared" si="9"/>
        <v>#N/A</v>
      </c>
    </row>
    <row r="162" spans="2:10">
      <c r="B162" s="6" t="e">
        <f t="shared" ref="B162:B179" si="10">IF(B161&gt;=MAX($C$122,$D$122),NA(),B161+1)</f>
        <v>#N/A</v>
      </c>
      <c r="C162" s="93" t="e">
        <f t="shared" si="2"/>
        <v>#N/A</v>
      </c>
      <c r="D162" s="93" t="e">
        <f t="shared" si="3"/>
        <v>#N/A</v>
      </c>
      <c r="E162" s="93" t="e">
        <f t="shared" si="4"/>
        <v>#N/A</v>
      </c>
      <c r="F162" s="93" t="e">
        <f t="shared" si="5"/>
        <v>#N/A</v>
      </c>
      <c r="G162" s="93" t="e">
        <f t="shared" si="6"/>
        <v>#N/A</v>
      </c>
      <c r="H162" s="93" t="e">
        <f t="shared" si="7"/>
        <v>#N/A</v>
      </c>
      <c r="I162" s="93" t="e">
        <f t="shared" si="8"/>
        <v>#N/A</v>
      </c>
      <c r="J162" s="93" t="e">
        <f t="shared" si="9"/>
        <v>#N/A</v>
      </c>
    </row>
    <row r="163" spans="2:10">
      <c r="B163" s="6" t="e">
        <f t="shared" si="10"/>
        <v>#N/A</v>
      </c>
      <c r="C163" s="93" t="e">
        <f t="shared" si="2"/>
        <v>#N/A</v>
      </c>
      <c r="D163" s="93" t="e">
        <f t="shared" si="3"/>
        <v>#N/A</v>
      </c>
      <c r="E163" s="93" t="e">
        <f t="shared" si="4"/>
        <v>#N/A</v>
      </c>
      <c r="F163" s="93" t="e">
        <f t="shared" si="5"/>
        <v>#N/A</v>
      </c>
      <c r="G163" s="93" t="e">
        <f t="shared" si="6"/>
        <v>#N/A</v>
      </c>
      <c r="H163" s="93" t="e">
        <f t="shared" si="7"/>
        <v>#N/A</v>
      </c>
      <c r="I163" s="93" t="e">
        <f t="shared" si="8"/>
        <v>#N/A</v>
      </c>
      <c r="J163" s="93" t="e">
        <f t="shared" si="9"/>
        <v>#N/A</v>
      </c>
    </row>
    <row r="164" spans="2:10">
      <c r="B164" s="6" t="e">
        <f t="shared" si="10"/>
        <v>#N/A</v>
      </c>
      <c r="C164" s="93" t="e">
        <f t="shared" si="2"/>
        <v>#N/A</v>
      </c>
      <c r="D164" s="93" t="e">
        <f t="shared" si="3"/>
        <v>#N/A</v>
      </c>
      <c r="E164" s="93" t="e">
        <f t="shared" si="4"/>
        <v>#N/A</v>
      </c>
      <c r="F164" s="93" t="e">
        <f t="shared" si="5"/>
        <v>#N/A</v>
      </c>
      <c r="G164" s="93" t="e">
        <f t="shared" si="6"/>
        <v>#N/A</v>
      </c>
      <c r="H164" s="93" t="e">
        <f t="shared" si="7"/>
        <v>#N/A</v>
      </c>
      <c r="I164" s="93" t="e">
        <f t="shared" si="8"/>
        <v>#N/A</v>
      </c>
      <c r="J164" s="93" t="e">
        <f t="shared" si="9"/>
        <v>#N/A</v>
      </c>
    </row>
    <row r="165" spans="2:10">
      <c r="B165" s="6" t="e">
        <f t="shared" si="10"/>
        <v>#N/A</v>
      </c>
      <c r="C165" s="93" t="e">
        <f t="shared" si="2"/>
        <v>#N/A</v>
      </c>
      <c r="D165" s="93" t="e">
        <f t="shared" si="3"/>
        <v>#N/A</v>
      </c>
      <c r="E165" s="93" t="e">
        <f t="shared" si="4"/>
        <v>#N/A</v>
      </c>
      <c r="F165" s="93" t="e">
        <f t="shared" si="5"/>
        <v>#N/A</v>
      </c>
      <c r="G165" s="93" t="e">
        <f t="shared" si="6"/>
        <v>#N/A</v>
      </c>
      <c r="H165" s="93" t="e">
        <f t="shared" si="7"/>
        <v>#N/A</v>
      </c>
      <c r="I165" s="93" t="e">
        <f t="shared" si="8"/>
        <v>#N/A</v>
      </c>
      <c r="J165" s="93" t="e">
        <f t="shared" si="9"/>
        <v>#N/A</v>
      </c>
    </row>
    <row r="166" spans="2:10">
      <c r="B166" s="6" t="e">
        <f t="shared" si="10"/>
        <v>#N/A</v>
      </c>
      <c r="C166" s="93" t="e">
        <f t="shared" si="2"/>
        <v>#N/A</v>
      </c>
      <c r="D166" s="93" t="e">
        <f t="shared" si="3"/>
        <v>#N/A</v>
      </c>
      <c r="E166" s="93" t="e">
        <f t="shared" si="4"/>
        <v>#N/A</v>
      </c>
      <c r="F166" s="93" t="e">
        <f t="shared" si="5"/>
        <v>#N/A</v>
      </c>
      <c r="G166" s="93" t="e">
        <f t="shared" si="6"/>
        <v>#N/A</v>
      </c>
      <c r="H166" s="93" t="e">
        <f t="shared" si="7"/>
        <v>#N/A</v>
      </c>
      <c r="I166" s="93" t="e">
        <f t="shared" si="8"/>
        <v>#N/A</v>
      </c>
      <c r="J166" s="93" t="e">
        <f t="shared" si="9"/>
        <v>#N/A</v>
      </c>
    </row>
    <row r="167" spans="2:10">
      <c r="B167" s="6" t="e">
        <f t="shared" si="10"/>
        <v>#N/A</v>
      </c>
      <c r="C167" s="93" t="e">
        <f t="shared" si="2"/>
        <v>#N/A</v>
      </c>
      <c r="D167" s="93" t="e">
        <f t="shared" si="3"/>
        <v>#N/A</v>
      </c>
      <c r="E167" s="93" t="e">
        <f t="shared" si="4"/>
        <v>#N/A</v>
      </c>
      <c r="F167" s="93" t="e">
        <f t="shared" si="5"/>
        <v>#N/A</v>
      </c>
      <c r="G167" s="93" t="e">
        <f t="shared" si="6"/>
        <v>#N/A</v>
      </c>
      <c r="H167" s="93" t="e">
        <f t="shared" si="7"/>
        <v>#N/A</v>
      </c>
      <c r="I167" s="93" t="e">
        <f t="shared" si="8"/>
        <v>#N/A</v>
      </c>
      <c r="J167" s="93" t="e">
        <f t="shared" si="9"/>
        <v>#N/A</v>
      </c>
    </row>
    <row r="168" spans="2:10">
      <c r="B168" s="6" t="e">
        <f t="shared" si="10"/>
        <v>#N/A</v>
      </c>
      <c r="C168" s="93" t="e">
        <f t="shared" si="2"/>
        <v>#N/A</v>
      </c>
      <c r="D168" s="93" t="e">
        <f t="shared" si="3"/>
        <v>#N/A</v>
      </c>
      <c r="E168" s="93" t="e">
        <f t="shared" si="4"/>
        <v>#N/A</v>
      </c>
      <c r="F168" s="93" t="e">
        <f t="shared" si="5"/>
        <v>#N/A</v>
      </c>
      <c r="G168" s="93" t="e">
        <f t="shared" si="6"/>
        <v>#N/A</v>
      </c>
      <c r="H168" s="93" t="e">
        <f t="shared" si="7"/>
        <v>#N/A</v>
      </c>
      <c r="I168" s="93" t="e">
        <f t="shared" si="8"/>
        <v>#N/A</v>
      </c>
      <c r="J168" s="93" t="e">
        <f t="shared" si="9"/>
        <v>#N/A</v>
      </c>
    </row>
    <row r="169" spans="2:10">
      <c r="B169" s="6" t="e">
        <f t="shared" si="10"/>
        <v>#N/A</v>
      </c>
      <c r="C169" s="93" t="e">
        <f t="shared" si="2"/>
        <v>#N/A</v>
      </c>
      <c r="D169" s="93" t="e">
        <f t="shared" si="3"/>
        <v>#N/A</v>
      </c>
      <c r="E169" s="93" t="e">
        <f t="shared" si="4"/>
        <v>#N/A</v>
      </c>
      <c r="F169" s="93" t="e">
        <f t="shared" si="5"/>
        <v>#N/A</v>
      </c>
      <c r="G169" s="93" t="e">
        <f t="shared" si="6"/>
        <v>#N/A</v>
      </c>
      <c r="H169" s="93" t="e">
        <f t="shared" si="7"/>
        <v>#N/A</v>
      </c>
      <c r="I169" s="93" t="e">
        <f t="shared" si="8"/>
        <v>#N/A</v>
      </c>
      <c r="J169" s="93" t="e">
        <f t="shared" si="9"/>
        <v>#N/A</v>
      </c>
    </row>
    <row r="170" spans="2:10">
      <c r="B170" s="6" t="e">
        <f t="shared" si="10"/>
        <v>#N/A</v>
      </c>
      <c r="C170" s="93" t="e">
        <f t="shared" si="2"/>
        <v>#N/A</v>
      </c>
      <c r="D170" s="93" t="e">
        <f t="shared" si="3"/>
        <v>#N/A</v>
      </c>
      <c r="E170" s="93" t="e">
        <f t="shared" si="4"/>
        <v>#N/A</v>
      </c>
      <c r="F170" s="93" t="e">
        <f t="shared" si="5"/>
        <v>#N/A</v>
      </c>
      <c r="G170" s="93" t="e">
        <f t="shared" si="6"/>
        <v>#N/A</v>
      </c>
      <c r="H170" s="93" t="e">
        <f t="shared" si="7"/>
        <v>#N/A</v>
      </c>
      <c r="I170" s="93" t="e">
        <f t="shared" si="8"/>
        <v>#N/A</v>
      </c>
      <c r="J170" s="93" t="e">
        <f t="shared" si="9"/>
        <v>#N/A</v>
      </c>
    </row>
    <row r="171" spans="2:10">
      <c r="B171" s="6" t="e">
        <f t="shared" si="10"/>
        <v>#N/A</v>
      </c>
      <c r="C171" s="93" t="e">
        <f t="shared" si="2"/>
        <v>#N/A</v>
      </c>
      <c r="D171" s="93" t="e">
        <f t="shared" si="3"/>
        <v>#N/A</v>
      </c>
      <c r="E171" s="93" t="e">
        <f t="shared" si="4"/>
        <v>#N/A</v>
      </c>
      <c r="F171" s="93" t="e">
        <f t="shared" si="5"/>
        <v>#N/A</v>
      </c>
      <c r="G171" s="93" t="e">
        <f t="shared" si="6"/>
        <v>#N/A</v>
      </c>
      <c r="H171" s="93" t="e">
        <f t="shared" si="7"/>
        <v>#N/A</v>
      </c>
      <c r="I171" s="93" t="e">
        <f t="shared" si="8"/>
        <v>#N/A</v>
      </c>
      <c r="J171" s="93" t="e">
        <f t="shared" si="9"/>
        <v>#N/A</v>
      </c>
    </row>
    <row r="172" spans="2:10">
      <c r="B172" s="6" t="e">
        <f t="shared" si="10"/>
        <v>#N/A</v>
      </c>
      <c r="C172" s="93" t="e">
        <f t="shared" si="2"/>
        <v>#N/A</v>
      </c>
      <c r="D172" s="93" t="e">
        <f t="shared" si="3"/>
        <v>#N/A</v>
      </c>
      <c r="E172" s="93" t="e">
        <f t="shared" si="4"/>
        <v>#N/A</v>
      </c>
      <c r="F172" s="93" t="e">
        <f t="shared" si="5"/>
        <v>#N/A</v>
      </c>
      <c r="G172" s="93" t="e">
        <f t="shared" si="6"/>
        <v>#N/A</v>
      </c>
      <c r="H172" s="93" t="e">
        <f t="shared" si="7"/>
        <v>#N/A</v>
      </c>
      <c r="I172" s="93" t="e">
        <f t="shared" si="8"/>
        <v>#N/A</v>
      </c>
      <c r="J172" s="93" t="e">
        <f t="shared" si="9"/>
        <v>#N/A</v>
      </c>
    </row>
    <row r="173" spans="2:10">
      <c r="B173" s="6" t="e">
        <f t="shared" si="10"/>
        <v>#N/A</v>
      </c>
      <c r="C173" s="93" t="e">
        <f t="shared" si="2"/>
        <v>#N/A</v>
      </c>
      <c r="D173" s="93" t="e">
        <f t="shared" si="3"/>
        <v>#N/A</v>
      </c>
      <c r="E173" s="93" t="e">
        <f t="shared" si="4"/>
        <v>#N/A</v>
      </c>
      <c r="F173" s="93" t="e">
        <f t="shared" si="5"/>
        <v>#N/A</v>
      </c>
      <c r="G173" s="93" t="e">
        <f t="shared" si="6"/>
        <v>#N/A</v>
      </c>
      <c r="H173" s="93" t="e">
        <f t="shared" si="7"/>
        <v>#N/A</v>
      </c>
      <c r="I173" s="93" t="e">
        <f t="shared" si="8"/>
        <v>#N/A</v>
      </c>
      <c r="J173" s="93" t="e">
        <f t="shared" si="9"/>
        <v>#N/A</v>
      </c>
    </row>
    <row r="174" spans="2:10">
      <c r="B174" s="6" t="e">
        <f t="shared" si="10"/>
        <v>#N/A</v>
      </c>
      <c r="C174" s="93" t="e">
        <f t="shared" si="2"/>
        <v>#N/A</v>
      </c>
      <c r="D174" s="93" t="e">
        <f t="shared" si="3"/>
        <v>#N/A</v>
      </c>
      <c r="E174" s="93" t="e">
        <f t="shared" si="4"/>
        <v>#N/A</v>
      </c>
      <c r="F174" s="93" t="e">
        <f t="shared" si="5"/>
        <v>#N/A</v>
      </c>
      <c r="G174" s="93" t="e">
        <f t="shared" si="6"/>
        <v>#N/A</v>
      </c>
      <c r="H174" s="93" t="e">
        <f t="shared" si="7"/>
        <v>#N/A</v>
      </c>
      <c r="I174" s="93" t="e">
        <f t="shared" si="8"/>
        <v>#N/A</v>
      </c>
      <c r="J174" s="93" t="e">
        <f t="shared" si="9"/>
        <v>#N/A</v>
      </c>
    </row>
    <row r="175" spans="2:10">
      <c r="B175" s="6" t="e">
        <f t="shared" si="10"/>
        <v>#N/A</v>
      </c>
      <c r="C175" s="93" t="e">
        <f t="shared" si="2"/>
        <v>#N/A</v>
      </c>
      <c r="D175" s="93" t="e">
        <f t="shared" si="3"/>
        <v>#N/A</v>
      </c>
      <c r="E175" s="93" t="e">
        <f t="shared" si="4"/>
        <v>#N/A</v>
      </c>
      <c r="F175" s="93" t="e">
        <f t="shared" si="5"/>
        <v>#N/A</v>
      </c>
      <c r="G175" s="93" t="e">
        <f t="shared" si="6"/>
        <v>#N/A</v>
      </c>
      <c r="H175" s="93" t="e">
        <f t="shared" si="7"/>
        <v>#N/A</v>
      </c>
      <c r="I175" s="93" t="e">
        <f t="shared" si="8"/>
        <v>#N/A</v>
      </c>
      <c r="J175" s="93" t="e">
        <f t="shared" si="9"/>
        <v>#N/A</v>
      </c>
    </row>
    <row r="176" spans="2:10">
      <c r="B176" s="6" t="e">
        <f t="shared" si="10"/>
        <v>#N/A</v>
      </c>
      <c r="C176" s="93" t="e">
        <f t="shared" si="2"/>
        <v>#N/A</v>
      </c>
      <c r="D176" s="93" t="e">
        <f t="shared" si="3"/>
        <v>#N/A</v>
      </c>
      <c r="E176" s="93" t="e">
        <f t="shared" si="4"/>
        <v>#N/A</v>
      </c>
      <c r="F176" s="93" t="e">
        <f t="shared" si="5"/>
        <v>#N/A</v>
      </c>
      <c r="G176" s="93" t="e">
        <f t="shared" si="6"/>
        <v>#N/A</v>
      </c>
      <c r="H176" s="93" t="e">
        <f t="shared" si="7"/>
        <v>#N/A</v>
      </c>
      <c r="I176" s="93" t="e">
        <f t="shared" si="8"/>
        <v>#N/A</v>
      </c>
      <c r="J176" s="93" t="e">
        <f t="shared" si="9"/>
        <v>#N/A</v>
      </c>
    </row>
    <row r="177" spans="1:11">
      <c r="B177" s="6" t="e">
        <f t="shared" si="10"/>
        <v>#N/A</v>
      </c>
      <c r="C177" s="93" t="e">
        <f t="shared" si="2"/>
        <v>#N/A</v>
      </c>
      <c r="D177" s="93" t="e">
        <f t="shared" si="3"/>
        <v>#N/A</v>
      </c>
      <c r="E177" s="93" t="e">
        <f t="shared" si="4"/>
        <v>#N/A</v>
      </c>
      <c r="F177" s="93" t="e">
        <f t="shared" si="5"/>
        <v>#N/A</v>
      </c>
      <c r="G177" s="93" t="e">
        <f t="shared" si="6"/>
        <v>#N/A</v>
      </c>
      <c r="H177" s="93" t="e">
        <f t="shared" si="7"/>
        <v>#N/A</v>
      </c>
      <c r="I177" s="93" t="e">
        <f t="shared" si="8"/>
        <v>#N/A</v>
      </c>
      <c r="J177" s="93" t="e">
        <f t="shared" si="9"/>
        <v>#N/A</v>
      </c>
    </row>
    <row r="178" spans="1:11">
      <c r="B178" s="6" t="e">
        <f t="shared" si="10"/>
        <v>#N/A</v>
      </c>
      <c r="C178" s="93" t="e">
        <f t="shared" si="2"/>
        <v>#N/A</v>
      </c>
      <c r="D178" s="93" t="e">
        <f t="shared" si="3"/>
        <v>#N/A</v>
      </c>
      <c r="E178" s="93" t="e">
        <f t="shared" si="4"/>
        <v>#N/A</v>
      </c>
      <c r="F178" s="93" t="e">
        <f t="shared" si="5"/>
        <v>#N/A</v>
      </c>
      <c r="G178" s="93" t="e">
        <f t="shared" si="6"/>
        <v>#N/A</v>
      </c>
      <c r="H178" s="93" t="e">
        <f t="shared" si="7"/>
        <v>#N/A</v>
      </c>
      <c r="I178" s="93" t="e">
        <f t="shared" si="8"/>
        <v>#N/A</v>
      </c>
      <c r="J178" s="93" t="e">
        <f t="shared" si="9"/>
        <v>#N/A</v>
      </c>
    </row>
    <row r="179" spans="1:11">
      <c r="B179" s="6" t="e">
        <f t="shared" si="10"/>
        <v>#N/A</v>
      </c>
      <c r="C179" s="93" t="e">
        <f t="shared" si="2"/>
        <v>#N/A</v>
      </c>
      <c r="D179" s="93" t="e">
        <f t="shared" si="3"/>
        <v>#N/A</v>
      </c>
      <c r="E179" s="93" t="e">
        <f t="shared" si="4"/>
        <v>#N/A</v>
      </c>
      <c r="F179" s="93" t="e">
        <f t="shared" si="5"/>
        <v>#N/A</v>
      </c>
      <c r="G179" s="93" t="e">
        <f t="shared" si="6"/>
        <v>#N/A</v>
      </c>
      <c r="H179" s="93" t="e">
        <f t="shared" si="7"/>
        <v>#N/A</v>
      </c>
      <c r="I179" s="93" t="e">
        <f t="shared" si="8"/>
        <v>#N/A</v>
      </c>
      <c r="J179" s="93" t="e">
        <f t="shared" si="9"/>
        <v>#N/A</v>
      </c>
    </row>
    <row r="182" spans="1:11" ht="15.75">
      <c r="A182" s="299" t="s">
        <v>133</v>
      </c>
      <c r="B182" s="299"/>
      <c r="C182" s="299"/>
      <c r="D182" s="299"/>
      <c r="E182" s="299"/>
      <c r="F182" s="299"/>
      <c r="G182" s="299"/>
      <c r="H182" s="299"/>
      <c r="I182" s="299"/>
    </row>
    <row r="183" spans="1:11" ht="15.75">
      <c r="A183" s="274"/>
      <c r="B183" s="310" t="s">
        <v>15</v>
      </c>
      <c r="C183" s="310"/>
      <c r="D183" s="310"/>
      <c r="E183" s="310"/>
      <c r="F183" s="310"/>
      <c r="G183" s="310"/>
      <c r="H183" s="310"/>
      <c r="I183" s="310"/>
      <c r="J183" s="310"/>
      <c r="K183" s="310"/>
    </row>
    <row r="184" spans="1:11" ht="15.75">
      <c r="A184" s="274"/>
      <c r="B184" s="294" t="s">
        <v>60</v>
      </c>
      <c r="C184" s="294" t="s">
        <v>9</v>
      </c>
      <c r="D184" s="294"/>
      <c r="E184" s="294" t="s">
        <v>134</v>
      </c>
      <c r="F184" s="294"/>
      <c r="G184" s="294"/>
      <c r="H184" s="311" t="s">
        <v>105</v>
      </c>
      <c r="I184" s="312"/>
      <c r="J184" s="312"/>
      <c r="K184" s="313"/>
    </row>
    <row r="185" spans="1:11">
      <c r="B185" s="294"/>
      <c r="C185" s="273" t="s">
        <v>135</v>
      </c>
      <c r="D185" s="273" t="s">
        <v>136</v>
      </c>
      <c r="E185" s="273" t="s">
        <v>137</v>
      </c>
      <c r="F185" s="273" t="s">
        <v>138</v>
      </c>
      <c r="G185" s="273" t="s">
        <v>139</v>
      </c>
      <c r="H185" s="273" t="s">
        <v>140</v>
      </c>
      <c r="I185" s="273" t="s">
        <v>141</v>
      </c>
      <c r="J185" s="273" t="s">
        <v>139</v>
      </c>
      <c r="K185" s="273" t="s">
        <v>142</v>
      </c>
    </row>
    <row r="186" spans="1:11">
      <c r="B186" s="102">
        <v>1</v>
      </c>
      <c r="C186" s="104">
        <v>0</v>
      </c>
      <c r="D186" s="105">
        <f>$C$10+C186</f>
        <v>2025</v>
      </c>
      <c r="E186" s="97">
        <f>B186*$F$63</f>
        <v>2665000</v>
      </c>
      <c r="F186" s="97">
        <f>B186*$F$74</f>
        <v>1036158.7692307692</v>
      </c>
      <c r="G186" s="97">
        <f>B186*$F$83</f>
        <v>495000</v>
      </c>
      <c r="H186" s="97">
        <f t="shared" ref="H186:I188" si="11">SUM(E186)</f>
        <v>2665000</v>
      </c>
      <c r="I186" s="103">
        <f t="shared" si="11"/>
        <v>1036158.7692307692</v>
      </c>
      <c r="J186" s="97">
        <f>G186</f>
        <v>495000</v>
      </c>
      <c r="K186" s="97">
        <f>I186-J186</f>
        <v>541158.76923076925</v>
      </c>
    </row>
    <row r="187" spans="1:11">
      <c r="B187" s="102">
        <v>2</v>
      </c>
      <c r="C187" s="104">
        <f>INDEX($B$129:$B$179,MATCH((B187-1)*$C$41*$C$42,$F$129:$F$179,1))</f>
        <v>9</v>
      </c>
      <c r="D187" s="105">
        <f>$C$10+C187</f>
        <v>2034</v>
      </c>
      <c r="E187" s="97">
        <f>B187*$F$63</f>
        <v>5330000</v>
      </c>
      <c r="F187" s="97">
        <f>B187*$F$74</f>
        <v>2072317.5384615385</v>
      </c>
      <c r="G187" s="97">
        <f>B187*$F$83</f>
        <v>990000</v>
      </c>
      <c r="H187" s="97">
        <f t="shared" si="11"/>
        <v>5330000</v>
      </c>
      <c r="I187" s="103">
        <f t="shared" si="11"/>
        <v>2072317.5384615385</v>
      </c>
      <c r="J187" s="97">
        <f>G187</f>
        <v>990000</v>
      </c>
      <c r="K187" s="97">
        <f>I187-J187</f>
        <v>1082317.5384615385</v>
      </c>
    </row>
    <row r="188" spans="1:11">
      <c r="B188" s="102">
        <v>3</v>
      </c>
      <c r="C188" s="104">
        <f>INDEX($B$129:$B$179,MATCH((B188-1)*$C$41*$C$42,$F$129:$F$179,1))</f>
        <v>15</v>
      </c>
      <c r="D188" s="105">
        <f>$C$10+C188</f>
        <v>2040</v>
      </c>
      <c r="E188" s="97">
        <f>B188*$F$63</f>
        <v>7995000</v>
      </c>
      <c r="F188" s="97">
        <f>B188*$F$74</f>
        <v>3108476.307692308</v>
      </c>
      <c r="G188" s="97">
        <f>B188*$F$83</f>
        <v>1485000</v>
      </c>
      <c r="H188" s="97">
        <f t="shared" si="11"/>
        <v>7995000</v>
      </c>
      <c r="I188" s="103">
        <f t="shared" si="11"/>
        <v>3108476.307692308</v>
      </c>
      <c r="J188" s="97">
        <f>G188</f>
        <v>1485000</v>
      </c>
      <c r="K188" s="97">
        <f>I188-J188</f>
        <v>1623476.307692308</v>
      </c>
    </row>
    <row r="189" spans="1:11">
      <c r="B189" s="18"/>
      <c r="C189" s="18"/>
      <c r="D189" s="18"/>
      <c r="E189" s="18"/>
      <c r="F189" s="18"/>
      <c r="G189" s="18"/>
      <c r="H189" s="18"/>
      <c r="I189" s="18"/>
      <c r="J189" s="18"/>
      <c r="K189" s="18"/>
    </row>
    <row r="190" spans="1:11" ht="15.75">
      <c r="B190" s="310" t="s">
        <v>16</v>
      </c>
      <c r="C190" s="310"/>
      <c r="D190" s="310"/>
      <c r="E190" s="310"/>
      <c r="F190" s="310"/>
      <c r="G190" s="310"/>
      <c r="H190" s="310"/>
      <c r="I190" s="310"/>
      <c r="J190" s="310"/>
      <c r="K190" s="310"/>
    </row>
    <row r="191" spans="1:11">
      <c r="B191" s="294" t="s">
        <v>60</v>
      </c>
      <c r="C191" s="294" t="s">
        <v>9</v>
      </c>
      <c r="D191" s="294"/>
      <c r="E191" s="294" t="s">
        <v>134</v>
      </c>
      <c r="F191" s="294"/>
      <c r="G191" s="294"/>
      <c r="H191" s="311" t="s">
        <v>105</v>
      </c>
      <c r="I191" s="312"/>
      <c r="J191" s="312"/>
      <c r="K191" s="313"/>
    </row>
    <row r="192" spans="1:11">
      <c r="B192" s="294"/>
      <c r="C192" s="273" t="s">
        <v>135</v>
      </c>
      <c r="D192" s="273" t="s">
        <v>136</v>
      </c>
      <c r="E192" s="273" t="s">
        <v>137</v>
      </c>
      <c r="F192" s="273" t="s">
        <v>138</v>
      </c>
      <c r="G192" s="273" t="s">
        <v>139</v>
      </c>
      <c r="H192" s="273" t="s">
        <v>140</v>
      </c>
      <c r="I192" s="273" t="s">
        <v>141</v>
      </c>
      <c r="J192" s="273" t="s">
        <v>139</v>
      </c>
      <c r="K192" s="273" t="s">
        <v>142</v>
      </c>
    </row>
    <row r="193" spans="2:11">
      <c r="B193" s="102">
        <v>1</v>
      </c>
      <c r="C193" s="104">
        <v>0</v>
      </c>
      <c r="D193" s="105">
        <f>$C$10+C193</f>
        <v>2025</v>
      </c>
      <c r="E193" s="97">
        <f>B193*$F$63</f>
        <v>2665000</v>
      </c>
      <c r="F193" s="97">
        <f>B193*$F$74</f>
        <v>1036158.7692307692</v>
      </c>
      <c r="G193" s="97">
        <f>B193*$F$83</f>
        <v>495000</v>
      </c>
      <c r="H193" s="97">
        <f t="shared" ref="H193:I196" si="12">SUM(E193)</f>
        <v>2665000</v>
      </c>
      <c r="I193" s="103">
        <f t="shared" si="12"/>
        <v>1036158.7692307692</v>
      </c>
      <c r="J193" s="97">
        <f>G193</f>
        <v>495000</v>
      </c>
      <c r="K193" s="97">
        <f>I193-J193</f>
        <v>541158.76923076925</v>
      </c>
    </row>
    <row r="194" spans="2:11">
      <c r="B194" s="102">
        <v>2</v>
      </c>
      <c r="C194" s="104">
        <f>INDEX($B$129:$B$179,MATCH((B194-1)*$C$41*$C$42,$J$129:$J$179,1))</f>
        <v>8</v>
      </c>
      <c r="D194" s="105">
        <f>$C$10+C194</f>
        <v>2033</v>
      </c>
      <c r="E194" s="97">
        <f>B194*$F$63</f>
        <v>5330000</v>
      </c>
      <c r="F194" s="97">
        <f>B194*$F$74</f>
        <v>2072317.5384615385</v>
      </c>
      <c r="G194" s="97">
        <f>B194*$F$83</f>
        <v>990000</v>
      </c>
      <c r="H194" s="97">
        <f t="shared" si="12"/>
        <v>5330000</v>
      </c>
      <c r="I194" s="103">
        <f t="shared" si="12"/>
        <v>2072317.5384615385</v>
      </c>
      <c r="J194" s="97">
        <f>G194</f>
        <v>990000</v>
      </c>
      <c r="K194" s="97">
        <f>I194-J194</f>
        <v>1082317.5384615385</v>
      </c>
    </row>
    <row r="195" spans="2:11">
      <c r="B195" s="102">
        <v>3</v>
      </c>
      <c r="C195" s="104">
        <f>INDEX($B$129:$B$179,MATCH((B195-1)*$C$41*$C$42,$J$129:$J$179,1))</f>
        <v>10</v>
      </c>
      <c r="D195" s="105">
        <f>$C$10+C195</f>
        <v>2035</v>
      </c>
      <c r="E195" s="97">
        <f>B195*$F$63</f>
        <v>7995000</v>
      </c>
      <c r="F195" s="97">
        <f>B195*$F$74</f>
        <v>3108476.307692308</v>
      </c>
      <c r="G195" s="97">
        <f>B195*$F$83</f>
        <v>1485000</v>
      </c>
      <c r="H195" s="97">
        <f t="shared" si="12"/>
        <v>7995000</v>
      </c>
      <c r="I195" s="103">
        <f t="shared" si="12"/>
        <v>3108476.307692308</v>
      </c>
      <c r="J195" s="97">
        <f>G195</f>
        <v>1485000</v>
      </c>
      <c r="K195" s="97">
        <f>I195-J195</f>
        <v>1623476.307692308</v>
      </c>
    </row>
    <row r="196" spans="2:11">
      <c r="B196" s="6">
        <v>4</v>
      </c>
      <c r="C196" s="104">
        <f>INDEX($B$129:$B$179,MATCH((B196-1)*$C$41*$C$42,$J$129:$J$179,1))</f>
        <v>14</v>
      </c>
      <c r="D196" s="105">
        <f>$C$10+C196</f>
        <v>2039</v>
      </c>
      <c r="E196" s="97">
        <f>B196*$F$63</f>
        <v>10660000</v>
      </c>
      <c r="F196" s="97">
        <f>B196*$F$74</f>
        <v>4144635.076923077</v>
      </c>
      <c r="G196" s="97">
        <f>B196*$F$83</f>
        <v>1980000</v>
      </c>
      <c r="H196" s="97">
        <f t="shared" si="12"/>
        <v>10660000</v>
      </c>
      <c r="I196" s="103">
        <f t="shared" si="12"/>
        <v>4144635.076923077</v>
      </c>
      <c r="J196" s="97">
        <f>G196</f>
        <v>1980000</v>
      </c>
      <c r="K196" s="97">
        <f>I196-J196</f>
        <v>2164635.076923077</v>
      </c>
    </row>
  </sheetData>
  <mergeCells count="106">
    <mergeCell ref="B13:E13"/>
    <mergeCell ref="B14:C15"/>
    <mergeCell ref="D14:E14"/>
    <mergeCell ref="F14:G14"/>
    <mergeCell ref="H14:I15"/>
    <mergeCell ref="A1:I1"/>
    <mergeCell ref="A2:I2"/>
    <mergeCell ref="B4:I4"/>
    <mergeCell ref="C5:I5"/>
    <mergeCell ref="C6:I6"/>
    <mergeCell ref="C7:I7"/>
    <mergeCell ref="D10:I10"/>
    <mergeCell ref="B39:I39"/>
    <mergeCell ref="F36:J36"/>
    <mergeCell ref="A37:I37"/>
    <mergeCell ref="B28:F28"/>
    <mergeCell ref="B29:B30"/>
    <mergeCell ref="C29:D29"/>
    <mergeCell ref="E30:F30"/>
    <mergeCell ref="F35:J35"/>
    <mergeCell ref="B22:F22"/>
    <mergeCell ref="E23:I23"/>
    <mergeCell ref="C23:D23"/>
    <mergeCell ref="E24:I26"/>
    <mergeCell ref="E46:I46"/>
    <mergeCell ref="E47:I47"/>
    <mergeCell ref="E48:I48"/>
    <mergeCell ref="E49:I49"/>
    <mergeCell ref="E50:I50"/>
    <mergeCell ref="B55:I55"/>
    <mergeCell ref="E40:I40"/>
    <mergeCell ref="E41:I41"/>
    <mergeCell ref="E42:I42"/>
    <mergeCell ref="E43:I43"/>
    <mergeCell ref="E44:I44"/>
    <mergeCell ref="E45:I45"/>
    <mergeCell ref="G62:I62"/>
    <mergeCell ref="G63:I63"/>
    <mergeCell ref="B65:I65"/>
    <mergeCell ref="G66:I66"/>
    <mergeCell ref="G67:I67"/>
    <mergeCell ref="G68:I68"/>
    <mergeCell ref="G56:I56"/>
    <mergeCell ref="G57:I57"/>
    <mergeCell ref="G58:I58"/>
    <mergeCell ref="G59:I59"/>
    <mergeCell ref="G60:I60"/>
    <mergeCell ref="G61:I61"/>
    <mergeCell ref="F87:I88"/>
    <mergeCell ref="A77:I77"/>
    <mergeCell ref="B79:I79"/>
    <mergeCell ref="G80:I80"/>
    <mergeCell ref="G81:I81"/>
    <mergeCell ref="G82:I82"/>
    <mergeCell ref="G83:I83"/>
    <mergeCell ref="G69:I69"/>
    <mergeCell ref="G70:I70"/>
    <mergeCell ref="G71:I71"/>
    <mergeCell ref="G72:I72"/>
    <mergeCell ref="G73:I73"/>
    <mergeCell ref="G74:I74"/>
    <mergeCell ref="B190:K190"/>
    <mergeCell ref="B191:B192"/>
    <mergeCell ref="C191:D191"/>
    <mergeCell ref="E191:G191"/>
    <mergeCell ref="H191:K191"/>
    <mergeCell ref="B127:B128"/>
    <mergeCell ref="A182:I182"/>
    <mergeCell ref="B183:K183"/>
    <mergeCell ref="B184:B185"/>
    <mergeCell ref="C184:D184"/>
    <mergeCell ref="E184:G184"/>
    <mergeCell ref="H184:K184"/>
    <mergeCell ref="F123:I123"/>
    <mergeCell ref="F124:I124"/>
    <mergeCell ref="A119:I119"/>
    <mergeCell ref="A111:I111"/>
    <mergeCell ref="B112:I112"/>
    <mergeCell ref="B113:I113"/>
    <mergeCell ref="B114:I114"/>
    <mergeCell ref="B115:I115"/>
    <mergeCell ref="B116:I116"/>
    <mergeCell ref="G126:J126"/>
    <mergeCell ref="C126:F126"/>
    <mergeCell ref="D11:I11"/>
    <mergeCell ref="B16:B20"/>
    <mergeCell ref="H16:I20"/>
    <mergeCell ref="D20:E20"/>
    <mergeCell ref="F20:G20"/>
    <mergeCell ref="A103:I103"/>
    <mergeCell ref="B104:I104"/>
    <mergeCell ref="B105:I105"/>
    <mergeCell ref="B106:I106"/>
    <mergeCell ref="B107:I107"/>
    <mergeCell ref="B108:I108"/>
    <mergeCell ref="F92:I93"/>
    <mergeCell ref="B96:I96"/>
    <mergeCell ref="B97:I97"/>
    <mergeCell ref="B98:I98"/>
    <mergeCell ref="B99:I99"/>
    <mergeCell ref="B100:I100"/>
    <mergeCell ref="B90:C90"/>
    <mergeCell ref="F91:I91"/>
    <mergeCell ref="F86:I86"/>
    <mergeCell ref="F121:I121"/>
    <mergeCell ref="F122:I12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95599-9F8F-4FF3-9D1A-AFCF7F814976}">
  <dimension ref="A1:W184"/>
  <sheetViews>
    <sheetView topLeftCell="A9" workbookViewId="0">
      <selection activeCell="E27" sqref="E27"/>
    </sheetView>
  </sheetViews>
  <sheetFormatPr defaultRowHeight="14.25"/>
  <cols>
    <col min="1" max="1" width="5.7109375" style="1" customWidth="1"/>
    <col min="2" max="2" width="26.140625" style="1" customWidth="1"/>
    <col min="3" max="3" width="19.5703125" style="1" customWidth="1"/>
    <col min="4" max="4" width="15" style="1" bestFit="1" customWidth="1"/>
    <col min="5" max="5" width="15.28515625" style="1" bestFit="1" customWidth="1"/>
    <col min="6" max="6" width="14.7109375" style="1" bestFit="1" customWidth="1"/>
    <col min="7" max="7" width="14.5703125" style="1" customWidth="1"/>
    <col min="8" max="8" width="15.5703125" style="1" customWidth="1"/>
    <col min="9" max="9" width="45.42578125" style="1" customWidth="1"/>
    <col min="10" max="11" width="16.42578125" style="1" customWidth="1"/>
    <col min="12" max="12" width="11.85546875" style="1" customWidth="1"/>
    <col min="13" max="15" width="9.140625" style="1"/>
    <col min="16" max="16" width="11.5703125" style="1" bestFit="1" customWidth="1"/>
    <col min="17" max="17" width="12.28515625" style="1" bestFit="1" customWidth="1"/>
    <col min="18" max="19" width="9.140625" style="1" customWidth="1"/>
    <col min="20" max="23" width="9.140625" style="1"/>
  </cols>
  <sheetData>
    <row r="1" spans="1:11" ht="18">
      <c r="A1" s="341" t="s">
        <v>0</v>
      </c>
      <c r="B1" s="341"/>
      <c r="C1" s="341"/>
      <c r="D1" s="341"/>
      <c r="E1" s="341"/>
      <c r="F1" s="341"/>
      <c r="G1" s="341"/>
      <c r="H1" s="341"/>
      <c r="I1" s="341"/>
    </row>
    <row r="2" spans="1:11" ht="15.75">
      <c r="A2" s="299" t="s">
        <v>1</v>
      </c>
      <c r="B2" s="299"/>
      <c r="C2" s="299"/>
      <c r="D2" s="299"/>
      <c r="E2" s="299"/>
      <c r="F2" s="299"/>
      <c r="G2" s="299"/>
      <c r="H2" s="299"/>
      <c r="I2" s="299"/>
      <c r="J2" s="274"/>
      <c r="K2" s="274"/>
    </row>
    <row r="3" spans="1:11" ht="15.75">
      <c r="A3" s="274"/>
      <c r="B3" s="274"/>
      <c r="C3" s="274"/>
      <c r="D3" s="274"/>
      <c r="E3" s="274"/>
      <c r="F3" s="274"/>
      <c r="G3" s="274"/>
      <c r="H3" s="274"/>
      <c r="I3" s="274"/>
      <c r="J3" s="274"/>
      <c r="K3" s="274"/>
    </row>
    <row r="4" spans="1:11" ht="15.75">
      <c r="B4" s="299" t="s">
        <v>2</v>
      </c>
      <c r="C4" s="299"/>
      <c r="D4" s="299"/>
      <c r="E4" s="299"/>
      <c r="F4" s="299"/>
      <c r="G4" s="299"/>
      <c r="H4" s="299"/>
      <c r="I4" s="299"/>
    </row>
    <row r="5" spans="1:11">
      <c r="B5" s="272" t="s">
        <v>3</v>
      </c>
      <c r="C5" s="296" t="s">
        <v>4</v>
      </c>
      <c r="D5" s="296"/>
      <c r="E5" s="296"/>
      <c r="F5" s="296"/>
      <c r="G5" s="296"/>
      <c r="H5" s="296"/>
      <c r="I5" s="296"/>
    </row>
    <row r="6" spans="1:11">
      <c r="B6" s="273" t="s">
        <v>5</v>
      </c>
      <c r="C6" s="342" t="s">
        <v>6</v>
      </c>
      <c r="D6" s="342"/>
      <c r="E6" s="342"/>
      <c r="F6" s="342"/>
      <c r="G6" s="342"/>
      <c r="H6" s="342"/>
      <c r="I6" s="342"/>
    </row>
    <row r="7" spans="1:11">
      <c r="B7" s="273" t="s">
        <v>7</v>
      </c>
      <c r="C7" s="342" t="s">
        <v>8</v>
      </c>
      <c r="D7" s="342"/>
      <c r="E7" s="342"/>
      <c r="F7" s="342"/>
      <c r="G7" s="342"/>
      <c r="H7" s="342"/>
      <c r="I7" s="342"/>
    </row>
    <row r="9" spans="1:11" ht="15.75">
      <c r="B9" s="90" t="s">
        <v>9</v>
      </c>
      <c r="C9" s="91"/>
      <c r="D9" s="90"/>
      <c r="E9" s="90"/>
    </row>
    <row r="10" spans="1:11" ht="15.75">
      <c r="B10" s="6" t="s">
        <v>10</v>
      </c>
      <c r="C10" s="6">
        <v>2025</v>
      </c>
      <c r="D10" s="343"/>
      <c r="E10" s="343"/>
      <c r="F10" s="343"/>
      <c r="G10" s="343"/>
      <c r="H10" s="343"/>
      <c r="I10" s="343"/>
    </row>
    <row r="11" spans="1:11" ht="15" customHeight="1">
      <c r="B11" s="6" t="s">
        <v>11</v>
      </c>
      <c r="C11" s="89">
        <v>2045</v>
      </c>
      <c r="D11" s="295" t="s">
        <v>12</v>
      </c>
      <c r="E11" s="295"/>
      <c r="F11" s="295"/>
      <c r="G11" s="295"/>
      <c r="H11" s="295"/>
      <c r="I11" s="295"/>
      <c r="J11" s="2"/>
    </row>
    <row r="13" spans="1:11" ht="15.75">
      <c r="B13" s="322" t="s">
        <v>13</v>
      </c>
      <c r="C13" s="322"/>
      <c r="D13" s="322"/>
      <c r="E13" s="322"/>
    </row>
    <row r="14" spans="1:11">
      <c r="B14" s="296" t="s">
        <v>14</v>
      </c>
      <c r="C14" s="296"/>
      <c r="D14" s="335" t="s">
        <v>15</v>
      </c>
      <c r="E14" s="335"/>
      <c r="F14" s="294" t="s">
        <v>16</v>
      </c>
      <c r="G14" s="336"/>
      <c r="H14" s="337" t="s">
        <v>17</v>
      </c>
      <c r="I14" s="338"/>
    </row>
    <row r="15" spans="1:11">
      <c r="B15" s="296"/>
      <c r="C15" s="296"/>
      <c r="D15" s="92" t="s">
        <v>18</v>
      </c>
      <c r="E15" s="273" t="s">
        <v>19</v>
      </c>
      <c r="F15" s="273" t="s">
        <v>18</v>
      </c>
      <c r="G15" s="273" t="s">
        <v>19</v>
      </c>
      <c r="H15" s="339"/>
      <c r="I15" s="340"/>
      <c r="J15" s="276"/>
      <c r="K15" s="276"/>
    </row>
    <row r="16" spans="1:11" ht="15" customHeight="1">
      <c r="B16" s="296" t="s">
        <v>20</v>
      </c>
      <c r="C16" s="272" t="s">
        <v>21</v>
      </c>
      <c r="D16" s="93">
        <f>INDEX('Waste Projections'!$H$41:$AL$41,MATCH(Organics_AD!$C$11,'Waste Projections'!$H$6:$AL$6,0))*'Waste Composition'!$G$14</f>
        <v>15289.236000000001</v>
      </c>
      <c r="E16" s="93">
        <v>0</v>
      </c>
      <c r="F16" s="93">
        <f>D16</f>
        <v>15289.236000000001</v>
      </c>
      <c r="G16" s="93">
        <f>INDEX('Waste Projections'!$H$47:$AL$47,MATCH(Organics_AD!$C$11,'Waste Projections'!$H$45:$AL$45,0))</f>
        <v>16838.5</v>
      </c>
      <c r="H16" s="295"/>
      <c r="I16" s="295"/>
      <c r="J16" s="2"/>
      <c r="K16" s="2"/>
    </row>
    <row r="17" spans="2:11">
      <c r="B17" s="296"/>
      <c r="C17" s="272" t="s">
        <v>22</v>
      </c>
      <c r="D17" s="93">
        <f>INDEX('Waste Projections'!$H$41:$AL$41,MATCH(Organics_AD!$C$11,'Waste Projections'!$H$6:$AL$6,0))*'Waste Composition'!$G$15</f>
        <v>7644.6180000000004</v>
      </c>
      <c r="E17" s="93">
        <v>0</v>
      </c>
      <c r="F17" s="93">
        <f>D17</f>
        <v>7644.6180000000004</v>
      </c>
      <c r="G17" s="93">
        <v>0</v>
      </c>
      <c r="H17" s="295"/>
      <c r="I17" s="295"/>
      <c r="J17" s="2"/>
      <c r="K17" s="2"/>
    </row>
    <row r="18" spans="2:11">
      <c r="B18" s="296"/>
      <c r="C18" s="272" t="s">
        <v>23</v>
      </c>
      <c r="D18" s="93">
        <f>INDEX('Waste Projections'!$H$41:$AL$41,MATCH(Organics_AD!$C$11,'Waste Projections'!$H$6:$AL$6,0))*'Waste Composition'!$G$16</f>
        <v>7644.6180000000004</v>
      </c>
      <c r="E18" s="93">
        <v>0</v>
      </c>
      <c r="F18" s="93">
        <f>D18</f>
        <v>7644.6180000000004</v>
      </c>
      <c r="G18" s="93">
        <v>0</v>
      </c>
      <c r="H18" s="295"/>
      <c r="I18" s="295"/>
      <c r="J18" s="2"/>
      <c r="K18" s="2"/>
    </row>
    <row r="19" spans="2:11">
      <c r="B19" s="296"/>
      <c r="C19" s="272" t="s">
        <v>24</v>
      </c>
      <c r="D19" s="94">
        <f>SUM(D16:D18)</f>
        <v>30578.472000000002</v>
      </c>
      <c r="E19" s="94">
        <f>SUM(E16:E18)</f>
        <v>0</v>
      </c>
      <c r="F19" s="94">
        <f>SUM(F16:F18)</f>
        <v>30578.472000000002</v>
      </c>
      <c r="G19" s="94">
        <f>SUM(G16:G18)</f>
        <v>16838.5</v>
      </c>
      <c r="H19" s="295"/>
      <c r="I19" s="295"/>
      <c r="J19" s="2"/>
      <c r="K19" s="2"/>
    </row>
    <row r="20" spans="2:11">
      <c r="B20" s="296"/>
      <c r="C20" s="272" t="s">
        <v>25</v>
      </c>
      <c r="D20" s="297">
        <f>SUM(D19:E19)</f>
        <v>30578.472000000002</v>
      </c>
      <c r="E20" s="298"/>
      <c r="F20" s="297">
        <f>SUM(F19:G19)</f>
        <v>47416.972000000002</v>
      </c>
      <c r="G20" s="298"/>
      <c r="H20" s="295"/>
      <c r="I20" s="295"/>
      <c r="J20" s="2"/>
      <c r="K20" s="2"/>
    </row>
    <row r="22" spans="2:11" ht="15.75">
      <c r="B22" s="299" t="s">
        <v>26</v>
      </c>
      <c r="C22" s="299"/>
      <c r="D22" s="299"/>
      <c r="E22" s="299"/>
      <c r="F22" s="299"/>
    </row>
    <row r="23" spans="2:11">
      <c r="B23" s="3" t="s">
        <v>27</v>
      </c>
      <c r="C23" s="327" t="s">
        <v>28</v>
      </c>
      <c r="D23" s="328"/>
      <c r="E23" s="325" t="s">
        <v>17</v>
      </c>
      <c r="F23" s="325"/>
      <c r="G23" s="325"/>
      <c r="H23" s="325"/>
      <c r="I23" s="326"/>
      <c r="J23" s="276"/>
      <c r="K23" s="276"/>
    </row>
    <row r="24" spans="2:11">
      <c r="B24" s="3"/>
      <c r="C24" s="3" t="s">
        <v>5</v>
      </c>
      <c r="D24" s="3" t="s">
        <v>7</v>
      </c>
      <c r="E24" s="329" t="s">
        <v>29</v>
      </c>
      <c r="F24" s="329"/>
      <c r="G24" s="329"/>
      <c r="H24" s="329"/>
      <c r="I24" s="330"/>
      <c r="J24" s="276"/>
      <c r="K24" s="276"/>
    </row>
    <row r="25" spans="2:11">
      <c r="B25" s="4" t="s">
        <v>19</v>
      </c>
      <c r="C25" s="96">
        <v>0</v>
      </c>
      <c r="D25" s="96">
        <v>1</v>
      </c>
      <c r="E25" s="331"/>
      <c r="F25" s="331"/>
      <c r="G25" s="331"/>
      <c r="H25" s="331"/>
      <c r="I25" s="332"/>
      <c r="J25" s="276"/>
      <c r="K25" s="276"/>
    </row>
    <row r="26" spans="2:11">
      <c r="B26" s="4" t="s">
        <v>18</v>
      </c>
      <c r="C26" s="96">
        <v>1</v>
      </c>
      <c r="D26" s="96">
        <v>1</v>
      </c>
      <c r="E26" s="333"/>
      <c r="F26" s="333"/>
      <c r="G26" s="333"/>
      <c r="H26" s="333"/>
      <c r="I26" s="334"/>
      <c r="J26" s="2"/>
      <c r="K26" s="2"/>
    </row>
    <row r="28" spans="2:11" ht="15.75">
      <c r="B28" s="299" t="s">
        <v>30</v>
      </c>
      <c r="C28" s="299"/>
      <c r="D28" s="299"/>
      <c r="E28" s="299"/>
      <c r="F28" s="299"/>
    </row>
    <row r="29" spans="2:11" ht="15.75">
      <c r="B29" s="296" t="s">
        <v>31</v>
      </c>
      <c r="C29" s="296" t="s">
        <v>3</v>
      </c>
      <c r="D29" s="296"/>
      <c r="E29" s="274"/>
      <c r="F29" s="274"/>
    </row>
    <row r="30" spans="2:11">
      <c r="B30" s="296"/>
      <c r="C30" s="273" t="s">
        <v>5</v>
      </c>
      <c r="D30" s="273" t="s">
        <v>7</v>
      </c>
      <c r="E30" s="324"/>
      <c r="F30" s="324"/>
    </row>
    <row r="31" spans="2:11">
      <c r="B31" s="272" t="s">
        <v>21</v>
      </c>
      <c r="C31" s="93">
        <f>$C$25*E16+$C$26*D16</f>
        <v>15289.236000000001</v>
      </c>
      <c r="D31" s="93">
        <f>$D$25*G16+$D$26*F16</f>
        <v>32127.736000000001</v>
      </c>
      <c r="E31" s="275"/>
      <c r="F31" s="8"/>
      <c r="H31" s="8"/>
      <c r="I31" s="8"/>
      <c r="J31" s="8"/>
      <c r="K31" s="8"/>
    </row>
    <row r="32" spans="2:11">
      <c r="B32" s="272" t="s">
        <v>22</v>
      </c>
      <c r="C32" s="93">
        <f>$C$25*E17+$C$26*D17</f>
        <v>7644.6180000000004</v>
      </c>
      <c r="D32" s="93">
        <f>$D$25*G17+$D$26*F17</f>
        <v>7644.6180000000004</v>
      </c>
      <c r="E32" s="275"/>
      <c r="F32" s="275"/>
    </row>
    <row r="33" spans="1:11">
      <c r="B33" s="272" t="s">
        <v>23</v>
      </c>
      <c r="C33" s="93">
        <f>$C$25*E18+$C$26*D18</f>
        <v>7644.6180000000004</v>
      </c>
      <c r="D33" s="93">
        <f>$D$25*G18+$D$26*F18</f>
        <v>7644.6180000000004</v>
      </c>
      <c r="E33" s="275"/>
      <c r="F33" s="275"/>
    </row>
    <row r="34" spans="1:11">
      <c r="B34" s="272" t="s">
        <v>25</v>
      </c>
      <c r="C34" s="93">
        <f>SUM(C31:C33)</f>
        <v>30578.472000000002</v>
      </c>
      <c r="D34" s="93">
        <f>SUM(D31:D33)</f>
        <v>47416.972000000002</v>
      </c>
      <c r="E34" s="275"/>
      <c r="F34" s="275"/>
    </row>
    <row r="35" spans="1:11">
      <c r="F35" s="324"/>
      <c r="G35" s="324"/>
      <c r="H35" s="324"/>
      <c r="I35" s="324"/>
      <c r="J35" s="324"/>
      <c r="K35" s="276"/>
    </row>
    <row r="36" spans="1:11">
      <c r="F36" s="323"/>
      <c r="G36" s="323"/>
      <c r="H36" s="323"/>
      <c r="I36" s="323"/>
      <c r="J36" s="323"/>
      <c r="K36" s="275"/>
    </row>
    <row r="37" spans="1:11" ht="15.75">
      <c r="A37" s="299" t="s">
        <v>143</v>
      </c>
      <c r="B37" s="299"/>
      <c r="C37" s="299"/>
      <c r="D37" s="299"/>
      <c r="E37" s="299"/>
      <c r="F37" s="299"/>
      <c r="G37" s="299"/>
      <c r="H37" s="299"/>
      <c r="I37" s="299"/>
      <c r="J37" s="274"/>
      <c r="K37" s="274"/>
    </row>
    <row r="38" spans="1:11" ht="15.75">
      <c r="A38" s="274"/>
      <c r="B38" s="274"/>
      <c r="C38" s="274"/>
      <c r="D38" s="274"/>
      <c r="E38" s="274"/>
      <c r="F38" s="274"/>
      <c r="G38" s="274"/>
      <c r="H38" s="274"/>
      <c r="I38" s="274"/>
      <c r="J38" s="274"/>
      <c r="K38" s="274"/>
    </row>
    <row r="39" spans="1:11" ht="15.75">
      <c r="A39" s="10"/>
      <c r="B39" s="299" t="s">
        <v>144</v>
      </c>
      <c r="C39" s="299"/>
      <c r="D39" s="299"/>
      <c r="E39" s="299"/>
      <c r="F39" s="299"/>
      <c r="G39" s="299"/>
      <c r="H39" s="299"/>
      <c r="I39" s="299"/>
      <c r="J39" s="274"/>
      <c r="K39" s="274"/>
    </row>
    <row r="40" spans="1:11" ht="15.75">
      <c r="A40" s="10"/>
      <c r="B40" s="274"/>
      <c r="C40" s="272" t="s">
        <v>5</v>
      </c>
      <c r="D40" s="272" t="s">
        <v>7</v>
      </c>
      <c r="E40" s="274"/>
      <c r="F40" s="274"/>
      <c r="G40" s="274"/>
      <c r="H40" s="274"/>
      <c r="I40" s="274"/>
      <c r="J40" s="274"/>
      <c r="K40" s="274"/>
    </row>
    <row r="41" spans="1:11" ht="15.75">
      <c r="A41" s="10"/>
      <c r="B41" s="272" t="s">
        <v>34</v>
      </c>
      <c r="C41" s="272" t="s">
        <v>35</v>
      </c>
      <c r="D41" s="272" t="s">
        <v>35</v>
      </c>
      <c r="E41" s="272" t="s">
        <v>36</v>
      </c>
      <c r="F41" s="307" t="s">
        <v>17</v>
      </c>
      <c r="G41" s="308"/>
      <c r="H41" s="308"/>
      <c r="I41" s="309"/>
      <c r="J41" s="106"/>
    </row>
    <row r="42" spans="1:11" ht="17.25" customHeight="1">
      <c r="A42" s="10"/>
      <c r="B42" s="6" t="s">
        <v>37</v>
      </c>
      <c r="C42" s="7">
        <f>1.2*D20</f>
        <v>36694.166400000002</v>
      </c>
      <c r="D42" s="7">
        <f>1.2*F20</f>
        <v>56900.366399999999</v>
      </c>
      <c r="E42" s="6" t="s">
        <v>38</v>
      </c>
      <c r="F42" s="300" t="s">
        <v>145</v>
      </c>
      <c r="G42" s="301"/>
      <c r="H42" s="301"/>
      <c r="I42" s="302"/>
      <c r="J42" s="91"/>
    </row>
    <row r="43" spans="1:11" ht="17.25" customHeight="1">
      <c r="A43" s="10"/>
      <c r="B43" s="6" t="s">
        <v>146</v>
      </c>
      <c r="C43" s="7">
        <f>D20</f>
        <v>30578.472000000002</v>
      </c>
      <c r="D43" s="7">
        <f>F20</f>
        <v>47416.972000000002</v>
      </c>
      <c r="E43" s="6" t="s">
        <v>38</v>
      </c>
      <c r="F43" s="300" t="s">
        <v>147</v>
      </c>
      <c r="G43" s="301"/>
      <c r="H43" s="301"/>
      <c r="I43" s="302"/>
      <c r="J43" s="91"/>
    </row>
    <row r="44" spans="1:11" s="109" customFormat="1" ht="15" customHeight="1">
      <c r="A44" s="107"/>
      <c r="B44" s="279" t="s">
        <v>140</v>
      </c>
      <c r="C44" s="279">
        <v>600</v>
      </c>
      <c r="D44" s="279">
        <v>600</v>
      </c>
      <c r="E44" s="279" t="s">
        <v>148</v>
      </c>
      <c r="F44" s="130" t="s">
        <v>149</v>
      </c>
      <c r="G44" s="131"/>
      <c r="H44" s="131"/>
      <c r="I44" s="132"/>
      <c r="J44" s="108"/>
      <c r="K44" s="108"/>
    </row>
    <row r="45" spans="1:11" s="109" customFormat="1" ht="15" customHeight="1">
      <c r="A45" s="107"/>
      <c r="B45" s="279" t="s">
        <v>141</v>
      </c>
      <c r="C45" s="279">
        <v>70</v>
      </c>
      <c r="D45" s="279">
        <v>70</v>
      </c>
      <c r="E45" s="279" t="s">
        <v>150</v>
      </c>
      <c r="F45" s="361" t="s">
        <v>151</v>
      </c>
      <c r="G45" s="362"/>
      <c r="H45" s="362"/>
      <c r="I45" s="363"/>
      <c r="J45" s="108"/>
      <c r="K45" s="108"/>
    </row>
    <row r="46" spans="1:11" s="109" customFormat="1" ht="15" customHeight="1">
      <c r="A46" s="107"/>
      <c r="B46" s="279" t="s">
        <v>152</v>
      </c>
      <c r="C46" s="110">
        <v>0.2</v>
      </c>
      <c r="D46" s="110">
        <v>0.2</v>
      </c>
      <c r="E46" s="279"/>
      <c r="F46" s="361" t="s">
        <v>153</v>
      </c>
      <c r="G46" s="362"/>
      <c r="H46" s="362"/>
      <c r="I46" s="363"/>
      <c r="J46" s="108"/>
      <c r="K46" s="108"/>
    </row>
    <row r="47" spans="1:11" s="109" customFormat="1" ht="15" customHeight="1">
      <c r="A47" s="107"/>
      <c r="B47" s="279" t="s">
        <v>154</v>
      </c>
      <c r="C47" s="110">
        <v>0.3</v>
      </c>
      <c r="D47" s="110">
        <v>0.3</v>
      </c>
      <c r="E47" s="279"/>
      <c r="F47" s="361" t="s">
        <v>149</v>
      </c>
      <c r="G47" s="362"/>
      <c r="H47" s="362"/>
      <c r="I47" s="363"/>
      <c r="J47" s="108"/>
      <c r="K47" s="108"/>
    </row>
    <row r="48" spans="1:11" s="109" customFormat="1" ht="15" customHeight="1">
      <c r="A48" s="107"/>
      <c r="B48" s="279" t="s">
        <v>155</v>
      </c>
      <c r="C48" s="279">
        <v>220</v>
      </c>
      <c r="D48" s="279">
        <v>220</v>
      </c>
      <c r="E48" s="279" t="s">
        <v>156</v>
      </c>
      <c r="F48" s="361" t="s">
        <v>149</v>
      </c>
      <c r="G48" s="362"/>
      <c r="H48" s="362"/>
      <c r="I48" s="363"/>
      <c r="J48" s="108"/>
      <c r="K48" s="108"/>
    </row>
    <row r="49" spans="1:11" s="109" customFormat="1" ht="15" customHeight="1">
      <c r="A49" s="107"/>
      <c r="B49" s="279" t="s">
        <v>155</v>
      </c>
      <c r="C49" s="111">
        <f>C48*C43</f>
        <v>6727263.8400000008</v>
      </c>
      <c r="D49" s="111">
        <f>D48*D43</f>
        <v>10431733.84</v>
      </c>
      <c r="E49" s="279" t="s">
        <v>157</v>
      </c>
      <c r="F49" s="361"/>
      <c r="G49" s="362"/>
      <c r="H49" s="362"/>
      <c r="I49" s="363"/>
      <c r="J49" s="108"/>
      <c r="K49" s="108"/>
    </row>
    <row r="50" spans="1:11" s="109" customFormat="1" ht="15" customHeight="1">
      <c r="A50" s="107"/>
      <c r="B50" s="279" t="s">
        <v>158</v>
      </c>
      <c r="C50" s="112">
        <v>0.1</v>
      </c>
      <c r="D50" s="112">
        <v>0.1</v>
      </c>
      <c r="E50" s="279" t="s">
        <v>159</v>
      </c>
      <c r="F50" s="361" t="s">
        <v>151</v>
      </c>
      <c r="G50" s="362"/>
      <c r="H50" s="362"/>
      <c r="I50" s="363"/>
      <c r="J50" s="108"/>
      <c r="K50" s="108"/>
    </row>
    <row r="51" spans="1:11" s="109" customFormat="1" ht="15" customHeight="1">
      <c r="A51" s="107"/>
      <c r="B51" s="279" t="s">
        <v>160</v>
      </c>
      <c r="C51" s="279">
        <v>1</v>
      </c>
      <c r="D51" s="279">
        <v>1</v>
      </c>
      <c r="E51" s="279"/>
      <c r="F51" s="361"/>
      <c r="G51" s="362"/>
      <c r="H51" s="362"/>
      <c r="I51" s="363"/>
      <c r="J51" s="108"/>
      <c r="K51" s="108"/>
    </row>
    <row r="52" spans="1:11" s="109" customFormat="1" ht="15" customHeight="1">
      <c r="A52" s="107"/>
      <c r="B52" s="279" t="s">
        <v>161</v>
      </c>
      <c r="C52" s="279">
        <f>10/35000</f>
        <v>2.8571428571428574E-4</v>
      </c>
      <c r="D52" s="279">
        <f>10/35000</f>
        <v>2.8571428571428574E-4</v>
      </c>
      <c r="E52" s="279" t="s">
        <v>162</v>
      </c>
      <c r="F52" s="361" t="s">
        <v>163</v>
      </c>
      <c r="G52" s="362"/>
      <c r="H52" s="362"/>
      <c r="I52" s="363"/>
      <c r="J52" s="108"/>
      <c r="K52" s="108"/>
    </row>
    <row r="53" spans="1:11" s="109" customFormat="1" ht="15" customHeight="1">
      <c r="A53" s="107"/>
      <c r="B53" s="279" t="s">
        <v>161</v>
      </c>
      <c r="C53" s="279">
        <f>ROUND(C52*C42,0)</f>
        <v>10</v>
      </c>
      <c r="D53" s="279">
        <f>ROUND(D52*D42,0)</f>
        <v>16</v>
      </c>
      <c r="E53" s="279" t="s">
        <v>164</v>
      </c>
      <c r="F53" s="361"/>
      <c r="G53" s="362"/>
      <c r="H53" s="362"/>
      <c r="I53" s="363"/>
      <c r="J53" s="108"/>
      <c r="K53" s="108"/>
    </row>
    <row r="54" spans="1:11" s="109" customFormat="1" ht="15" customHeight="1">
      <c r="A54" s="107"/>
      <c r="B54" s="113"/>
      <c r="C54" s="113"/>
      <c r="D54" s="113"/>
      <c r="E54" s="114"/>
      <c r="F54" s="114"/>
      <c r="G54" s="114"/>
      <c r="H54" s="114"/>
      <c r="I54" s="114"/>
      <c r="J54" s="108"/>
      <c r="K54" s="108"/>
    </row>
    <row r="55" spans="1:11" s="109" customFormat="1" ht="22.5" customHeight="1">
      <c r="B55" s="350" t="s">
        <v>137</v>
      </c>
      <c r="C55" s="350"/>
      <c r="D55" s="350"/>
      <c r="E55" s="350"/>
      <c r="F55" s="350"/>
      <c r="G55" s="350"/>
      <c r="H55" s="350"/>
      <c r="I55" s="350"/>
    </row>
    <row r="56" spans="1:11" s="109" customFormat="1">
      <c r="B56" s="280" t="s">
        <v>3</v>
      </c>
      <c r="C56" s="280" t="s">
        <v>36</v>
      </c>
      <c r="D56" s="280" t="s">
        <v>63</v>
      </c>
      <c r="E56" s="280" t="s">
        <v>64</v>
      </c>
      <c r="F56" s="280" t="s">
        <v>65</v>
      </c>
      <c r="G56" s="347" t="s">
        <v>17</v>
      </c>
      <c r="H56" s="351"/>
      <c r="I56" s="348"/>
      <c r="J56" s="115"/>
      <c r="K56" s="115"/>
    </row>
    <row r="57" spans="1:11" s="109" customFormat="1" ht="15" customHeight="1">
      <c r="B57" s="279" t="s">
        <v>5</v>
      </c>
      <c r="C57" s="279" t="s">
        <v>165</v>
      </c>
      <c r="D57" s="116">
        <f>C44</f>
        <v>600</v>
      </c>
      <c r="E57" s="111">
        <f>C42</f>
        <v>36694.166400000002</v>
      </c>
      <c r="F57" s="119">
        <f>E57*D57</f>
        <v>22016499.84</v>
      </c>
      <c r="G57" s="352"/>
      <c r="H57" s="353"/>
      <c r="I57" s="354"/>
    </row>
    <row r="58" spans="1:11" s="109" customFormat="1" ht="15" customHeight="1">
      <c r="B58" s="279" t="s">
        <v>7</v>
      </c>
      <c r="C58" s="279" t="s">
        <v>165</v>
      </c>
      <c r="D58" s="116">
        <f>C44</f>
        <v>600</v>
      </c>
      <c r="E58" s="111">
        <f>D42</f>
        <v>56900.366399999999</v>
      </c>
      <c r="F58" s="119">
        <f>E58*D58</f>
        <v>34140219.839999996</v>
      </c>
      <c r="G58" s="352"/>
      <c r="H58" s="353"/>
      <c r="I58" s="354"/>
    </row>
    <row r="59" spans="1:11" s="109" customFormat="1">
      <c r="B59" s="120"/>
      <c r="E59" s="113"/>
      <c r="F59" s="121"/>
      <c r="G59" s="114"/>
      <c r="H59" s="114"/>
      <c r="I59" s="114"/>
    </row>
    <row r="60" spans="1:11" s="109" customFormat="1">
      <c r="B60" s="280" t="s">
        <v>62</v>
      </c>
      <c r="C60" s="280" t="s">
        <v>166</v>
      </c>
      <c r="D60" s="280" t="s">
        <v>167</v>
      </c>
      <c r="E60" s="280" t="s">
        <v>5</v>
      </c>
      <c r="F60" s="280" t="s">
        <v>7</v>
      </c>
      <c r="G60" s="351" t="s">
        <v>17</v>
      </c>
      <c r="H60" s="351"/>
      <c r="I60" s="348"/>
      <c r="J60" s="115"/>
      <c r="K60" s="115"/>
    </row>
    <row r="61" spans="1:11" s="109" customFormat="1" ht="15" customHeight="1">
      <c r="B61" s="279" t="s">
        <v>168</v>
      </c>
      <c r="C61" s="122">
        <v>1</v>
      </c>
      <c r="D61" s="279">
        <f>C4</f>
        <v>0</v>
      </c>
      <c r="E61" s="123">
        <f>C61*$F$57</f>
        <v>22016499.84</v>
      </c>
      <c r="F61" s="116">
        <f>C61*$F$58</f>
        <v>34140219.839999996</v>
      </c>
      <c r="G61" s="345"/>
      <c r="H61" s="345"/>
      <c r="I61" s="346"/>
    </row>
    <row r="62" spans="1:11" s="109" customFormat="1" ht="15" customHeight="1">
      <c r="B62" s="279" t="s">
        <v>169</v>
      </c>
      <c r="C62" s="122">
        <v>7.4999999999999997E-2</v>
      </c>
      <c r="D62" s="279">
        <v>1</v>
      </c>
      <c r="E62" s="123">
        <f>C62*$F$57</f>
        <v>1651237.4879999999</v>
      </c>
      <c r="F62" s="116">
        <f>C62*$F$58</f>
        <v>2560516.4879999994</v>
      </c>
      <c r="G62" s="345"/>
      <c r="H62" s="345"/>
      <c r="I62" s="346"/>
    </row>
    <row r="63" spans="1:11" s="109" customFormat="1" ht="15" customHeight="1">
      <c r="B63" s="279" t="s">
        <v>170</v>
      </c>
      <c r="C63" s="122">
        <v>0.2</v>
      </c>
      <c r="D63" s="279">
        <v>3</v>
      </c>
      <c r="E63" s="123">
        <f>C63*$F$57</f>
        <v>4403299.9680000003</v>
      </c>
      <c r="F63" s="116">
        <f>C63*$F$58</f>
        <v>6828043.9679999994</v>
      </c>
      <c r="G63" s="345"/>
      <c r="H63" s="345"/>
      <c r="I63" s="346"/>
    </row>
    <row r="64" spans="1:11" s="109" customFormat="1" ht="15" customHeight="1">
      <c r="B64" s="279" t="s">
        <v>171</v>
      </c>
      <c r="C64" s="122">
        <v>0.15</v>
      </c>
      <c r="D64" s="279">
        <v>5</v>
      </c>
      <c r="E64" s="123">
        <f>C64*$F$57</f>
        <v>3302474.9759999998</v>
      </c>
      <c r="F64" s="116">
        <f>C64*$F$58</f>
        <v>5121032.9759999989</v>
      </c>
      <c r="G64" s="345"/>
      <c r="H64" s="345"/>
      <c r="I64" s="346"/>
    </row>
    <row r="65" spans="2:11" s="109" customFormat="1">
      <c r="B65" s="279" t="s">
        <v>172</v>
      </c>
      <c r="C65" s="122">
        <v>7.4999999999999997E-2</v>
      </c>
      <c r="D65" s="279">
        <v>10</v>
      </c>
      <c r="E65" s="123">
        <f>C65*$F$57</f>
        <v>1651237.4879999999</v>
      </c>
      <c r="F65" s="116">
        <f>C65*$F$58</f>
        <v>2560516.4879999994</v>
      </c>
      <c r="G65" s="345"/>
      <c r="H65" s="345"/>
      <c r="I65" s="346"/>
    </row>
    <row r="66" spans="2:11" s="109" customFormat="1">
      <c r="B66" s="117"/>
      <c r="C66" s="118"/>
      <c r="D66" s="279"/>
      <c r="E66" s="279"/>
      <c r="F66" s="116"/>
      <c r="G66" s="345"/>
      <c r="H66" s="345"/>
      <c r="I66" s="346"/>
    </row>
    <row r="67" spans="2:11" s="109" customFormat="1">
      <c r="B67" s="280" t="s">
        <v>25</v>
      </c>
      <c r="C67" s="118"/>
      <c r="D67" s="279"/>
      <c r="E67" s="123">
        <f>SUM(E61:E65)</f>
        <v>33024749.760000005</v>
      </c>
      <c r="F67" s="123">
        <f>SUM(F61:F65)</f>
        <v>51210329.75999999</v>
      </c>
      <c r="G67" s="345"/>
      <c r="H67" s="345"/>
      <c r="I67" s="346"/>
    </row>
    <row r="68" spans="2:11" s="109" customFormat="1"/>
    <row r="69" spans="2:11" s="109" customFormat="1" ht="22.5" customHeight="1">
      <c r="B69" s="350" t="s">
        <v>138</v>
      </c>
      <c r="C69" s="350"/>
      <c r="D69" s="350"/>
      <c r="E69" s="350"/>
      <c r="F69" s="350"/>
      <c r="G69" s="350"/>
      <c r="H69" s="350"/>
      <c r="I69" s="350"/>
    </row>
    <row r="70" spans="2:11" s="109" customFormat="1" ht="22.5" customHeight="1">
      <c r="B70" s="280"/>
      <c r="C70" s="280"/>
      <c r="D70" s="280"/>
      <c r="E70" s="347" t="s">
        <v>5</v>
      </c>
      <c r="F70" s="348"/>
      <c r="G70" s="344" t="s">
        <v>7</v>
      </c>
      <c r="H70" s="344"/>
      <c r="I70" s="278" t="s">
        <v>17</v>
      </c>
    </row>
    <row r="71" spans="2:11" s="109" customFormat="1" ht="15" customHeight="1">
      <c r="B71" s="280" t="s">
        <v>62</v>
      </c>
      <c r="C71" s="280" t="s">
        <v>36</v>
      </c>
      <c r="D71" s="280" t="s">
        <v>63</v>
      </c>
      <c r="E71" s="280" t="s">
        <v>64</v>
      </c>
      <c r="F71" s="280" t="s">
        <v>65</v>
      </c>
      <c r="G71" s="280" t="s">
        <v>64</v>
      </c>
      <c r="H71" s="280" t="s">
        <v>65</v>
      </c>
      <c r="I71" s="129"/>
      <c r="J71" s="115"/>
      <c r="K71" s="115"/>
    </row>
    <row r="72" spans="2:11" s="109" customFormat="1" ht="15" customHeight="1">
      <c r="B72" s="279" t="s">
        <v>141</v>
      </c>
      <c r="C72" s="124" t="s">
        <v>84</v>
      </c>
      <c r="D72" s="116">
        <f>C45</f>
        <v>70</v>
      </c>
      <c r="E72" s="111">
        <f>C43</f>
        <v>30578.472000000002</v>
      </c>
      <c r="F72" s="116">
        <f>E72*D72</f>
        <v>2140493.04</v>
      </c>
      <c r="G72" s="111">
        <f>D43</f>
        <v>47416.972000000002</v>
      </c>
      <c r="H72" s="116">
        <f>G72*D72</f>
        <v>3319188.04</v>
      </c>
      <c r="I72" s="133"/>
      <c r="J72" s="114"/>
      <c r="K72" s="114"/>
    </row>
    <row r="73" spans="2:11" s="109" customFormat="1" ht="15" customHeight="1">
      <c r="B73" s="279" t="s">
        <v>173</v>
      </c>
      <c r="C73" s="124" t="s">
        <v>84</v>
      </c>
      <c r="D73" s="116">
        <v>67.5</v>
      </c>
      <c r="E73" s="111">
        <f>(C47+C46)*C43</f>
        <v>15289.236000000001</v>
      </c>
      <c r="F73" s="116">
        <f>E73*D73</f>
        <v>1032023.43</v>
      </c>
      <c r="G73" s="111">
        <f>(D47+D46)*D43</f>
        <v>23708.486000000001</v>
      </c>
      <c r="H73" s="116">
        <f>G73*D73</f>
        <v>1600322.8050000002</v>
      </c>
      <c r="I73" s="277"/>
      <c r="J73" s="114"/>
      <c r="K73" s="114"/>
    </row>
    <row r="74" spans="2:11" s="109" customFormat="1" ht="15" customHeight="1">
      <c r="B74" s="279"/>
      <c r="C74" s="124"/>
      <c r="D74" s="116"/>
      <c r="E74" s="279"/>
      <c r="F74" s="118"/>
      <c r="G74" s="279"/>
      <c r="H74" s="118"/>
      <c r="I74" s="133"/>
      <c r="J74" s="114"/>
      <c r="K74" s="114"/>
    </row>
    <row r="75" spans="2:11" s="109" customFormat="1">
      <c r="B75" s="280" t="s">
        <v>25</v>
      </c>
      <c r="C75" s="118"/>
      <c r="D75" s="116"/>
      <c r="E75" s="279"/>
      <c r="F75" s="125">
        <f>SUM(F72:F73)</f>
        <v>3172516.47</v>
      </c>
      <c r="G75" s="279"/>
      <c r="H75" s="119">
        <f>SUM(H72:H73)</f>
        <v>4919510.8450000007</v>
      </c>
      <c r="I75" s="133"/>
      <c r="J75" s="114"/>
      <c r="K75" s="114"/>
    </row>
    <row r="76" spans="2:11" s="109" customFormat="1">
      <c r="B76" s="120"/>
      <c r="C76" s="121"/>
      <c r="D76" s="114"/>
      <c r="E76" s="114"/>
      <c r="F76" s="114"/>
      <c r="G76" s="114"/>
      <c r="H76" s="114"/>
      <c r="I76" s="114"/>
      <c r="J76" s="114"/>
      <c r="K76" s="114"/>
    </row>
    <row r="77" spans="2:11" s="109" customFormat="1" ht="22.5" customHeight="1">
      <c r="B77" s="126" t="s">
        <v>174</v>
      </c>
      <c r="C77" s="121"/>
      <c r="D77" s="114"/>
      <c r="E77" s="114"/>
      <c r="F77" s="114"/>
      <c r="G77" s="114"/>
      <c r="H77" s="114"/>
      <c r="I77" s="114"/>
      <c r="J77" s="114"/>
      <c r="K77" s="114"/>
    </row>
    <row r="78" spans="2:11" s="109" customFormat="1">
      <c r="B78" s="280" t="s">
        <v>62</v>
      </c>
      <c r="C78" s="127" t="s">
        <v>5</v>
      </c>
      <c r="D78" s="280" t="s">
        <v>7</v>
      </c>
      <c r="E78" s="280" t="s">
        <v>36</v>
      </c>
      <c r="F78" s="344" t="s">
        <v>17</v>
      </c>
      <c r="G78" s="344"/>
      <c r="H78" s="344"/>
      <c r="I78" s="344"/>
      <c r="J78" s="114"/>
      <c r="K78" s="114"/>
    </row>
    <row r="79" spans="2:11" s="109" customFormat="1">
      <c r="B79" s="280" t="s">
        <v>140</v>
      </c>
      <c r="C79" s="128">
        <f>F57</f>
        <v>22016499.84</v>
      </c>
      <c r="D79" s="128">
        <f>F58</f>
        <v>34140219.839999996</v>
      </c>
      <c r="E79" s="279" t="s">
        <v>105</v>
      </c>
      <c r="F79" s="349"/>
      <c r="G79" s="349"/>
      <c r="H79" s="349"/>
      <c r="I79" s="349"/>
      <c r="J79" s="114"/>
      <c r="K79" s="114"/>
    </row>
    <row r="80" spans="2:11" s="109" customFormat="1">
      <c r="B80" s="280" t="s">
        <v>141</v>
      </c>
      <c r="C80" s="128">
        <f>F75</f>
        <v>3172516.47</v>
      </c>
      <c r="D80" s="128">
        <f>H75</f>
        <v>4919510.8450000007</v>
      </c>
      <c r="E80" s="279" t="s">
        <v>175</v>
      </c>
      <c r="F80" s="349"/>
      <c r="G80" s="349"/>
      <c r="H80" s="349"/>
      <c r="I80" s="349"/>
      <c r="J80" s="114"/>
      <c r="K80" s="114"/>
    </row>
    <row r="81" spans="1:18">
      <c r="B81" s="5"/>
      <c r="C81" s="24"/>
      <c r="D81" s="2"/>
      <c r="E81" s="2"/>
      <c r="F81" s="2"/>
      <c r="G81" s="2"/>
      <c r="H81" s="2"/>
      <c r="I81" s="2"/>
      <c r="J81" s="2"/>
      <c r="K81" s="2"/>
    </row>
    <row r="83" spans="1:18" ht="15.75">
      <c r="A83" s="299" t="s">
        <v>89</v>
      </c>
      <c r="B83" s="299"/>
      <c r="C83" s="299"/>
      <c r="D83" s="299"/>
      <c r="E83" s="299"/>
      <c r="F83" s="299"/>
      <c r="G83" s="299"/>
      <c r="H83" s="299"/>
      <c r="I83" s="299"/>
      <c r="J83" s="274"/>
      <c r="K83" s="274"/>
    </row>
    <row r="84" spans="1:18" ht="15.75">
      <c r="A84" s="274"/>
      <c r="B84" s="274"/>
      <c r="C84" s="274"/>
      <c r="D84" s="274"/>
      <c r="E84" s="274"/>
      <c r="F84" s="274"/>
      <c r="G84" s="274"/>
      <c r="H84" s="274"/>
      <c r="I84" s="274"/>
      <c r="J84" s="274"/>
      <c r="K84" s="274"/>
    </row>
    <row r="85" spans="1:18" ht="15.75">
      <c r="B85" s="322" t="s">
        <v>176</v>
      </c>
      <c r="C85" s="322"/>
      <c r="D85" s="322"/>
      <c r="E85" s="322"/>
      <c r="F85" s="322"/>
      <c r="G85" s="322"/>
      <c r="H85" s="322"/>
      <c r="I85" s="322"/>
    </row>
    <row r="86" spans="1:18">
      <c r="B86" s="272" t="s">
        <v>3</v>
      </c>
      <c r="C86" s="272" t="s">
        <v>91</v>
      </c>
      <c r="D86" s="272" t="s">
        <v>92</v>
      </c>
      <c r="E86" s="272" t="s">
        <v>64</v>
      </c>
      <c r="F86" s="15" t="s">
        <v>93</v>
      </c>
      <c r="G86" s="307" t="s">
        <v>17</v>
      </c>
      <c r="H86" s="308"/>
      <c r="I86" s="309"/>
      <c r="J86" s="276"/>
      <c r="K86" s="276"/>
    </row>
    <row r="87" spans="1:18" ht="15" customHeight="1">
      <c r="B87" s="6" t="s">
        <v>5</v>
      </c>
      <c r="C87" s="20" t="s">
        <v>157</v>
      </c>
      <c r="D87" s="11">
        <v>0.1</v>
      </c>
      <c r="E87" s="7">
        <f>C49</f>
        <v>6727263.8400000008</v>
      </c>
      <c r="F87" s="11">
        <f>E87*D87</f>
        <v>672726.38400000008</v>
      </c>
      <c r="G87" s="355" t="s">
        <v>177</v>
      </c>
      <c r="H87" s="356"/>
      <c r="I87" s="357"/>
      <c r="J87" s="2"/>
      <c r="K87" s="2"/>
    </row>
    <row r="88" spans="1:18">
      <c r="B88" s="6" t="s">
        <v>7</v>
      </c>
      <c r="C88" s="20" t="s">
        <v>157</v>
      </c>
      <c r="D88" s="11">
        <v>0.1</v>
      </c>
      <c r="E88" s="7">
        <f>D49</f>
        <v>10431733.84</v>
      </c>
      <c r="F88" s="11">
        <f>E88*D88</f>
        <v>1043173.3840000001</v>
      </c>
      <c r="G88" s="358"/>
      <c r="H88" s="359"/>
      <c r="I88" s="360"/>
      <c r="J88" s="2"/>
      <c r="K88" s="2"/>
    </row>
    <row r="89" spans="1:18" ht="15.75">
      <c r="B89" s="14"/>
    </row>
    <row r="90" spans="1:18" ht="15.75">
      <c r="B90" s="14" t="s">
        <v>97</v>
      </c>
    </row>
    <row r="91" spans="1:18" ht="28.5">
      <c r="B91" s="272" t="s">
        <v>3</v>
      </c>
      <c r="C91" s="272" t="s">
        <v>98</v>
      </c>
      <c r="D91" s="134" t="s">
        <v>99</v>
      </c>
      <c r="E91" s="134" t="s">
        <v>100</v>
      </c>
      <c r="F91" s="307" t="s">
        <v>17</v>
      </c>
      <c r="G91" s="308"/>
      <c r="H91" s="308"/>
      <c r="I91" s="309"/>
      <c r="J91" s="13"/>
      <c r="K91" s="13"/>
      <c r="L91" s="13"/>
      <c r="M91" s="13"/>
      <c r="N91" s="13"/>
      <c r="O91" s="13"/>
      <c r="P91" s="13"/>
      <c r="Q91" s="13"/>
      <c r="R91" s="13"/>
    </row>
    <row r="92" spans="1:18">
      <c r="B92" s="273" t="s">
        <v>5</v>
      </c>
      <c r="C92" s="7">
        <f>ROUNDUP(C43*C50/365+C51,0)</f>
        <v>10</v>
      </c>
      <c r="D92" s="135">
        <f>C92*40*52</f>
        <v>20800</v>
      </c>
      <c r="E92" s="136"/>
      <c r="F92" s="316" t="s">
        <v>101</v>
      </c>
      <c r="G92" s="317"/>
      <c r="H92" s="317"/>
      <c r="I92" s="318"/>
      <c r="J92" s="2"/>
      <c r="K92" s="26"/>
    </row>
    <row r="93" spans="1:18">
      <c r="B93" s="273" t="s">
        <v>7</v>
      </c>
      <c r="C93" s="7">
        <f>ROUNDUP(D43*D50/365+D51,0)</f>
        <v>14</v>
      </c>
      <c r="D93" s="135">
        <f>C93*40*52</f>
        <v>29120</v>
      </c>
      <c r="E93" s="136"/>
      <c r="F93" s="319"/>
      <c r="G93" s="320"/>
      <c r="H93" s="320"/>
      <c r="I93" s="321"/>
      <c r="J93" s="2"/>
    </row>
    <row r="95" spans="1:18" ht="15.75">
      <c r="B95" s="306" t="s">
        <v>102</v>
      </c>
      <c r="C95" s="306"/>
      <c r="J95" s="13"/>
    </row>
    <row r="96" spans="1:18">
      <c r="B96" s="272" t="s">
        <v>3</v>
      </c>
      <c r="C96" s="272" t="s">
        <v>103</v>
      </c>
      <c r="D96" s="272" t="s">
        <v>104</v>
      </c>
      <c r="E96" s="272" t="s">
        <v>105</v>
      </c>
      <c r="F96" s="296" t="s">
        <v>17</v>
      </c>
      <c r="G96" s="296"/>
      <c r="H96" s="296"/>
      <c r="I96" s="296"/>
      <c r="J96" s="13"/>
    </row>
    <row r="97" spans="1:11">
      <c r="B97" s="273" t="s">
        <v>5</v>
      </c>
      <c r="C97" s="93">
        <f>C34</f>
        <v>30578.472000000002</v>
      </c>
      <c r="D97" s="99">
        <v>67.5</v>
      </c>
      <c r="E97" s="98">
        <f>D97*C97</f>
        <v>2064046.86</v>
      </c>
      <c r="F97" s="295" t="s">
        <v>106</v>
      </c>
      <c r="G97" s="295"/>
      <c r="H97" s="295"/>
      <c r="I97" s="295"/>
      <c r="J97" s="13"/>
    </row>
    <row r="98" spans="1:11">
      <c r="B98" s="273" t="s">
        <v>7</v>
      </c>
      <c r="C98" s="93">
        <f>D34</f>
        <v>47416.972000000002</v>
      </c>
      <c r="D98" s="99">
        <v>67.5</v>
      </c>
      <c r="E98" s="98">
        <f>D98*C98</f>
        <v>3200645.6100000003</v>
      </c>
      <c r="F98" s="295"/>
      <c r="G98" s="295"/>
      <c r="H98" s="295"/>
      <c r="I98" s="295"/>
      <c r="J98" s="13"/>
    </row>
    <row r="99" spans="1:11">
      <c r="J99" s="13"/>
    </row>
    <row r="100" spans="1:11" ht="15.75">
      <c r="B100" s="14" t="s">
        <v>107</v>
      </c>
    </row>
    <row r="101" spans="1:11">
      <c r="B101" s="300" t="s">
        <v>108</v>
      </c>
      <c r="C101" s="301"/>
      <c r="D101" s="301"/>
      <c r="E101" s="301"/>
      <c r="F101" s="301"/>
      <c r="G101" s="301"/>
      <c r="H101" s="301"/>
      <c r="I101" s="302"/>
      <c r="J101" s="2"/>
      <c r="K101" s="2"/>
    </row>
    <row r="102" spans="1:11">
      <c r="B102" s="300" t="s">
        <v>109</v>
      </c>
      <c r="C102" s="301"/>
      <c r="D102" s="301"/>
      <c r="E102" s="301"/>
      <c r="F102" s="301"/>
      <c r="G102" s="301"/>
      <c r="H102" s="301"/>
      <c r="I102" s="302"/>
      <c r="J102" s="2"/>
      <c r="K102" s="2"/>
    </row>
    <row r="103" spans="1:11">
      <c r="B103" s="300"/>
      <c r="C103" s="301"/>
      <c r="D103" s="301"/>
      <c r="E103" s="301"/>
      <c r="F103" s="301"/>
      <c r="G103" s="301"/>
      <c r="H103" s="301"/>
      <c r="I103" s="302"/>
      <c r="J103" s="2"/>
      <c r="K103" s="2"/>
    </row>
    <row r="104" spans="1:11">
      <c r="B104" s="300"/>
      <c r="C104" s="301"/>
      <c r="D104" s="301"/>
      <c r="E104" s="301"/>
      <c r="F104" s="301"/>
      <c r="G104" s="301"/>
      <c r="H104" s="301"/>
      <c r="I104" s="302"/>
      <c r="J104" s="2"/>
      <c r="K104" s="2"/>
    </row>
    <row r="105" spans="1:11">
      <c r="B105" s="300"/>
      <c r="C105" s="301"/>
      <c r="D105" s="301"/>
      <c r="E105" s="301"/>
      <c r="F105" s="301"/>
      <c r="G105" s="301"/>
      <c r="H105" s="301"/>
      <c r="I105" s="302"/>
      <c r="J105" s="2"/>
      <c r="K105" s="2"/>
    </row>
    <row r="108" spans="1:11" ht="15.75">
      <c r="A108" s="299" t="s">
        <v>110</v>
      </c>
      <c r="B108" s="299"/>
      <c r="C108" s="299"/>
      <c r="D108" s="299"/>
      <c r="E108" s="299"/>
      <c r="F108" s="299"/>
      <c r="G108" s="299"/>
      <c r="H108" s="299"/>
      <c r="I108" s="299"/>
      <c r="J108" s="274"/>
      <c r="K108" s="274"/>
    </row>
    <row r="109" spans="1:11">
      <c r="B109" s="300" t="s">
        <v>111</v>
      </c>
      <c r="C109" s="301"/>
      <c r="D109" s="301"/>
      <c r="E109" s="301"/>
      <c r="F109" s="301"/>
      <c r="G109" s="301"/>
      <c r="H109" s="301"/>
      <c r="I109" s="302"/>
      <c r="J109" s="2"/>
      <c r="K109" s="2"/>
    </row>
    <row r="110" spans="1:11">
      <c r="B110" s="300" t="s">
        <v>112</v>
      </c>
      <c r="C110" s="301"/>
      <c r="D110" s="301"/>
      <c r="E110" s="301"/>
      <c r="F110" s="301"/>
      <c r="G110" s="301"/>
      <c r="H110" s="301"/>
      <c r="I110" s="302"/>
      <c r="J110" s="2"/>
      <c r="K110" s="2"/>
    </row>
    <row r="111" spans="1:11">
      <c r="B111" s="303" t="s">
        <v>113</v>
      </c>
      <c r="C111" s="304"/>
      <c r="D111" s="304"/>
      <c r="E111" s="304"/>
      <c r="F111" s="304"/>
      <c r="G111" s="304"/>
      <c r="H111" s="304"/>
      <c r="I111" s="305"/>
      <c r="J111" s="2"/>
      <c r="K111" s="2"/>
    </row>
    <row r="112" spans="1:11">
      <c r="B112" s="303" t="s">
        <v>114</v>
      </c>
      <c r="C112" s="304"/>
      <c r="D112" s="304"/>
      <c r="E112" s="304"/>
      <c r="F112" s="304"/>
      <c r="G112" s="304"/>
      <c r="H112" s="304"/>
      <c r="I112" s="305"/>
      <c r="J112" s="2"/>
      <c r="K112" s="2"/>
    </row>
    <row r="113" spans="1:11">
      <c r="B113" s="300" t="s">
        <v>115</v>
      </c>
      <c r="C113" s="301"/>
      <c r="D113" s="301"/>
      <c r="E113" s="301"/>
      <c r="F113" s="301"/>
      <c r="G113" s="301"/>
      <c r="H113" s="301"/>
      <c r="I113" s="302"/>
      <c r="J113" s="2"/>
      <c r="K113" s="2"/>
    </row>
    <row r="116" spans="1:11" ht="15.75">
      <c r="A116" s="299" t="s">
        <v>116</v>
      </c>
      <c r="B116" s="299"/>
      <c r="C116" s="299"/>
      <c r="D116" s="299"/>
      <c r="E116" s="299"/>
      <c r="F116" s="299"/>
      <c r="G116" s="299"/>
      <c r="H116" s="299"/>
      <c r="I116" s="299"/>
      <c r="J116" s="274"/>
      <c r="K116" s="274"/>
    </row>
    <row r="117" spans="1:11">
      <c r="B117" s="300" t="s">
        <v>117</v>
      </c>
      <c r="C117" s="301"/>
      <c r="D117" s="301"/>
      <c r="E117" s="301"/>
      <c r="F117" s="301"/>
      <c r="G117" s="301"/>
      <c r="H117" s="301"/>
      <c r="I117" s="302"/>
      <c r="J117" s="2"/>
      <c r="K117" s="2"/>
    </row>
    <row r="118" spans="1:11">
      <c r="B118" s="303" t="s">
        <v>118</v>
      </c>
      <c r="C118" s="304"/>
      <c r="D118" s="304"/>
      <c r="E118" s="304"/>
      <c r="F118" s="304"/>
      <c r="G118" s="304"/>
      <c r="H118" s="304"/>
      <c r="I118" s="305"/>
      <c r="J118" s="2"/>
      <c r="K118" s="2"/>
    </row>
    <row r="119" spans="1:11">
      <c r="B119" s="303" t="s">
        <v>119</v>
      </c>
      <c r="C119" s="304"/>
      <c r="D119" s="304"/>
      <c r="E119" s="304"/>
      <c r="F119" s="304"/>
      <c r="G119" s="304"/>
      <c r="H119" s="304"/>
      <c r="I119" s="305"/>
      <c r="J119" s="2"/>
      <c r="K119" s="2"/>
    </row>
    <row r="120" spans="1:11">
      <c r="B120" s="300"/>
      <c r="C120" s="301"/>
      <c r="D120" s="301"/>
      <c r="E120" s="301"/>
      <c r="F120" s="301"/>
      <c r="G120" s="301"/>
      <c r="H120" s="301"/>
      <c r="I120" s="302"/>
      <c r="J120" s="2"/>
      <c r="K120" s="2"/>
    </row>
    <row r="121" spans="1:11">
      <c r="B121" s="300"/>
      <c r="C121" s="301"/>
      <c r="D121" s="301"/>
      <c r="E121" s="301"/>
      <c r="F121" s="301"/>
      <c r="G121" s="301"/>
      <c r="H121" s="301"/>
      <c r="I121" s="302"/>
      <c r="J121" s="2"/>
      <c r="K121" s="2"/>
    </row>
    <row r="124" spans="1:11" ht="15.75">
      <c r="A124" s="299" t="s">
        <v>120</v>
      </c>
      <c r="B124" s="299"/>
      <c r="C124" s="299"/>
      <c r="D124" s="299"/>
      <c r="E124" s="299"/>
      <c r="F124" s="299"/>
      <c r="G124" s="299"/>
      <c r="H124" s="299"/>
      <c r="I124" s="299"/>
      <c r="J124" s="274"/>
      <c r="K124" s="274"/>
    </row>
    <row r="126" spans="1:11">
      <c r="B126" s="6"/>
      <c r="C126" s="272" t="s">
        <v>18</v>
      </c>
      <c r="D126" s="272" t="s">
        <v>19</v>
      </c>
      <c r="E126" s="272" t="s">
        <v>36</v>
      </c>
      <c r="F126" s="296" t="s">
        <v>17</v>
      </c>
      <c r="G126" s="296"/>
      <c r="H126" s="296"/>
      <c r="I126" s="296"/>
    </row>
    <row r="127" spans="1:11">
      <c r="B127" s="6" t="s">
        <v>121</v>
      </c>
      <c r="C127" s="6">
        <v>20</v>
      </c>
      <c r="D127" s="6">
        <v>20</v>
      </c>
      <c r="E127" s="6" t="s">
        <v>122</v>
      </c>
      <c r="F127" s="295" t="s">
        <v>123</v>
      </c>
      <c r="G127" s="295"/>
      <c r="H127" s="295"/>
      <c r="I127" s="295"/>
    </row>
    <row r="128" spans="1:11" ht="15.75">
      <c r="B128" s="6" t="s">
        <v>124</v>
      </c>
      <c r="C128" s="6">
        <f>C127/2</f>
        <v>10</v>
      </c>
      <c r="D128" s="6">
        <f>D127/2</f>
        <v>10</v>
      </c>
      <c r="E128" s="6" t="s">
        <v>122</v>
      </c>
      <c r="F128" s="295" t="s">
        <v>125</v>
      </c>
      <c r="G128" s="295"/>
      <c r="H128" s="295"/>
      <c r="I128" s="295"/>
    </row>
    <row r="129" spans="2:10">
      <c r="B129" s="6" t="s">
        <v>126</v>
      </c>
      <c r="C129" s="6">
        <f>9.2/C127</f>
        <v>0.45999999999999996</v>
      </c>
      <c r="D129" s="6">
        <f>9.2/D127</f>
        <v>0.45999999999999996</v>
      </c>
      <c r="E129" s="6"/>
      <c r="F129" s="300" t="s">
        <v>127</v>
      </c>
      <c r="G129" s="301"/>
      <c r="H129" s="301"/>
      <c r="I129" s="302"/>
    </row>
    <row r="131" spans="2:10">
      <c r="C131" s="294" t="s">
        <v>5</v>
      </c>
      <c r="D131" s="294"/>
      <c r="E131" s="294"/>
      <c r="F131" s="294"/>
      <c r="G131" s="294" t="s">
        <v>7</v>
      </c>
      <c r="H131" s="294"/>
      <c r="I131" s="294"/>
      <c r="J131" s="294"/>
    </row>
    <row r="132" spans="2:10">
      <c r="B132" s="314" t="s">
        <v>128</v>
      </c>
      <c r="C132" s="100" t="s">
        <v>129</v>
      </c>
      <c r="D132" s="100" t="s">
        <v>130</v>
      </c>
      <c r="E132" s="100" t="s">
        <v>131</v>
      </c>
      <c r="F132" s="100" t="s">
        <v>105</v>
      </c>
      <c r="G132" s="100" t="s">
        <v>129</v>
      </c>
      <c r="H132" s="100" t="s">
        <v>130</v>
      </c>
      <c r="I132" s="100" t="s">
        <v>131</v>
      </c>
      <c r="J132" s="100" t="s">
        <v>105</v>
      </c>
    </row>
    <row r="133" spans="2:10">
      <c r="B133" s="315"/>
      <c r="C133" s="101" t="s">
        <v>132</v>
      </c>
      <c r="D133" s="101" t="s">
        <v>132</v>
      </c>
      <c r="E133" s="101" t="s">
        <v>132</v>
      </c>
      <c r="F133" s="101" t="s">
        <v>132</v>
      </c>
      <c r="G133" s="101" t="s">
        <v>132</v>
      </c>
      <c r="H133" s="101" t="s">
        <v>132</v>
      </c>
      <c r="I133" s="101" t="s">
        <v>132</v>
      </c>
      <c r="J133" s="101" t="s">
        <v>132</v>
      </c>
    </row>
    <row r="134" spans="2:10">
      <c r="B134" s="6">
        <v>0</v>
      </c>
      <c r="C134" s="93">
        <f t="shared" ref="C134:C165" si="0">IF($B134="","",$D$16/(1+EXP(-$C$129*($B134-$C$128)))+$E$16/(1+EXP(-$D$129*($B134-$D$128))))</f>
        <v>152.15544736834082</v>
      </c>
      <c r="D134" s="93">
        <f t="shared" ref="D134:D165" si="1">IF($B134="","",$D$17/(1+EXP(-$C$129*($B134-$C$128)))+$E$17/(1+EXP(-$D$129*($B134-$D$128))))</f>
        <v>76.077723684170408</v>
      </c>
      <c r="E134" s="93">
        <f t="shared" ref="E134:E165" si="2">IF($B134="","",$D$18/(1+EXP(-$C$129*($B134-$C$128)))+$E$18/(1+EXP(-$D$129*($B134-$D$128))))</f>
        <v>76.077723684170408</v>
      </c>
      <c r="F134" s="93">
        <f>IF($B134="","",SUM(C134:E134))</f>
        <v>304.31089473668163</v>
      </c>
      <c r="G134" s="93">
        <f t="shared" ref="G134:G165" si="3">IF($B134="","",$F$16/(1+EXP(-$C$129*($B134-$C$128)))+$G$16/(1+EXP(-$D$129*($B134-$D$128))))</f>
        <v>319.72886310420927</v>
      </c>
      <c r="H134" s="93">
        <f t="shared" ref="H134:H165" si="4">IF($B134="","",$F$17/(1+EXP(-$C$129*($B134-$C$128)))+$G$17/(1+EXP(-$D$129*($B134-$D$128))))</f>
        <v>76.077723684170408</v>
      </c>
      <c r="I134" s="93">
        <f t="shared" ref="I134:I165" si="5">IF($B134="","",$F$18/(1+EXP(-$C$129*($B134-$C$128)))+$G$18/(1+EXP(-$D$129*($B134-$D$128))))</f>
        <v>76.077723684170408</v>
      </c>
      <c r="J134" s="93">
        <f>IF($B134="","",SUM(G134:I134))</f>
        <v>471.88431047255006</v>
      </c>
    </row>
    <row r="135" spans="2:10">
      <c r="B135" s="6">
        <f t="shared" ref="B135:B166" si="6">IF(B134&gt;=MAX($C$127,$D$127),NA(),B134+1)</f>
        <v>1</v>
      </c>
      <c r="C135" s="93">
        <f t="shared" si="0"/>
        <v>239.63260013780018</v>
      </c>
      <c r="D135" s="93">
        <f t="shared" si="1"/>
        <v>119.81630006890009</v>
      </c>
      <c r="E135" s="93">
        <f t="shared" si="2"/>
        <v>119.81630006890009</v>
      </c>
      <c r="F135" s="93">
        <f t="shared" ref="F135:F184" si="7">IF($B135="","",SUM(C135:E135))</f>
        <v>479.26520027560036</v>
      </c>
      <c r="G135" s="93">
        <f t="shared" si="3"/>
        <v>503.54726123795905</v>
      </c>
      <c r="H135" s="93">
        <f t="shared" si="4"/>
        <v>119.81630006890009</v>
      </c>
      <c r="I135" s="93">
        <f t="shared" si="5"/>
        <v>119.81630006890009</v>
      </c>
      <c r="J135" s="93">
        <f t="shared" ref="J135:J184" si="8">IF($B135="","",SUM(G135:I135))</f>
        <v>743.17986137575917</v>
      </c>
    </row>
    <row r="136" spans="2:10">
      <c r="B136" s="6">
        <f t="shared" si="6"/>
        <v>2</v>
      </c>
      <c r="C136" s="93">
        <f t="shared" si="0"/>
        <v>376.15233402258644</v>
      </c>
      <c r="D136" s="93">
        <f t="shared" si="1"/>
        <v>188.07616701129322</v>
      </c>
      <c r="E136" s="93">
        <f t="shared" si="2"/>
        <v>188.07616701129322</v>
      </c>
      <c r="F136" s="93">
        <f t="shared" si="7"/>
        <v>752.30466804517289</v>
      </c>
      <c r="G136" s="93">
        <f t="shared" si="3"/>
        <v>790.4203246821146</v>
      </c>
      <c r="H136" s="93">
        <f t="shared" si="4"/>
        <v>188.07616701129322</v>
      </c>
      <c r="I136" s="93">
        <f t="shared" si="5"/>
        <v>188.07616701129322</v>
      </c>
      <c r="J136" s="93">
        <f t="shared" si="8"/>
        <v>1166.5726587047011</v>
      </c>
    </row>
    <row r="137" spans="2:10">
      <c r="B137" s="6">
        <f t="shared" si="6"/>
        <v>3</v>
      </c>
      <c r="C137" s="93">
        <f t="shared" si="0"/>
        <v>587.41222545001165</v>
      </c>
      <c r="D137" s="93">
        <f t="shared" si="1"/>
        <v>293.70611272500582</v>
      </c>
      <c r="E137" s="93">
        <f t="shared" si="2"/>
        <v>293.70611272500582</v>
      </c>
      <c r="F137" s="93">
        <f t="shared" si="7"/>
        <v>1174.8244509000233</v>
      </c>
      <c r="G137" s="93">
        <f t="shared" si="3"/>
        <v>1234.3471513181205</v>
      </c>
      <c r="H137" s="93">
        <f t="shared" si="4"/>
        <v>293.70611272500582</v>
      </c>
      <c r="I137" s="93">
        <f t="shared" si="5"/>
        <v>293.70611272500582</v>
      </c>
      <c r="J137" s="93">
        <f t="shared" si="8"/>
        <v>1821.7593767681321</v>
      </c>
    </row>
    <row r="138" spans="2:10">
      <c r="B138" s="6">
        <f t="shared" si="6"/>
        <v>4</v>
      </c>
      <c r="C138" s="93">
        <f t="shared" si="0"/>
        <v>910.08207916510219</v>
      </c>
      <c r="D138" s="93">
        <f t="shared" si="1"/>
        <v>455.04103958255109</v>
      </c>
      <c r="E138" s="93">
        <f t="shared" si="2"/>
        <v>455.04103958255109</v>
      </c>
      <c r="F138" s="93">
        <f t="shared" si="7"/>
        <v>1820.1641583302044</v>
      </c>
      <c r="G138" s="93">
        <f t="shared" si="3"/>
        <v>1912.3831156604228</v>
      </c>
      <c r="H138" s="93">
        <f t="shared" si="4"/>
        <v>455.04103958255109</v>
      </c>
      <c r="I138" s="93">
        <f t="shared" si="5"/>
        <v>455.04103958255109</v>
      </c>
      <c r="J138" s="93">
        <f t="shared" si="8"/>
        <v>2822.465194825525</v>
      </c>
    </row>
    <row r="139" spans="2:10">
      <c r="B139" s="6">
        <f t="shared" si="6"/>
        <v>5</v>
      </c>
      <c r="C139" s="93">
        <f t="shared" si="0"/>
        <v>1393.2004559749353</v>
      </c>
      <c r="D139" s="93">
        <f t="shared" si="1"/>
        <v>696.60022798746763</v>
      </c>
      <c r="E139" s="93">
        <f t="shared" si="2"/>
        <v>696.60022798746763</v>
      </c>
      <c r="F139" s="93">
        <f t="shared" si="7"/>
        <v>2786.4009119498705</v>
      </c>
      <c r="G139" s="93">
        <f t="shared" si="3"/>
        <v>2927.5744350235909</v>
      </c>
      <c r="H139" s="93">
        <f t="shared" si="4"/>
        <v>696.60022798746763</v>
      </c>
      <c r="I139" s="93">
        <f t="shared" si="5"/>
        <v>696.60022798746763</v>
      </c>
      <c r="J139" s="93">
        <f t="shared" si="8"/>
        <v>4320.7748909985257</v>
      </c>
    </row>
    <row r="140" spans="2:10">
      <c r="B140" s="6">
        <f t="shared" si="6"/>
        <v>6</v>
      </c>
      <c r="C140" s="93">
        <f t="shared" si="0"/>
        <v>2095.4095562912507</v>
      </c>
      <c r="D140" s="93">
        <f t="shared" si="1"/>
        <v>1047.7047781456254</v>
      </c>
      <c r="E140" s="93">
        <f t="shared" si="2"/>
        <v>1047.7047781456254</v>
      </c>
      <c r="F140" s="93">
        <f t="shared" si="7"/>
        <v>4190.8191125825015</v>
      </c>
      <c r="G140" s="93">
        <f t="shared" si="3"/>
        <v>4403.1477463231286</v>
      </c>
      <c r="H140" s="93">
        <f t="shared" si="4"/>
        <v>1047.7047781456254</v>
      </c>
      <c r="I140" s="93">
        <f t="shared" si="5"/>
        <v>1047.7047781456254</v>
      </c>
      <c r="J140" s="93">
        <f t="shared" si="8"/>
        <v>6498.5573026143793</v>
      </c>
    </row>
    <row r="141" spans="2:10">
      <c r="B141" s="6">
        <f t="shared" si="6"/>
        <v>7</v>
      </c>
      <c r="C141" s="93">
        <f t="shared" si="0"/>
        <v>3073.2740353097852</v>
      </c>
      <c r="D141" s="93">
        <f t="shared" si="1"/>
        <v>1536.6370176548926</v>
      </c>
      <c r="E141" s="93">
        <f t="shared" si="2"/>
        <v>1536.6370176548926</v>
      </c>
      <c r="F141" s="93">
        <f t="shared" si="7"/>
        <v>6146.5480706195704</v>
      </c>
      <c r="G141" s="93">
        <f t="shared" si="3"/>
        <v>6457.9640776090746</v>
      </c>
      <c r="H141" s="93">
        <f t="shared" si="4"/>
        <v>1536.6370176548926</v>
      </c>
      <c r="I141" s="93">
        <f t="shared" si="5"/>
        <v>1536.6370176548926</v>
      </c>
      <c r="J141" s="93">
        <f t="shared" si="8"/>
        <v>9531.2381129188598</v>
      </c>
    </row>
    <row r="142" spans="2:10">
      <c r="B142" s="6">
        <f t="shared" si="6"/>
        <v>8</v>
      </c>
      <c r="C142" s="93">
        <f t="shared" si="0"/>
        <v>4356.7884960006231</v>
      </c>
      <c r="D142" s="93">
        <f t="shared" si="1"/>
        <v>2178.3942480003116</v>
      </c>
      <c r="E142" s="93">
        <f t="shared" si="2"/>
        <v>2178.3942480003116</v>
      </c>
      <c r="F142" s="93">
        <f t="shared" si="7"/>
        <v>8713.5769920012463</v>
      </c>
      <c r="G142" s="93">
        <f t="shared" si="3"/>
        <v>9155.0519991545079</v>
      </c>
      <c r="H142" s="93">
        <f t="shared" si="4"/>
        <v>2178.3942480003116</v>
      </c>
      <c r="I142" s="93">
        <f t="shared" si="5"/>
        <v>2178.3942480003116</v>
      </c>
      <c r="J142" s="93">
        <f t="shared" si="8"/>
        <v>13511.840495155131</v>
      </c>
    </row>
    <row r="143" spans="2:10">
      <c r="B143" s="6">
        <f t="shared" si="6"/>
        <v>9</v>
      </c>
      <c r="C143" s="93">
        <f t="shared" si="0"/>
        <v>5916.717589660132</v>
      </c>
      <c r="D143" s="93">
        <f t="shared" si="1"/>
        <v>2958.358794830066</v>
      </c>
      <c r="E143" s="93">
        <f t="shared" si="2"/>
        <v>2958.358794830066</v>
      </c>
      <c r="F143" s="93">
        <f t="shared" si="7"/>
        <v>11833.435179320264</v>
      </c>
      <c r="G143" s="93">
        <f t="shared" si="3"/>
        <v>12432.978384737933</v>
      </c>
      <c r="H143" s="93">
        <f t="shared" si="4"/>
        <v>2958.358794830066</v>
      </c>
      <c r="I143" s="93">
        <f t="shared" si="5"/>
        <v>2958.358794830066</v>
      </c>
      <c r="J143" s="93">
        <f t="shared" si="8"/>
        <v>18349.695974398066</v>
      </c>
    </row>
    <row r="144" spans="2:10">
      <c r="B144" s="6">
        <f t="shared" si="6"/>
        <v>10</v>
      </c>
      <c r="C144" s="93">
        <f t="shared" si="0"/>
        <v>7644.6180000000004</v>
      </c>
      <c r="D144" s="93">
        <f t="shared" si="1"/>
        <v>3822.3090000000002</v>
      </c>
      <c r="E144" s="93">
        <f t="shared" si="2"/>
        <v>3822.3090000000002</v>
      </c>
      <c r="F144" s="93">
        <f t="shared" si="7"/>
        <v>15289.236000000001</v>
      </c>
      <c r="G144" s="93">
        <f t="shared" si="3"/>
        <v>16063.868</v>
      </c>
      <c r="H144" s="93">
        <f t="shared" si="4"/>
        <v>3822.3090000000002</v>
      </c>
      <c r="I144" s="93">
        <f t="shared" si="5"/>
        <v>3822.3090000000002</v>
      </c>
      <c r="J144" s="93">
        <f t="shared" si="8"/>
        <v>23708.486000000001</v>
      </c>
    </row>
    <row r="145" spans="2:10">
      <c r="B145" s="6">
        <f t="shared" si="6"/>
        <v>11</v>
      </c>
      <c r="C145" s="93">
        <f t="shared" si="0"/>
        <v>9372.5184103398697</v>
      </c>
      <c r="D145" s="93">
        <f t="shared" si="1"/>
        <v>4686.2592051699348</v>
      </c>
      <c r="E145" s="93">
        <f t="shared" si="2"/>
        <v>4686.2592051699348</v>
      </c>
      <c r="F145" s="93">
        <f t="shared" si="7"/>
        <v>18745.036820679739</v>
      </c>
      <c r="G145" s="93">
        <f t="shared" si="3"/>
        <v>19694.757615262068</v>
      </c>
      <c r="H145" s="93">
        <f t="shared" si="4"/>
        <v>4686.2592051699348</v>
      </c>
      <c r="I145" s="93">
        <f t="shared" si="5"/>
        <v>4686.2592051699348</v>
      </c>
      <c r="J145" s="93">
        <f t="shared" si="8"/>
        <v>29067.276025601939</v>
      </c>
    </row>
    <row r="146" spans="2:10">
      <c r="B146" s="6">
        <f t="shared" si="6"/>
        <v>12</v>
      </c>
      <c r="C146" s="93">
        <f t="shared" si="0"/>
        <v>10932.447503999378</v>
      </c>
      <c r="D146" s="93">
        <f t="shared" si="1"/>
        <v>5466.2237519996888</v>
      </c>
      <c r="E146" s="93">
        <f t="shared" si="2"/>
        <v>5466.2237519996888</v>
      </c>
      <c r="F146" s="93">
        <f t="shared" si="7"/>
        <v>21864.895007998755</v>
      </c>
      <c r="G146" s="93">
        <f t="shared" si="3"/>
        <v>22972.684000845493</v>
      </c>
      <c r="H146" s="93">
        <f t="shared" si="4"/>
        <v>5466.2237519996888</v>
      </c>
      <c r="I146" s="93">
        <f t="shared" si="5"/>
        <v>5466.2237519996888</v>
      </c>
      <c r="J146" s="93">
        <f t="shared" si="8"/>
        <v>33905.131504844874</v>
      </c>
    </row>
    <row r="147" spans="2:10">
      <c r="B147" s="6">
        <f t="shared" si="6"/>
        <v>13</v>
      </c>
      <c r="C147" s="93">
        <f t="shared" si="0"/>
        <v>12215.961964690216</v>
      </c>
      <c r="D147" s="93">
        <f t="shared" si="1"/>
        <v>6107.9809823451078</v>
      </c>
      <c r="E147" s="93">
        <f t="shared" si="2"/>
        <v>6107.9809823451078</v>
      </c>
      <c r="F147" s="93">
        <f t="shared" si="7"/>
        <v>24431.923929380431</v>
      </c>
      <c r="G147" s="93">
        <f t="shared" si="3"/>
        <v>25669.771922390926</v>
      </c>
      <c r="H147" s="93">
        <f t="shared" si="4"/>
        <v>6107.9809823451078</v>
      </c>
      <c r="I147" s="93">
        <f t="shared" si="5"/>
        <v>6107.9809823451078</v>
      </c>
      <c r="J147" s="93">
        <f t="shared" si="8"/>
        <v>37885.733887081144</v>
      </c>
    </row>
    <row r="148" spans="2:10">
      <c r="B148" s="6">
        <f t="shared" si="6"/>
        <v>14</v>
      </c>
      <c r="C148" s="93">
        <f t="shared" si="0"/>
        <v>13193.826443708751</v>
      </c>
      <c r="D148" s="93">
        <f t="shared" si="1"/>
        <v>6596.9132218543755</v>
      </c>
      <c r="E148" s="93">
        <f t="shared" si="2"/>
        <v>6596.9132218543755</v>
      </c>
      <c r="F148" s="93">
        <f t="shared" si="7"/>
        <v>26387.652887417502</v>
      </c>
      <c r="G148" s="93">
        <f t="shared" si="3"/>
        <v>27724.588253676877</v>
      </c>
      <c r="H148" s="93">
        <f t="shared" si="4"/>
        <v>6596.9132218543755</v>
      </c>
      <c r="I148" s="93">
        <f t="shared" si="5"/>
        <v>6596.9132218543755</v>
      </c>
      <c r="J148" s="93">
        <f t="shared" si="8"/>
        <v>40918.414697385626</v>
      </c>
    </row>
    <row r="149" spans="2:10">
      <c r="B149" s="6">
        <f t="shared" si="6"/>
        <v>15</v>
      </c>
      <c r="C149" s="93">
        <f t="shared" si="0"/>
        <v>13896.035544025064</v>
      </c>
      <c r="D149" s="93">
        <f t="shared" si="1"/>
        <v>6948.0177720125321</v>
      </c>
      <c r="E149" s="93">
        <f t="shared" si="2"/>
        <v>6948.0177720125321</v>
      </c>
      <c r="F149" s="93">
        <f t="shared" si="7"/>
        <v>27792.071088050128</v>
      </c>
      <c r="G149" s="93">
        <f t="shared" si="3"/>
        <v>29200.161564976406</v>
      </c>
      <c r="H149" s="93">
        <f t="shared" si="4"/>
        <v>6948.0177720125321</v>
      </c>
      <c r="I149" s="93">
        <f t="shared" si="5"/>
        <v>6948.0177720125321</v>
      </c>
      <c r="J149" s="93">
        <f t="shared" si="8"/>
        <v>43096.19710900147</v>
      </c>
    </row>
    <row r="150" spans="2:10">
      <c r="B150" s="6">
        <f t="shared" si="6"/>
        <v>16</v>
      </c>
      <c r="C150" s="93">
        <f t="shared" si="0"/>
        <v>14379.153920834899</v>
      </c>
      <c r="D150" s="93">
        <f t="shared" si="1"/>
        <v>7189.5769604174493</v>
      </c>
      <c r="E150" s="93">
        <f t="shared" si="2"/>
        <v>7189.5769604174493</v>
      </c>
      <c r="F150" s="93">
        <f t="shared" si="7"/>
        <v>28758.307841669797</v>
      </c>
      <c r="G150" s="93">
        <f t="shared" si="3"/>
        <v>30215.352884339576</v>
      </c>
      <c r="H150" s="93">
        <f t="shared" si="4"/>
        <v>7189.5769604174493</v>
      </c>
      <c r="I150" s="93">
        <f t="shared" si="5"/>
        <v>7189.5769604174493</v>
      </c>
      <c r="J150" s="93">
        <f t="shared" si="8"/>
        <v>44594.506805174475</v>
      </c>
    </row>
    <row r="151" spans="2:10">
      <c r="B151" s="6">
        <f t="shared" si="6"/>
        <v>17</v>
      </c>
      <c r="C151" s="93">
        <f t="shared" si="0"/>
        <v>14701.82377454999</v>
      </c>
      <c r="D151" s="93">
        <f t="shared" si="1"/>
        <v>7350.911887274995</v>
      </c>
      <c r="E151" s="93">
        <f t="shared" si="2"/>
        <v>7350.911887274995</v>
      </c>
      <c r="F151" s="93">
        <f t="shared" si="7"/>
        <v>29403.64754909998</v>
      </c>
      <c r="G151" s="93">
        <f t="shared" si="3"/>
        <v>30893.388848681883</v>
      </c>
      <c r="H151" s="93">
        <f t="shared" si="4"/>
        <v>7350.911887274995</v>
      </c>
      <c r="I151" s="93">
        <f t="shared" si="5"/>
        <v>7350.911887274995</v>
      </c>
      <c r="J151" s="93">
        <f t="shared" si="8"/>
        <v>45595.212623231877</v>
      </c>
    </row>
    <row r="152" spans="2:10">
      <c r="B152" s="6">
        <f t="shared" si="6"/>
        <v>18</v>
      </c>
      <c r="C152" s="93">
        <f t="shared" si="0"/>
        <v>14913.083665977414</v>
      </c>
      <c r="D152" s="93">
        <f t="shared" si="1"/>
        <v>7456.541832988707</v>
      </c>
      <c r="E152" s="93">
        <f t="shared" si="2"/>
        <v>7456.541832988707</v>
      </c>
      <c r="F152" s="93">
        <f t="shared" si="7"/>
        <v>29826.167331954828</v>
      </c>
      <c r="G152" s="93">
        <f t="shared" si="3"/>
        <v>31337.315675317885</v>
      </c>
      <c r="H152" s="93">
        <f t="shared" si="4"/>
        <v>7456.541832988707</v>
      </c>
      <c r="I152" s="93">
        <f t="shared" si="5"/>
        <v>7456.541832988707</v>
      </c>
      <c r="J152" s="93">
        <f t="shared" si="8"/>
        <v>46250.399341295299</v>
      </c>
    </row>
    <row r="153" spans="2:10">
      <c r="B153" s="6">
        <f t="shared" si="6"/>
        <v>19</v>
      </c>
      <c r="C153" s="93">
        <f t="shared" si="0"/>
        <v>15049.603399862199</v>
      </c>
      <c r="D153" s="93">
        <f t="shared" si="1"/>
        <v>7524.8016999310994</v>
      </c>
      <c r="E153" s="93">
        <f t="shared" si="2"/>
        <v>7524.8016999310994</v>
      </c>
      <c r="F153" s="93">
        <f t="shared" si="7"/>
        <v>30099.206799724398</v>
      </c>
      <c r="G153" s="93">
        <f t="shared" si="3"/>
        <v>31624.188738762037</v>
      </c>
      <c r="H153" s="93">
        <f t="shared" si="4"/>
        <v>7524.8016999310994</v>
      </c>
      <c r="I153" s="93">
        <f t="shared" si="5"/>
        <v>7524.8016999310994</v>
      </c>
      <c r="J153" s="93">
        <f t="shared" si="8"/>
        <v>46673.792138624238</v>
      </c>
    </row>
    <row r="154" spans="2:10">
      <c r="B154" s="6">
        <f t="shared" si="6"/>
        <v>20</v>
      </c>
      <c r="C154" s="93">
        <f t="shared" si="0"/>
        <v>15137.08055263166</v>
      </c>
      <c r="D154" s="93">
        <f t="shared" si="1"/>
        <v>7568.5402763158299</v>
      </c>
      <c r="E154" s="93">
        <f t="shared" si="2"/>
        <v>7568.5402763158299</v>
      </c>
      <c r="F154" s="93">
        <f t="shared" si="7"/>
        <v>30274.16110526332</v>
      </c>
      <c r="G154" s="93">
        <f t="shared" si="3"/>
        <v>31808.007136895794</v>
      </c>
      <c r="H154" s="93">
        <f t="shared" si="4"/>
        <v>7568.5402763158299</v>
      </c>
      <c r="I154" s="93">
        <f t="shared" si="5"/>
        <v>7568.5402763158299</v>
      </c>
      <c r="J154" s="93">
        <f t="shared" si="8"/>
        <v>46945.087689527449</v>
      </c>
    </row>
    <row r="155" spans="2:10">
      <c r="B155" s="6" t="e">
        <f t="shared" si="6"/>
        <v>#N/A</v>
      </c>
      <c r="C155" s="93" t="e">
        <f t="shared" si="0"/>
        <v>#N/A</v>
      </c>
      <c r="D155" s="93" t="e">
        <f t="shared" si="1"/>
        <v>#N/A</v>
      </c>
      <c r="E155" s="93" t="e">
        <f t="shared" si="2"/>
        <v>#N/A</v>
      </c>
      <c r="F155" s="93" t="e">
        <f t="shared" si="7"/>
        <v>#N/A</v>
      </c>
      <c r="G155" s="93" t="e">
        <f t="shared" si="3"/>
        <v>#N/A</v>
      </c>
      <c r="H155" s="93" t="e">
        <f t="shared" si="4"/>
        <v>#N/A</v>
      </c>
      <c r="I155" s="93" t="e">
        <f t="shared" si="5"/>
        <v>#N/A</v>
      </c>
      <c r="J155" s="93" t="e">
        <f t="shared" si="8"/>
        <v>#N/A</v>
      </c>
    </row>
    <row r="156" spans="2:10">
      <c r="B156" s="6" t="e">
        <f t="shared" si="6"/>
        <v>#N/A</v>
      </c>
      <c r="C156" s="93" t="e">
        <f t="shared" si="0"/>
        <v>#N/A</v>
      </c>
      <c r="D156" s="93" t="e">
        <f t="shared" si="1"/>
        <v>#N/A</v>
      </c>
      <c r="E156" s="93" t="e">
        <f t="shared" si="2"/>
        <v>#N/A</v>
      </c>
      <c r="F156" s="93" t="e">
        <f t="shared" si="7"/>
        <v>#N/A</v>
      </c>
      <c r="G156" s="93" t="e">
        <f t="shared" si="3"/>
        <v>#N/A</v>
      </c>
      <c r="H156" s="93" t="e">
        <f t="shared" si="4"/>
        <v>#N/A</v>
      </c>
      <c r="I156" s="93" t="e">
        <f t="shared" si="5"/>
        <v>#N/A</v>
      </c>
      <c r="J156" s="93" t="e">
        <f t="shared" si="8"/>
        <v>#N/A</v>
      </c>
    </row>
    <row r="157" spans="2:10">
      <c r="B157" s="6" t="e">
        <f t="shared" si="6"/>
        <v>#N/A</v>
      </c>
      <c r="C157" s="93" t="e">
        <f t="shared" si="0"/>
        <v>#N/A</v>
      </c>
      <c r="D157" s="93" t="e">
        <f t="shared" si="1"/>
        <v>#N/A</v>
      </c>
      <c r="E157" s="93" t="e">
        <f t="shared" si="2"/>
        <v>#N/A</v>
      </c>
      <c r="F157" s="93" t="e">
        <f t="shared" si="7"/>
        <v>#N/A</v>
      </c>
      <c r="G157" s="93" t="e">
        <f t="shared" si="3"/>
        <v>#N/A</v>
      </c>
      <c r="H157" s="93" t="e">
        <f t="shared" si="4"/>
        <v>#N/A</v>
      </c>
      <c r="I157" s="93" t="e">
        <f t="shared" si="5"/>
        <v>#N/A</v>
      </c>
      <c r="J157" s="93" t="e">
        <f t="shared" si="8"/>
        <v>#N/A</v>
      </c>
    </row>
    <row r="158" spans="2:10">
      <c r="B158" s="6" t="e">
        <f t="shared" si="6"/>
        <v>#N/A</v>
      </c>
      <c r="C158" s="93" t="e">
        <f t="shared" si="0"/>
        <v>#N/A</v>
      </c>
      <c r="D158" s="93" t="e">
        <f t="shared" si="1"/>
        <v>#N/A</v>
      </c>
      <c r="E158" s="93" t="e">
        <f t="shared" si="2"/>
        <v>#N/A</v>
      </c>
      <c r="F158" s="93" t="e">
        <f t="shared" si="7"/>
        <v>#N/A</v>
      </c>
      <c r="G158" s="93" t="e">
        <f t="shared" si="3"/>
        <v>#N/A</v>
      </c>
      <c r="H158" s="93" t="e">
        <f t="shared" si="4"/>
        <v>#N/A</v>
      </c>
      <c r="I158" s="93" t="e">
        <f t="shared" si="5"/>
        <v>#N/A</v>
      </c>
      <c r="J158" s="93" t="e">
        <f t="shared" si="8"/>
        <v>#N/A</v>
      </c>
    </row>
    <row r="159" spans="2:10">
      <c r="B159" s="6" t="e">
        <f t="shared" si="6"/>
        <v>#N/A</v>
      </c>
      <c r="C159" s="93" t="e">
        <f t="shared" si="0"/>
        <v>#N/A</v>
      </c>
      <c r="D159" s="93" t="e">
        <f t="shared" si="1"/>
        <v>#N/A</v>
      </c>
      <c r="E159" s="93" t="e">
        <f t="shared" si="2"/>
        <v>#N/A</v>
      </c>
      <c r="F159" s="93" t="e">
        <f t="shared" si="7"/>
        <v>#N/A</v>
      </c>
      <c r="G159" s="93" t="e">
        <f t="shared" si="3"/>
        <v>#N/A</v>
      </c>
      <c r="H159" s="93" t="e">
        <f t="shared" si="4"/>
        <v>#N/A</v>
      </c>
      <c r="I159" s="93" t="e">
        <f t="shared" si="5"/>
        <v>#N/A</v>
      </c>
      <c r="J159" s="93" t="e">
        <f t="shared" si="8"/>
        <v>#N/A</v>
      </c>
    </row>
    <row r="160" spans="2:10">
      <c r="B160" s="6" t="e">
        <f t="shared" si="6"/>
        <v>#N/A</v>
      </c>
      <c r="C160" s="93" t="e">
        <f t="shared" si="0"/>
        <v>#N/A</v>
      </c>
      <c r="D160" s="93" t="e">
        <f t="shared" si="1"/>
        <v>#N/A</v>
      </c>
      <c r="E160" s="93" t="e">
        <f t="shared" si="2"/>
        <v>#N/A</v>
      </c>
      <c r="F160" s="93" t="e">
        <f t="shared" si="7"/>
        <v>#N/A</v>
      </c>
      <c r="G160" s="93" t="e">
        <f t="shared" si="3"/>
        <v>#N/A</v>
      </c>
      <c r="H160" s="93" t="e">
        <f t="shared" si="4"/>
        <v>#N/A</v>
      </c>
      <c r="I160" s="93" t="e">
        <f t="shared" si="5"/>
        <v>#N/A</v>
      </c>
      <c r="J160" s="93" t="e">
        <f t="shared" si="8"/>
        <v>#N/A</v>
      </c>
    </row>
    <row r="161" spans="2:10">
      <c r="B161" s="6" t="e">
        <f t="shared" si="6"/>
        <v>#N/A</v>
      </c>
      <c r="C161" s="93" t="e">
        <f t="shared" si="0"/>
        <v>#N/A</v>
      </c>
      <c r="D161" s="93" t="e">
        <f t="shared" si="1"/>
        <v>#N/A</v>
      </c>
      <c r="E161" s="93" t="e">
        <f t="shared" si="2"/>
        <v>#N/A</v>
      </c>
      <c r="F161" s="93" t="e">
        <f t="shared" si="7"/>
        <v>#N/A</v>
      </c>
      <c r="G161" s="93" t="e">
        <f t="shared" si="3"/>
        <v>#N/A</v>
      </c>
      <c r="H161" s="93" t="e">
        <f t="shared" si="4"/>
        <v>#N/A</v>
      </c>
      <c r="I161" s="93" t="e">
        <f t="shared" si="5"/>
        <v>#N/A</v>
      </c>
      <c r="J161" s="93" t="e">
        <f t="shared" si="8"/>
        <v>#N/A</v>
      </c>
    </row>
    <row r="162" spans="2:10">
      <c r="B162" s="6" t="e">
        <f t="shared" si="6"/>
        <v>#N/A</v>
      </c>
      <c r="C162" s="93" t="e">
        <f t="shared" si="0"/>
        <v>#N/A</v>
      </c>
      <c r="D162" s="93" t="e">
        <f t="shared" si="1"/>
        <v>#N/A</v>
      </c>
      <c r="E162" s="93" t="e">
        <f t="shared" si="2"/>
        <v>#N/A</v>
      </c>
      <c r="F162" s="93" t="e">
        <f t="shared" si="7"/>
        <v>#N/A</v>
      </c>
      <c r="G162" s="93" t="e">
        <f t="shared" si="3"/>
        <v>#N/A</v>
      </c>
      <c r="H162" s="93" t="e">
        <f t="shared" si="4"/>
        <v>#N/A</v>
      </c>
      <c r="I162" s="93" t="e">
        <f t="shared" si="5"/>
        <v>#N/A</v>
      </c>
      <c r="J162" s="93" t="e">
        <f t="shared" si="8"/>
        <v>#N/A</v>
      </c>
    </row>
    <row r="163" spans="2:10">
      <c r="B163" s="6" t="e">
        <f t="shared" si="6"/>
        <v>#N/A</v>
      </c>
      <c r="C163" s="93" t="e">
        <f t="shared" si="0"/>
        <v>#N/A</v>
      </c>
      <c r="D163" s="93" t="e">
        <f t="shared" si="1"/>
        <v>#N/A</v>
      </c>
      <c r="E163" s="93" t="e">
        <f t="shared" si="2"/>
        <v>#N/A</v>
      </c>
      <c r="F163" s="93" t="e">
        <f t="shared" si="7"/>
        <v>#N/A</v>
      </c>
      <c r="G163" s="93" t="e">
        <f t="shared" si="3"/>
        <v>#N/A</v>
      </c>
      <c r="H163" s="93" t="e">
        <f t="shared" si="4"/>
        <v>#N/A</v>
      </c>
      <c r="I163" s="93" t="e">
        <f t="shared" si="5"/>
        <v>#N/A</v>
      </c>
      <c r="J163" s="93" t="e">
        <f t="shared" si="8"/>
        <v>#N/A</v>
      </c>
    </row>
    <row r="164" spans="2:10">
      <c r="B164" s="6" t="e">
        <f t="shared" si="6"/>
        <v>#N/A</v>
      </c>
      <c r="C164" s="93" t="e">
        <f t="shared" si="0"/>
        <v>#N/A</v>
      </c>
      <c r="D164" s="93" t="e">
        <f t="shared" si="1"/>
        <v>#N/A</v>
      </c>
      <c r="E164" s="93" t="e">
        <f t="shared" si="2"/>
        <v>#N/A</v>
      </c>
      <c r="F164" s="93" t="e">
        <f t="shared" si="7"/>
        <v>#N/A</v>
      </c>
      <c r="G164" s="93" t="e">
        <f t="shared" si="3"/>
        <v>#N/A</v>
      </c>
      <c r="H164" s="93" t="e">
        <f t="shared" si="4"/>
        <v>#N/A</v>
      </c>
      <c r="I164" s="93" t="e">
        <f t="shared" si="5"/>
        <v>#N/A</v>
      </c>
      <c r="J164" s="93" t="e">
        <f t="shared" si="8"/>
        <v>#N/A</v>
      </c>
    </row>
    <row r="165" spans="2:10">
      <c r="B165" s="6" t="e">
        <f t="shared" si="6"/>
        <v>#N/A</v>
      </c>
      <c r="C165" s="93" t="e">
        <f t="shared" si="0"/>
        <v>#N/A</v>
      </c>
      <c r="D165" s="93" t="e">
        <f t="shared" si="1"/>
        <v>#N/A</v>
      </c>
      <c r="E165" s="93" t="e">
        <f t="shared" si="2"/>
        <v>#N/A</v>
      </c>
      <c r="F165" s="93" t="e">
        <f t="shared" si="7"/>
        <v>#N/A</v>
      </c>
      <c r="G165" s="93" t="e">
        <f t="shared" si="3"/>
        <v>#N/A</v>
      </c>
      <c r="H165" s="93" t="e">
        <f t="shared" si="4"/>
        <v>#N/A</v>
      </c>
      <c r="I165" s="93" t="e">
        <f t="shared" si="5"/>
        <v>#N/A</v>
      </c>
      <c r="J165" s="93" t="e">
        <f t="shared" si="8"/>
        <v>#N/A</v>
      </c>
    </row>
    <row r="166" spans="2:10">
      <c r="B166" s="6" t="e">
        <f t="shared" si="6"/>
        <v>#N/A</v>
      </c>
      <c r="C166" s="93" t="e">
        <f t="shared" ref="C166:C184" si="9">IF($B166="","",$D$16/(1+EXP(-$C$129*($B166-$C$128)))+$E$16/(1+EXP(-$D$129*($B166-$D$128))))</f>
        <v>#N/A</v>
      </c>
      <c r="D166" s="93" t="e">
        <f t="shared" ref="D166:D184" si="10">IF($B166="","",$D$17/(1+EXP(-$C$129*($B166-$C$128)))+$E$17/(1+EXP(-$D$129*($B166-$D$128))))</f>
        <v>#N/A</v>
      </c>
      <c r="E166" s="93" t="e">
        <f t="shared" ref="E166:E184" si="11">IF($B166="","",$D$18/(1+EXP(-$C$129*($B166-$C$128)))+$E$18/(1+EXP(-$D$129*($B166-$D$128))))</f>
        <v>#N/A</v>
      </c>
      <c r="F166" s="93" t="e">
        <f t="shared" si="7"/>
        <v>#N/A</v>
      </c>
      <c r="G166" s="93" t="e">
        <f t="shared" ref="G166:G184" si="12">IF($B166="","",$F$16/(1+EXP(-$C$129*($B166-$C$128)))+$G$16/(1+EXP(-$D$129*($B166-$D$128))))</f>
        <v>#N/A</v>
      </c>
      <c r="H166" s="93" t="e">
        <f t="shared" ref="H166:H184" si="13">IF($B166="","",$F$17/(1+EXP(-$C$129*($B166-$C$128)))+$G$17/(1+EXP(-$D$129*($B166-$D$128))))</f>
        <v>#N/A</v>
      </c>
      <c r="I166" s="93" t="e">
        <f t="shared" ref="I166:I184" si="14">IF($B166="","",$F$18/(1+EXP(-$C$129*($B166-$C$128)))+$G$18/(1+EXP(-$D$129*($B166-$D$128))))</f>
        <v>#N/A</v>
      </c>
      <c r="J166" s="93" t="e">
        <f t="shared" si="8"/>
        <v>#N/A</v>
      </c>
    </row>
    <row r="167" spans="2:10">
      <c r="B167" s="6" t="e">
        <f t="shared" ref="B167:B184" si="15">IF(B166&gt;=MAX($C$127,$D$127),NA(),B166+1)</f>
        <v>#N/A</v>
      </c>
      <c r="C167" s="93" t="e">
        <f t="shared" si="9"/>
        <v>#N/A</v>
      </c>
      <c r="D167" s="93" t="e">
        <f t="shared" si="10"/>
        <v>#N/A</v>
      </c>
      <c r="E167" s="93" t="e">
        <f t="shared" si="11"/>
        <v>#N/A</v>
      </c>
      <c r="F167" s="93" t="e">
        <f t="shared" si="7"/>
        <v>#N/A</v>
      </c>
      <c r="G167" s="93" t="e">
        <f t="shared" si="12"/>
        <v>#N/A</v>
      </c>
      <c r="H167" s="93" t="e">
        <f t="shared" si="13"/>
        <v>#N/A</v>
      </c>
      <c r="I167" s="93" t="e">
        <f t="shared" si="14"/>
        <v>#N/A</v>
      </c>
      <c r="J167" s="93" t="e">
        <f t="shared" si="8"/>
        <v>#N/A</v>
      </c>
    </row>
    <row r="168" spans="2:10">
      <c r="B168" s="6" t="e">
        <f t="shared" si="15"/>
        <v>#N/A</v>
      </c>
      <c r="C168" s="93" t="e">
        <f t="shared" si="9"/>
        <v>#N/A</v>
      </c>
      <c r="D168" s="93" t="e">
        <f t="shared" si="10"/>
        <v>#N/A</v>
      </c>
      <c r="E168" s="93" t="e">
        <f t="shared" si="11"/>
        <v>#N/A</v>
      </c>
      <c r="F168" s="93" t="e">
        <f t="shared" si="7"/>
        <v>#N/A</v>
      </c>
      <c r="G168" s="93" t="e">
        <f t="shared" si="12"/>
        <v>#N/A</v>
      </c>
      <c r="H168" s="93" t="e">
        <f t="shared" si="13"/>
        <v>#N/A</v>
      </c>
      <c r="I168" s="93" t="e">
        <f t="shared" si="14"/>
        <v>#N/A</v>
      </c>
      <c r="J168" s="93" t="e">
        <f t="shared" si="8"/>
        <v>#N/A</v>
      </c>
    </row>
    <row r="169" spans="2:10">
      <c r="B169" s="6" t="e">
        <f t="shared" si="15"/>
        <v>#N/A</v>
      </c>
      <c r="C169" s="93" t="e">
        <f t="shared" si="9"/>
        <v>#N/A</v>
      </c>
      <c r="D169" s="93" t="e">
        <f t="shared" si="10"/>
        <v>#N/A</v>
      </c>
      <c r="E169" s="93" t="e">
        <f t="shared" si="11"/>
        <v>#N/A</v>
      </c>
      <c r="F169" s="93" t="e">
        <f t="shared" si="7"/>
        <v>#N/A</v>
      </c>
      <c r="G169" s="93" t="e">
        <f t="shared" si="12"/>
        <v>#N/A</v>
      </c>
      <c r="H169" s="93" t="e">
        <f t="shared" si="13"/>
        <v>#N/A</v>
      </c>
      <c r="I169" s="93" t="e">
        <f t="shared" si="14"/>
        <v>#N/A</v>
      </c>
      <c r="J169" s="93" t="e">
        <f t="shared" si="8"/>
        <v>#N/A</v>
      </c>
    </row>
    <row r="170" spans="2:10">
      <c r="B170" s="6" t="e">
        <f t="shared" si="15"/>
        <v>#N/A</v>
      </c>
      <c r="C170" s="93" t="e">
        <f t="shared" si="9"/>
        <v>#N/A</v>
      </c>
      <c r="D170" s="93" t="e">
        <f t="shared" si="10"/>
        <v>#N/A</v>
      </c>
      <c r="E170" s="93" t="e">
        <f t="shared" si="11"/>
        <v>#N/A</v>
      </c>
      <c r="F170" s="93" t="e">
        <f t="shared" si="7"/>
        <v>#N/A</v>
      </c>
      <c r="G170" s="93" t="e">
        <f t="shared" si="12"/>
        <v>#N/A</v>
      </c>
      <c r="H170" s="93" t="e">
        <f t="shared" si="13"/>
        <v>#N/A</v>
      </c>
      <c r="I170" s="93" t="e">
        <f t="shared" si="14"/>
        <v>#N/A</v>
      </c>
      <c r="J170" s="93" t="e">
        <f t="shared" si="8"/>
        <v>#N/A</v>
      </c>
    </row>
    <row r="171" spans="2:10">
      <c r="B171" s="6" t="e">
        <f t="shared" si="15"/>
        <v>#N/A</v>
      </c>
      <c r="C171" s="93" t="e">
        <f t="shared" si="9"/>
        <v>#N/A</v>
      </c>
      <c r="D171" s="93" t="e">
        <f t="shared" si="10"/>
        <v>#N/A</v>
      </c>
      <c r="E171" s="93" t="e">
        <f t="shared" si="11"/>
        <v>#N/A</v>
      </c>
      <c r="F171" s="93" t="e">
        <f t="shared" si="7"/>
        <v>#N/A</v>
      </c>
      <c r="G171" s="93" t="e">
        <f t="shared" si="12"/>
        <v>#N/A</v>
      </c>
      <c r="H171" s="93" t="e">
        <f t="shared" si="13"/>
        <v>#N/A</v>
      </c>
      <c r="I171" s="93" t="e">
        <f t="shared" si="14"/>
        <v>#N/A</v>
      </c>
      <c r="J171" s="93" t="e">
        <f t="shared" si="8"/>
        <v>#N/A</v>
      </c>
    </row>
    <row r="172" spans="2:10">
      <c r="B172" s="6" t="e">
        <f t="shared" si="15"/>
        <v>#N/A</v>
      </c>
      <c r="C172" s="93" t="e">
        <f t="shared" si="9"/>
        <v>#N/A</v>
      </c>
      <c r="D172" s="93" t="e">
        <f t="shared" si="10"/>
        <v>#N/A</v>
      </c>
      <c r="E172" s="93" t="e">
        <f t="shared" si="11"/>
        <v>#N/A</v>
      </c>
      <c r="F172" s="93" t="e">
        <f t="shared" si="7"/>
        <v>#N/A</v>
      </c>
      <c r="G172" s="93" t="e">
        <f t="shared" si="12"/>
        <v>#N/A</v>
      </c>
      <c r="H172" s="93" t="e">
        <f t="shared" si="13"/>
        <v>#N/A</v>
      </c>
      <c r="I172" s="93" t="e">
        <f t="shared" si="14"/>
        <v>#N/A</v>
      </c>
      <c r="J172" s="93" t="e">
        <f t="shared" si="8"/>
        <v>#N/A</v>
      </c>
    </row>
    <row r="173" spans="2:10">
      <c r="B173" s="6" t="e">
        <f t="shared" si="15"/>
        <v>#N/A</v>
      </c>
      <c r="C173" s="93" t="e">
        <f t="shared" si="9"/>
        <v>#N/A</v>
      </c>
      <c r="D173" s="93" t="e">
        <f t="shared" si="10"/>
        <v>#N/A</v>
      </c>
      <c r="E173" s="93" t="e">
        <f t="shared" si="11"/>
        <v>#N/A</v>
      </c>
      <c r="F173" s="93" t="e">
        <f t="shared" si="7"/>
        <v>#N/A</v>
      </c>
      <c r="G173" s="93" t="e">
        <f t="shared" si="12"/>
        <v>#N/A</v>
      </c>
      <c r="H173" s="93" t="e">
        <f t="shared" si="13"/>
        <v>#N/A</v>
      </c>
      <c r="I173" s="93" t="e">
        <f t="shared" si="14"/>
        <v>#N/A</v>
      </c>
      <c r="J173" s="93" t="e">
        <f t="shared" si="8"/>
        <v>#N/A</v>
      </c>
    </row>
    <row r="174" spans="2:10">
      <c r="B174" s="6" t="e">
        <f t="shared" si="15"/>
        <v>#N/A</v>
      </c>
      <c r="C174" s="93" t="e">
        <f t="shared" si="9"/>
        <v>#N/A</v>
      </c>
      <c r="D174" s="93" t="e">
        <f t="shared" si="10"/>
        <v>#N/A</v>
      </c>
      <c r="E174" s="93" t="e">
        <f t="shared" si="11"/>
        <v>#N/A</v>
      </c>
      <c r="F174" s="93" t="e">
        <f t="shared" si="7"/>
        <v>#N/A</v>
      </c>
      <c r="G174" s="93" t="e">
        <f t="shared" si="12"/>
        <v>#N/A</v>
      </c>
      <c r="H174" s="93" t="e">
        <f t="shared" si="13"/>
        <v>#N/A</v>
      </c>
      <c r="I174" s="93" t="e">
        <f t="shared" si="14"/>
        <v>#N/A</v>
      </c>
      <c r="J174" s="93" t="e">
        <f t="shared" si="8"/>
        <v>#N/A</v>
      </c>
    </row>
    <row r="175" spans="2:10">
      <c r="B175" s="6" t="e">
        <f t="shared" si="15"/>
        <v>#N/A</v>
      </c>
      <c r="C175" s="93" t="e">
        <f t="shared" si="9"/>
        <v>#N/A</v>
      </c>
      <c r="D175" s="93" t="e">
        <f t="shared" si="10"/>
        <v>#N/A</v>
      </c>
      <c r="E175" s="93" t="e">
        <f t="shared" si="11"/>
        <v>#N/A</v>
      </c>
      <c r="F175" s="93" t="e">
        <f t="shared" si="7"/>
        <v>#N/A</v>
      </c>
      <c r="G175" s="93" t="e">
        <f t="shared" si="12"/>
        <v>#N/A</v>
      </c>
      <c r="H175" s="93" t="e">
        <f t="shared" si="13"/>
        <v>#N/A</v>
      </c>
      <c r="I175" s="93" t="e">
        <f t="shared" si="14"/>
        <v>#N/A</v>
      </c>
      <c r="J175" s="93" t="e">
        <f t="shared" si="8"/>
        <v>#N/A</v>
      </c>
    </row>
    <row r="176" spans="2:10">
      <c r="B176" s="6" t="e">
        <f t="shared" si="15"/>
        <v>#N/A</v>
      </c>
      <c r="C176" s="93" t="e">
        <f t="shared" si="9"/>
        <v>#N/A</v>
      </c>
      <c r="D176" s="93" t="e">
        <f t="shared" si="10"/>
        <v>#N/A</v>
      </c>
      <c r="E176" s="93" t="e">
        <f t="shared" si="11"/>
        <v>#N/A</v>
      </c>
      <c r="F176" s="93" t="e">
        <f t="shared" si="7"/>
        <v>#N/A</v>
      </c>
      <c r="G176" s="93" t="e">
        <f t="shared" si="12"/>
        <v>#N/A</v>
      </c>
      <c r="H176" s="93" t="e">
        <f t="shared" si="13"/>
        <v>#N/A</v>
      </c>
      <c r="I176" s="93" t="e">
        <f t="shared" si="14"/>
        <v>#N/A</v>
      </c>
      <c r="J176" s="93" t="e">
        <f t="shared" si="8"/>
        <v>#N/A</v>
      </c>
    </row>
    <row r="177" spans="2:10">
      <c r="B177" s="6" t="e">
        <f t="shared" si="15"/>
        <v>#N/A</v>
      </c>
      <c r="C177" s="93" t="e">
        <f t="shared" si="9"/>
        <v>#N/A</v>
      </c>
      <c r="D177" s="93" t="e">
        <f t="shared" si="10"/>
        <v>#N/A</v>
      </c>
      <c r="E177" s="93" t="e">
        <f t="shared" si="11"/>
        <v>#N/A</v>
      </c>
      <c r="F177" s="93" t="e">
        <f t="shared" si="7"/>
        <v>#N/A</v>
      </c>
      <c r="G177" s="93" t="e">
        <f t="shared" si="12"/>
        <v>#N/A</v>
      </c>
      <c r="H177" s="93" t="e">
        <f t="shared" si="13"/>
        <v>#N/A</v>
      </c>
      <c r="I177" s="93" t="e">
        <f t="shared" si="14"/>
        <v>#N/A</v>
      </c>
      <c r="J177" s="93" t="e">
        <f t="shared" si="8"/>
        <v>#N/A</v>
      </c>
    </row>
    <row r="178" spans="2:10">
      <c r="B178" s="6" t="e">
        <f t="shared" si="15"/>
        <v>#N/A</v>
      </c>
      <c r="C178" s="93" t="e">
        <f t="shared" si="9"/>
        <v>#N/A</v>
      </c>
      <c r="D178" s="93" t="e">
        <f t="shared" si="10"/>
        <v>#N/A</v>
      </c>
      <c r="E178" s="93" t="e">
        <f t="shared" si="11"/>
        <v>#N/A</v>
      </c>
      <c r="F178" s="93" t="e">
        <f t="shared" si="7"/>
        <v>#N/A</v>
      </c>
      <c r="G178" s="93" t="e">
        <f t="shared" si="12"/>
        <v>#N/A</v>
      </c>
      <c r="H178" s="93" t="e">
        <f t="shared" si="13"/>
        <v>#N/A</v>
      </c>
      <c r="I178" s="93" t="e">
        <f t="shared" si="14"/>
        <v>#N/A</v>
      </c>
      <c r="J178" s="93" t="e">
        <f t="shared" si="8"/>
        <v>#N/A</v>
      </c>
    </row>
    <row r="179" spans="2:10">
      <c r="B179" s="6" t="e">
        <f t="shared" si="15"/>
        <v>#N/A</v>
      </c>
      <c r="C179" s="93" t="e">
        <f t="shared" si="9"/>
        <v>#N/A</v>
      </c>
      <c r="D179" s="93" t="e">
        <f t="shared" si="10"/>
        <v>#N/A</v>
      </c>
      <c r="E179" s="93" t="e">
        <f t="shared" si="11"/>
        <v>#N/A</v>
      </c>
      <c r="F179" s="93" t="e">
        <f t="shared" si="7"/>
        <v>#N/A</v>
      </c>
      <c r="G179" s="93" t="e">
        <f t="shared" si="12"/>
        <v>#N/A</v>
      </c>
      <c r="H179" s="93" t="e">
        <f t="shared" si="13"/>
        <v>#N/A</v>
      </c>
      <c r="I179" s="93" t="e">
        <f t="shared" si="14"/>
        <v>#N/A</v>
      </c>
      <c r="J179" s="93" t="e">
        <f t="shared" si="8"/>
        <v>#N/A</v>
      </c>
    </row>
    <row r="180" spans="2:10">
      <c r="B180" s="6" t="e">
        <f t="shared" si="15"/>
        <v>#N/A</v>
      </c>
      <c r="C180" s="93" t="e">
        <f t="shared" si="9"/>
        <v>#N/A</v>
      </c>
      <c r="D180" s="93" t="e">
        <f t="shared" si="10"/>
        <v>#N/A</v>
      </c>
      <c r="E180" s="93" t="e">
        <f t="shared" si="11"/>
        <v>#N/A</v>
      </c>
      <c r="F180" s="93" t="e">
        <f t="shared" si="7"/>
        <v>#N/A</v>
      </c>
      <c r="G180" s="93" t="e">
        <f t="shared" si="12"/>
        <v>#N/A</v>
      </c>
      <c r="H180" s="93" t="e">
        <f t="shared" si="13"/>
        <v>#N/A</v>
      </c>
      <c r="I180" s="93" t="e">
        <f t="shared" si="14"/>
        <v>#N/A</v>
      </c>
      <c r="J180" s="93" t="e">
        <f t="shared" si="8"/>
        <v>#N/A</v>
      </c>
    </row>
    <row r="181" spans="2:10">
      <c r="B181" s="6" t="e">
        <f t="shared" si="15"/>
        <v>#N/A</v>
      </c>
      <c r="C181" s="93" t="e">
        <f t="shared" si="9"/>
        <v>#N/A</v>
      </c>
      <c r="D181" s="93" t="e">
        <f t="shared" si="10"/>
        <v>#N/A</v>
      </c>
      <c r="E181" s="93" t="e">
        <f t="shared" si="11"/>
        <v>#N/A</v>
      </c>
      <c r="F181" s="93" t="e">
        <f t="shared" si="7"/>
        <v>#N/A</v>
      </c>
      <c r="G181" s="93" t="e">
        <f t="shared" si="12"/>
        <v>#N/A</v>
      </c>
      <c r="H181" s="93" t="e">
        <f t="shared" si="13"/>
        <v>#N/A</v>
      </c>
      <c r="I181" s="93" t="e">
        <f t="shared" si="14"/>
        <v>#N/A</v>
      </c>
      <c r="J181" s="93" t="e">
        <f t="shared" si="8"/>
        <v>#N/A</v>
      </c>
    </row>
    <row r="182" spans="2:10">
      <c r="B182" s="6" t="e">
        <f t="shared" si="15"/>
        <v>#N/A</v>
      </c>
      <c r="C182" s="93" t="e">
        <f t="shared" si="9"/>
        <v>#N/A</v>
      </c>
      <c r="D182" s="93" t="e">
        <f t="shared" si="10"/>
        <v>#N/A</v>
      </c>
      <c r="E182" s="93" t="e">
        <f t="shared" si="11"/>
        <v>#N/A</v>
      </c>
      <c r="F182" s="93" t="e">
        <f t="shared" si="7"/>
        <v>#N/A</v>
      </c>
      <c r="G182" s="93" t="e">
        <f t="shared" si="12"/>
        <v>#N/A</v>
      </c>
      <c r="H182" s="93" t="e">
        <f t="shared" si="13"/>
        <v>#N/A</v>
      </c>
      <c r="I182" s="93" t="e">
        <f t="shared" si="14"/>
        <v>#N/A</v>
      </c>
      <c r="J182" s="93" t="e">
        <f t="shared" si="8"/>
        <v>#N/A</v>
      </c>
    </row>
    <row r="183" spans="2:10">
      <c r="B183" s="6" t="e">
        <f t="shared" si="15"/>
        <v>#N/A</v>
      </c>
      <c r="C183" s="93" t="e">
        <f t="shared" si="9"/>
        <v>#N/A</v>
      </c>
      <c r="D183" s="93" t="e">
        <f t="shared" si="10"/>
        <v>#N/A</v>
      </c>
      <c r="E183" s="93" t="e">
        <f t="shared" si="11"/>
        <v>#N/A</v>
      </c>
      <c r="F183" s="93" t="e">
        <f t="shared" si="7"/>
        <v>#N/A</v>
      </c>
      <c r="G183" s="93" t="e">
        <f t="shared" si="12"/>
        <v>#N/A</v>
      </c>
      <c r="H183" s="93" t="e">
        <f t="shared" si="13"/>
        <v>#N/A</v>
      </c>
      <c r="I183" s="93" t="e">
        <f t="shared" si="14"/>
        <v>#N/A</v>
      </c>
      <c r="J183" s="93" t="e">
        <f t="shared" si="8"/>
        <v>#N/A</v>
      </c>
    </row>
    <row r="184" spans="2:10">
      <c r="B184" s="6" t="e">
        <f t="shared" si="15"/>
        <v>#N/A</v>
      </c>
      <c r="C184" s="93" t="e">
        <f t="shared" si="9"/>
        <v>#N/A</v>
      </c>
      <c r="D184" s="93" t="e">
        <f t="shared" si="10"/>
        <v>#N/A</v>
      </c>
      <c r="E184" s="93" t="e">
        <f t="shared" si="11"/>
        <v>#N/A</v>
      </c>
      <c r="F184" s="93" t="e">
        <f t="shared" si="7"/>
        <v>#N/A</v>
      </c>
      <c r="G184" s="93" t="e">
        <f t="shared" si="12"/>
        <v>#N/A</v>
      </c>
      <c r="H184" s="93" t="e">
        <f t="shared" si="13"/>
        <v>#N/A</v>
      </c>
      <c r="I184" s="93" t="e">
        <f t="shared" si="14"/>
        <v>#N/A</v>
      </c>
      <c r="J184" s="93" t="e">
        <f t="shared" si="8"/>
        <v>#N/A</v>
      </c>
    </row>
  </sheetData>
  <mergeCells count="93">
    <mergeCell ref="C7:I7"/>
    <mergeCell ref="A1:I1"/>
    <mergeCell ref="A2:I2"/>
    <mergeCell ref="B4:I4"/>
    <mergeCell ref="C5:I5"/>
    <mergeCell ref="C6:I6"/>
    <mergeCell ref="D10:I10"/>
    <mergeCell ref="D11:I11"/>
    <mergeCell ref="B13:E13"/>
    <mergeCell ref="B14:C15"/>
    <mergeCell ref="D14:E14"/>
    <mergeCell ref="F14:G14"/>
    <mergeCell ref="H14:I15"/>
    <mergeCell ref="F35:J35"/>
    <mergeCell ref="B16:B20"/>
    <mergeCell ref="H16:I20"/>
    <mergeCell ref="D20:E20"/>
    <mergeCell ref="F20:G20"/>
    <mergeCell ref="B22:F22"/>
    <mergeCell ref="C23:D23"/>
    <mergeCell ref="E23:I23"/>
    <mergeCell ref="E24:I26"/>
    <mergeCell ref="B28:F28"/>
    <mergeCell ref="B29:B30"/>
    <mergeCell ref="C29:D29"/>
    <mergeCell ref="E30:F30"/>
    <mergeCell ref="B55:I55"/>
    <mergeCell ref="F48:I48"/>
    <mergeCell ref="F36:J36"/>
    <mergeCell ref="A37:I37"/>
    <mergeCell ref="B39:I39"/>
    <mergeCell ref="F47:I47"/>
    <mergeCell ref="F41:I41"/>
    <mergeCell ref="F42:I42"/>
    <mergeCell ref="F43:I43"/>
    <mergeCell ref="F45:I45"/>
    <mergeCell ref="F46:I46"/>
    <mergeCell ref="F49:I49"/>
    <mergeCell ref="F50:I50"/>
    <mergeCell ref="F51:I51"/>
    <mergeCell ref="F52:I52"/>
    <mergeCell ref="F53:I53"/>
    <mergeCell ref="G62:I62"/>
    <mergeCell ref="G63:I63"/>
    <mergeCell ref="G64:I64"/>
    <mergeCell ref="G65:I65"/>
    <mergeCell ref="G58:I58"/>
    <mergeCell ref="G60:I60"/>
    <mergeCell ref="G61:I61"/>
    <mergeCell ref="F91:I91"/>
    <mergeCell ref="F92:I93"/>
    <mergeCell ref="B95:C95"/>
    <mergeCell ref="A83:I83"/>
    <mergeCell ref="B85:I85"/>
    <mergeCell ref="G86:I86"/>
    <mergeCell ref="G87:I88"/>
    <mergeCell ref="B112:I112"/>
    <mergeCell ref="F96:I96"/>
    <mergeCell ref="F97:I98"/>
    <mergeCell ref="B101:I101"/>
    <mergeCell ref="B102:I102"/>
    <mergeCell ref="B103:I103"/>
    <mergeCell ref="B104:I104"/>
    <mergeCell ref="B132:B133"/>
    <mergeCell ref="B121:I121"/>
    <mergeCell ref="A124:I124"/>
    <mergeCell ref="F126:I126"/>
    <mergeCell ref="F127:I127"/>
    <mergeCell ref="F128:I128"/>
    <mergeCell ref="F129:I129"/>
    <mergeCell ref="G56:I56"/>
    <mergeCell ref="G57:I57"/>
    <mergeCell ref="C131:F131"/>
    <mergeCell ref="G131:J131"/>
    <mergeCell ref="B113:I113"/>
    <mergeCell ref="A116:I116"/>
    <mergeCell ref="B117:I117"/>
    <mergeCell ref="B118:I118"/>
    <mergeCell ref="B119:I119"/>
    <mergeCell ref="B120:I120"/>
    <mergeCell ref="B105:I105"/>
    <mergeCell ref="A108:I108"/>
    <mergeCell ref="B109:I109"/>
    <mergeCell ref="B110:I110"/>
    <mergeCell ref="B111:I111"/>
    <mergeCell ref="F80:I80"/>
    <mergeCell ref="F78:I78"/>
    <mergeCell ref="G66:I66"/>
    <mergeCell ref="E70:F70"/>
    <mergeCell ref="G70:H70"/>
    <mergeCell ref="F79:I79"/>
    <mergeCell ref="G67:I67"/>
    <mergeCell ref="B69:I69"/>
  </mergeCells>
  <hyperlinks>
    <hyperlink ref="G87" r:id="rId1" xr:uid="{C6872DE3-84B4-4F14-AF3B-369CC9B4D0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9806C-5FF3-47C0-BC75-422909A9ADB2}">
  <dimension ref="A1:E8"/>
  <sheetViews>
    <sheetView tabSelected="1" workbookViewId="0">
      <selection activeCell="B17" sqref="B17"/>
    </sheetView>
  </sheetViews>
  <sheetFormatPr defaultColWidth="9.140625" defaultRowHeight="14.25"/>
  <cols>
    <col min="1" max="1" width="29.85546875" style="252" bestFit="1" customWidth="1"/>
    <col min="2" max="2" width="37" style="252" bestFit="1" customWidth="1"/>
    <col min="3" max="3" width="38.140625" style="252" bestFit="1" customWidth="1"/>
    <col min="4" max="4" width="35.85546875" style="252" customWidth="1"/>
    <col min="5" max="5" width="24.42578125" style="252" customWidth="1"/>
    <col min="6" max="16384" width="9.140625" style="252"/>
  </cols>
  <sheetData>
    <row r="1" spans="1:5" ht="14.65" thickBot="1">
      <c r="A1" s="364" t="s">
        <v>178</v>
      </c>
      <c r="B1" s="365"/>
      <c r="C1" s="365"/>
      <c r="D1" s="365"/>
      <c r="E1" s="366"/>
    </row>
    <row r="2" spans="1:5" ht="28.9" thickBot="1">
      <c r="A2" s="255" t="s">
        <v>179</v>
      </c>
      <c r="B2" s="256" t="s">
        <v>180</v>
      </c>
      <c r="C2" s="232" t="s">
        <v>181</v>
      </c>
      <c r="D2" s="232" t="s">
        <v>182</v>
      </c>
      <c r="E2" s="232" t="s">
        <v>183</v>
      </c>
    </row>
    <row r="3" spans="1:5">
      <c r="A3" s="257">
        <v>1</v>
      </c>
      <c r="B3" s="258" t="s">
        <v>184</v>
      </c>
      <c r="C3" s="259">
        <f>'1.Baseline'!$P$42</f>
        <v>293.97592438337682</v>
      </c>
      <c r="D3" s="259">
        <f>'1.Baseline'!$II$28</f>
        <v>5358.33</v>
      </c>
      <c r="E3" s="260">
        <f>SUM(C3:D3)</f>
        <v>5652.3059243833768</v>
      </c>
    </row>
    <row r="4" spans="1:5">
      <c r="A4" s="261">
        <v>2</v>
      </c>
      <c r="B4" s="262" t="s">
        <v>185</v>
      </c>
      <c r="C4" s="263">
        <f>'2. YTS Rail'!$S$42</f>
        <v>2587.7169057839014</v>
      </c>
      <c r="D4" s="263">
        <f>'2. YTS Rail'!$IL$27</f>
        <v>1197.1689367300119</v>
      </c>
      <c r="E4" s="264">
        <f t="shared" ref="E4:E8" si="0">SUM(C4:D4)</f>
        <v>3784.8858425139133</v>
      </c>
    </row>
    <row r="5" spans="1:5">
      <c r="A5" s="261">
        <v>3</v>
      </c>
      <c r="B5" s="262" t="s">
        <v>186</v>
      </c>
      <c r="C5" s="263">
        <f>'3. UCRTS Rail'!$S$42</f>
        <v>2603.9333566295118</v>
      </c>
      <c r="D5" s="263">
        <f>'3. UCRTS Rail'!$IL$27</f>
        <v>1197.1689367300119</v>
      </c>
      <c r="E5" s="264">
        <f t="shared" si="0"/>
        <v>3801.1022933595236</v>
      </c>
    </row>
    <row r="6" spans="1:5">
      <c r="A6" s="261">
        <v>4</v>
      </c>
      <c r="B6" s="262" t="s">
        <v>187</v>
      </c>
      <c r="C6" s="263">
        <f>'4. YTS and UCRTS Rail'!$S$42</f>
        <v>2536.7246402583733</v>
      </c>
      <c r="D6" s="263">
        <f>'4. YTS and UCRTS Rail'!$IL$27</f>
        <v>1197.1689367300119</v>
      </c>
      <c r="E6" s="264">
        <f t="shared" si="0"/>
        <v>3733.8935769883851</v>
      </c>
    </row>
    <row r="7" spans="1:5">
      <c r="A7" s="261">
        <v>5</v>
      </c>
      <c r="B7" s="262" t="s">
        <v>188</v>
      </c>
      <c r="C7" s="263">
        <f>'5. YTS UCRTS+Backyard Compost'!$S$42</f>
        <v>1828.5949565289475</v>
      </c>
      <c r="D7" s="263">
        <f>'5. YTS UCRTS+Backyard Compost'!$IL$27</f>
        <v>-6079.9215289548047</v>
      </c>
      <c r="E7" s="264">
        <f t="shared" si="0"/>
        <v>-4251.3265724258572</v>
      </c>
    </row>
    <row r="8" spans="1:5" ht="14.65" thickBot="1">
      <c r="A8" s="265">
        <v>6</v>
      </c>
      <c r="B8" s="266" t="s">
        <v>189</v>
      </c>
      <c r="C8" s="267">
        <f>'6. YTS UCRTS+Decentral Compost'!$U$42</f>
        <v>1879.7577457470152</v>
      </c>
      <c r="D8" s="267">
        <f>'6. YTS UCRTS+Decentral Compost'!$IN$27</f>
        <v>-6079.9215289548047</v>
      </c>
      <c r="E8" s="268">
        <f t="shared" si="0"/>
        <v>-4200.1637832077895</v>
      </c>
    </row>
  </sheetData>
  <mergeCells count="1">
    <mergeCell ref="A1:E1"/>
  </mergeCells>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3A6DE-C997-4573-AB93-81A0FD4DFF06}">
  <dimension ref="A1:IQ42"/>
  <sheetViews>
    <sheetView zoomScale="85" zoomScaleNormal="85" workbookViewId="0">
      <pane xSplit="3" ySplit="4" topLeftCell="D5" activePane="bottomRight" state="frozen"/>
      <selection pane="bottomRight" activeCell="C1" sqref="C1"/>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9" width="16.5703125" style="39" customWidth="1"/>
    <col min="10" max="10" width="19.28515625" style="39" customWidth="1"/>
    <col min="11" max="11" width="16.5703125" style="39" customWidth="1"/>
    <col min="12" max="19" width="21.7109375" style="39" customWidth="1"/>
    <col min="20" max="20" width="4.42578125" style="39" customWidth="1"/>
    <col min="21" max="21" width="14.85546875" style="39" customWidth="1"/>
    <col min="22" max="22" width="20.7109375" style="39" customWidth="1"/>
    <col min="23" max="23" width="12.28515625" style="39" customWidth="1"/>
    <col min="24" max="24" width="14.5703125" style="39" customWidth="1"/>
    <col min="25" max="28" width="9.140625" style="39"/>
    <col min="29" max="31" width="12" style="39" customWidth="1"/>
    <col min="32" max="34" width="9.140625" style="39"/>
    <col min="35" max="35" width="12.85546875" style="39" customWidth="1"/>
    <col min="36" max="36" width="9.5703125" style="39" bestFit="1" customWidth="1"/>
    <col min="37" max="37" width="9.140625" style="39"/>
    <col min="38" max="38" width="14.85546875" style="39" customWidth="1"/>
    <col min="39" max="39" width="20.7109375" style="39" customWidth="1"/>
    <col min="40" max="40" width="12.28515625" style="39" customWidth="1"/>
    <col min="41" max="41" width="14.5703125" style="39" customWidth="1"/>
    <col min="42" max="45" width="9.140625" style="39"/>
    <col min="46" max="48" width="12" style="39" customWidth="1"/>
    <col min="49" max="51" width="9.140625" style="39"/>
    <col min="52" max="52" width="12.85546875" style="39" customWidth="1"/>
    <col min="53" max="53" width="9.5703125" style="39" bestFit="1" customWidth="1"/>
    <col min="54" max="54" width="9.140625" style="39"/>
    <col min="55" max="55" width="14.85546875" style="39" customWidth="1"/>
    <col min="56" max="56" width="20.7109375" style="39" customWidth="1"/>
    <col min="57" max="57" width="12.28515625" style="39" customWidth="1"/>
    <col min="58" max="58" width="14.5703125" style="39" customWidth="1"/>
    <col min="59" max="62" width="9.140625" style="39"/>
    <col min="63" max="65" width="12" style="39" customWidth="1"/>
    <col min="66" max="68" width="9.140625" style="39"/>
    <col min="69" max="69" width="12.85546875" style="39" customWidth="1"/>
    <col min="70" max="70" width="9.5703125" style="39" bestFit="1" customWidth="1"/>
    <col min="71" max="71" width="9.140625" style="39"/>
    <col min="72" max="72" width="14.85546875" style="39" customWidth="1"/>
    <col min="73" max="73" width="20.7109375" style="39" customWidth="1"/>
    <col min="74" max="74" width="12.28515625" style="39" customWidth="1"/>
    <col min="75" max="75" width="14.5703125" style="39" customWidth="1"/>
    <col min="76" max="79" width="9.140625" style="39"/>
    <col min="80" max="82" width="12" style="39" customWidth="1"/>
    <col min="83" max="85" width="9.140625" style="39"/>
    <col min="86" max="86" width="12.85546875" style="39" customWidth="1"/>
    <col min="87" max="87" width="9.5703125" style="39" bestFit="1" customWidth="1"/>
    <col min="88" max="88" width="9.140625" style="39"/>
    <col min="89" max="89" width="14.85546875" style="39" customWidth="1"/>
    <col min="90" max="90" width="20.7109375" style="39" customWidth="1"/>
    <col min="91" max="91" width="12.28515625" style="39" customWidth="1"/>
    <col min="92" max="92" width="14.5703125" style="39" customWidth="1"/>
    <col min="93" max="96" width="9.140625" style="39"/>
    <col min="97" max="99" width="12" style="39" customWidth="1"/>
    <col min="100" max="102" width="9.140625" style="39"/>
    <col min="103" max="103" width="12.85546875" style="39" customWidth="1"/>
    <col min="104" max="104" width="9.5703125" style="39" bestFit="1" customWidth="1"/>
    <col min="105" max="105" width="9.140625" style="39"/>
    <col min="106" max="106" width="14.85546875" style="39" customWidth="1"/>
    <col min="107" max="107" width="20.7109375" style="39" customWidth="1"/>
    <col min="108" max="108" width="12.28515625" style="39" customWidth="1"/>
    <col min="109" max="109" width="14.5703125" style="39" customWidth="1"/>
    <col min="110" max="113" width="9.140625" style="39"/>
    <col min="114" max="116" width="12" style="39" customWidth="1"/>
    <col min="117" max="119" width="9.140625" style="39"/>
    <col min="120" max="120" width="12.85546875" style="39" customWidth="1"/>
    <col min="121" max="121" width="9.5703125" style="39" bestFit="1" customWidth="1"/>
    <col min="122" max="122" width="9.140625" style="39"/>
    <col min="123" max="123" width="14.85546875" style="39" customWidth="1"/>
    <col min="124" max="124" width="20.7109375" style="39" customWidth="1"/>
    <col min="125" max="125" width="12.28515625" style="39" customWidth="1"/>
    <col min="126" max="126" width="14.5703125" style="39" customWidth="1"/>
    <col min="127" max="130" width="9.140625" style="39"/>
    <col min="131" max="133" width="12" style="39" customWidth="1"/>
    <col min="134" max="136" width="9.140625" style="39"/>
    <col min="137" max="137" width="12.85546875" style="39" customWidth="1"/>
    <col min="138" max="138" width="9.5703125" style="39" bestFit="1" customWidth="1"/>
    <col min="139" max="139" width="9.140625" style="39"/>
    <col min="140" max="140" width="14.85546875" style="39" customWidth="1"/>
    <col min="141" max="141" width="20.7109375" style="39" customWidth="1"/>
    <col min="142" max="142" width="12.28515625" style="39" customWidth="1"/>
    <col min="143" max="143" width="14.5703125" style="39" customWidth="1"/>
    <col min="144" max="147" width="9.140625" style="39"/>
    <col min="148" max="150" width="12" style="39" customWidth="1"/>
    <col min="151" max="153" width="9.140625" style="39"/>
    <col min="154" max="154" width="12.85546875" style="39" customWidth="1"/>
    <col min="155" max="155" width="9.5703125" style="39" bestFit="1" customWidth="1"/>
    <col min="156" max="156" width="9.140625" style="39"/>
    <col min="157" max="157" width="14.85546875" style="39" customWidth="1"/>
    <col min="158" max="158" width="20.7109375" style="39" customWidth="1"/>
    <col min="159" max="159" width="12.28515625" style="39" customWidth="1"/>
    <col min="160" max="160" width="14.5703125" style="39" customWidth="1"/>
    <col min="161" max="164" width="9.140625" style="39"/>
    <col min="165" max="167" width="12" style="39" customWidth="1"/>
    <col min="168" max="170" width="9.140625" style="39"/>
    <col min="171" max="171" width="12.85546875" style="39" customWidth="1"/>
    <col min="172" max="172" width="9.5703125" style="39" bestFit="1" customWidth="1"/>
    <col min="173" max="173" width="9.140625" style="39"/>
    <col min="174" max="174" width="14.85546875" style="39" customWidth="1"/>
    <col min="175" max="175" width="20.7109375" style="39" customWidth="1"/>
    <col min="176" max="176" width="12.28515625" style="39" customWidth="1"/>
    <col min="177" max="177" width="14.5703125" style="39" customWidth="1"/>
    <col min="178" max="181" width="9.140625" style="39"/>
    <col min="182" max="184" width="12" style="39" customWidth="1"/>
    <col min="185" max="187" width="9.140625" style="39"/>
    <col min="188" max="188" width="12.85546875" style="39" customWidth="1"/>
    <col min="189" max="189" width="9.5703125" style="39" bestFit="1" customWidth="1"/>
    <col min="190" max="190" width="9.140625" style="39"/>
    <col min="191" max="191" width="14.85546875" style="39" customWidth="1"/>
    <col min="192" max="192" width="20.7109375" style="39" customWidth="1"/>
    <col min="193" max="193" width="12.28515625" style="39" customWidth="1"/>
    <col min="194" max="194" width="14.5703125" style="39" customWidth="1"/>
    <col min="195" max="198" width="9.140625" style="39"/>
    <col min="199" max="201" width="12" style="39" customWidth="1"/>
    <col min="202" max="204" width="9.140625" style="39"/>
    <col min="205" max="205" width="12.85546875" style="39" customWidth="1"/>
    <col min="206" max="206" width="9.5703125" style="39" bestFit="1" customWidth="1"/>
    <col min="207" max="207" width="9.140625" style="39"/>
    <col min="208" max="208" width="14.85546875" style="39" customWidth="1"/>
    <col min="209" max="209" width="20.7109375" style="39" customWidth="1"/>
    <col min="210" max="210" width="12.28515625" style="39" customWidth="1"/>
    <col min="211" max="211" width="14.5703125" style="39" customWidth="1"/>
    <col min="212" max="215" width="9.140625" style="39"/>
    <col min="216" max="218" width="12" style="39" customWidth="1"/>
    <col min="219" max="221" width="9.140625" style="39"/>
    <col min="222" max="222" width="12.85546875" style="39" customWidth="1"/>
    <col min="223" max="223" width="9.5703125" style="39" bestFit="1" customWidth="1"/>
    <col min="224" max="224" width="9.140625" style="39"/>
    <col min="225" max="225" width="14.85546875" style="39" customWidth="1"/>
    <col min="226" max="226" width="20.7109375" style="39" customWidth="1"/>
    <col min="227" max="227" width="12.28515625" style="39" customWidth="1"/>
    <col min="228" max="228" width="14.5703125" style="39" customWidth="1"/>
    <col min="229" max="232" width="9.140625" style="39"/>
    <col min="233" max="235" width="12" style="39" customWidth="1"/>
    <col min="236" max="238" width="9.140625" style="39"/>
    <col min="239" max="239" width="12.85546875" style="39" customWidth="1"/>
    <col min="240" max="240" width="9.5703125" style="39" bestFit="1" customWidth="1"/>
    <col min="241" max="241" width="9.140625" style="39"/>
    <col min="242" max="242" width="35.140625" style="39" customWidth="1"/>
    <col min="243" max="248" width="12.5703125" style="39" customWidth="1"/>
    <col min="249" max="249" width="11.7109375" style="39" bestFit="1" customWidth="1"/>
    <col min="250" max="250" width="12.140625" style="39" customWidth="1"/>
    <col min="251" max="251" width="11.7109375" style="39" bestFit="1" customWidth="1"/>
    <col min="252" max="16384" width="9.140625" style="39"/>
  </cols>
  <sheetData>
    <row r="1" spans="1:251">
      <c r="A1" s="32" t="s">
        <v>190</v>
      </c>
      <c r="B1" s="289">
        <v>2025</v>
      </c>
      <c r="C1" s="138"/>
      <c r="D1" s="138"/>
      <c r="E1" s="138"/>
      <c r="F1" s="138"/>
      <c r="H1" s="138"/>
      <c r="I1" s="138"/>
      <c r="J1" s="138"/>
      <c r="K1" s="138"/>
      <c r="L1" s="138"/>
      <c r="M1" s="138"/>
      <c r="N1" s="138"/>
      <c r="O1" s="138"/>
      <c r="P1" s="138"/>
      <c r="Q1" s="138"/>
      <c r="R1" s="138"/>
      <c r="S1" s="138"/>
    </row>
    <row r="2" spans="1:251" ht="14.65" thickBot="1"/>
    <row r="3" spans="1:251" ht="15.75" customHeight="1" thickBot="1">
      <c r="A3" s="369" t="s">
        <v>191</v>
      </c>
      <c r="B3" s="370"/>
      <c r="C3" s="370"/>
      <c r="D3" s="370"/>
      <c r="E3" s="370"/>
      <c r="F3" s="370"/>
      <c r="G3" s="370"/>
      <c r="H3" s="370"/>
      <c r="I3" s="370"/>
      <c r="J3" s="370"/>
      <c r="K3" s="371"/>
      <c r="L3" s="369" t="s">
        <v>192</v>
      </c>
      <c r="M3" s="370"/>
      <c r="N3" s="370"/>
      <c r="O3" s="371"/>
      <c r="P3" s="369" t="s">
        <v>193</v>
      </c>
      <c r="Q3" s="370"/>
      <c r="R3" s="370"/>
      <c r="S3" s="371"/>
      <c r="U3" s="369" t="s">
        <v>194</v>
      </c>
      <c r="V3" s="370"/>
      <c r="W3" s="370"/>
      <c r="X3" s="370"/>
      <c r="Y3" s="370"/>
      <c r="Z3" s="370"/>
      <c r="AA3" s="370"/>
      <c r="AB3" s="370"/>
      <c r="AC3" s="370"/>
      <c r="AD3" s="370"/>
      <c r="AE3" s="370"/>
      <c r="AF3" s="370"/>
      <c r="AG3" s="370"/>
      <c r="AH3" s="370"/>
      <c r="AI3" s="370"/>
      <c r="AJ3" s="371"/>
      <c r="AL3" s="369" t="s">
        <v>195</v>
      </c>
      <c r="AM3" s="370"/>
      <c r="AN3" s="370"/>
      <c r="AO3" s="370"/>
      <c r="AP3" s="370"/>
      <c r="AQ3" s="370"/>
      <c r="AR3" s="370"/>
      <c r="AS3" s="370"/>
      <c r="AT3" s="370"/>
      <c r="AU3" s="370"/>
      <c r="AV3" s="370"/>
      <c r="AW3" s="370"/>
      <c r="AX3" s="370"/>
      <c r="AY3" s="370"/>
      <c r="AZ3" s="370"/>
      <c r="BA3" s="371"/>
      <c r="BC3" s="369" t="s">
        <v>196</v>
      </c>
      <c r="BD3" s="370"/>
      <c r="BE3" s="370"/>
      <c r="BF3" s="370"/>
      <c r="BG3" s="370"/>
      <c r="BH3" s="370"/>
      <c r="BI3" s="370"/>
      <c r="BJ3" s="370"/>
      <c r="BK3" s="370"/>
      <c r="BL3" s="370"/>
      <c r="BM3" s="370"/>
      <c r="BN3" s="370"/>
      <c r="BO3" s="370"/>
      <c r="BP3" s="370"/>
      <c r="BQ3" s="370"/>
      <c r="BR3" s="371"/>
      <c r="BT3" s="369" t="s">
        <v>197</v>
      </c>
      <c r="BU3" s="370"/>
      <c r="BV3" s="370"/>
      <c r="BW3" s="370"/>
      <c r="BX3" s="370"/>
      <c r="BY3" s="370"/>
      <c r="BZ3" s="370"/>
      <c r="CA3" s="370"/>
      <c r="CB3" s="370"/>
      <c r="CC3" s="370"/>
      <c r="CD3" s="370"/>
      <c r="CE3" s="370"/>
      <c r="CF3" s="370"/>
      <c r="CG3" s="370"/>
      <c r="CH3" s="370"/>
      <c r="CI3" s="371"/>
      <c r="CK3" s="369" t="s">
        <v>198</v>
      </c>
      <c r="CL3" s="370"/>
      <c r="CM3" s="370"/>
      <c r="CN3" s="370"/>
      <c r="CO3" s="370"/>
      <c r="CP3" s="370"/>
      <c r="CQ3" s="370"/>
      <c r="CR3" s="370"/>
      <c r="CS3" s="370"/>
      <c r="CT3" s="370"/>
      <c r="CU3" s="370"/>
      <c r="CV3" s="370"/>
      <c r="CW3" s="370"/>
      <c r="CX3" s="370"/>
      <c r="CY3" s="370"/>
      <c r="CZ3" s="371"/>
      <c r="DB3" s="369" t="s">
        <v>199</v>
      </c>
      <c r="DC3" s="370"/>
      <c r="DD3" s="370"/>
      <c r="DE3" s="370"/>
      <c r="DF3" s="370"/>
      <c r="DG3" s="370"/>
      <c r="DH3" s="370"/>
      <c r="DI3" s="370"/>
      <c r="DJ3" s="370"/>
      <c r="DK3" s="370"/>
      <c r="DL3" s="370"/>
      <c r="DM3" s="370"/>
      <c r="DN3" s="370"/>
      <c r="DO3" s="370"/>
      <c r="DP3" s="370"/>
      <c r="DQ3" s="371"/>
      <c r="DS3" s="369" t="s">
        <v>200</v>
      </c>
      <c r="DT3" s="370"/>
      <c r="DU3" s="370"/>
      <c r="DV3" s="370"/>
      <c r="DW3" s="370"/>
      <c r="DX3" s="370"/>
      <c r="DY3" s="370"/>
      <c r="DZ3" s="370"/>
      <c r="EA3" s="370"/>
      <c r="EB3" s="370"/>
      <c r="EC3" s="370"/>
      <c r="ED3" s="370"/>
      <c r="EE3" s="370"/>
      <c r="EF3" s="370"/>
      <c r="EG3" s="370"/>
      <c r="EH3" s="371"/>
      <c r="EJ3" s="369" t="s">
        <v>201</v>
      </c>
      <c r="EK3" s="370"/>
      <c r="EL3" s="370"/>
      <c r="EM3" s="370"/>
      <c r="EN3" s="370"/>
      <c r="EO3" s="370"/>
      <c r="EP3" s="370"/>
      <c r="EQ3" s="370"/>
      <c r="ER3" s="370"/>
      <c r="ES3" s="370"/>
      <c r="ET3" s="370"/>
      <c r="EU3" s="370"/>
      <c r="EV3" s="370"/>
      <c r="EW3" s="370"/>
      <c r="EX3" s="370"/>
      <c r="EY3" s="371"/>
      <c r="FA3" s="369" t="s">
        <v>202</v>
      </c>
      <c r="FB3" s="370"/>
      <c r="FC3" s="370"/>
      <c r="FD3" s="370"/>
      <c r="FE3" s="370"/>
      <c r="FF3" s="370"/>
      <c r="FG3" s="370"/>
      <c r="FH3" s="370"/>
      <c r="FI3" s="370"/>
      <c r="FJ3" s="370"/>
      <c r="FK3" s="370"/>
      <c r="FL3" s="370"/>
      <c r="FM3" s="370"/>
      <c r="FN3" s="370"/>
      <c r="FO3" s="370"/>
      <c r="FP3" s="371"/>
      <c r="FR3" s="369" t="s">
        <v>203</v>
      </c>
      <c r="FS3" s="370"/>
      <c r="FT3" s="370"/>
      <c r="FU3" s="370"/>
      <c r="FV3" s="370"/>
      <c r="FW3" s="370"/>
      <c r="FX3" s="370"/>
      <c r="FY3" s="370"/>
      <c r="FZ3" s="370"/>
      <c r="GA3" s="370"/>
      <c r="GB3" s="370"/>
      <c r="GC3" s="370"/>
      <c r="GD3" s="370"/>
      <c r="GE3" s="370"/>
      <c r="GF3" s="370"/>
      <c r="GG3" s="371"/>
      <c r="GI3" s="369" t="s">
        <v>204</v>
      </c>
      <c r="GJ3" s="370"/>
      <c r="GK3" s="370"/>
      <c r="GL3" s="370"/>
      <c r="GM3" s="370"/>
      <c r="GN3" s="370"/>
      <c r="GO3" s="370"/>
      <c r="GP3" s="370"/>
      <c r="GQ3" s="370"/>
      <c r="GR3" s="370"/>
      <c r="GS3" s="370"/>
      <c r="GT3" s="370"/>
      <c r="GU3" s="370"/>
      <c r="GV3" s="370"/>
      <c r="GW3" s="370"/>
      <c r="GX3" s="371"/>
      <c r="GZ3" s="369" t="s">
        <v>205</v>
      </c>
      <c r="HA3" s="370"/>
      <c r="HB3" s="370"/>
      <c r="HC3" s="370"/>
      <c r="HD3" s="370"/>
      <c r="HE3" s="370"/>
      <c r="HF3" s="370"/>
      <c r="HG3" s="370"/>
      <c r="HH3" s="370"/>
      <c r="HI3" s="370"/>
      <c r="HJ3" s="370"/>
      <c r="HK3" s="370"/>
      <c r="HL3" s="370"/>
      <c r="HM3" s="370"/>
      <c r="HN3" s="370"/>
      <c r="HO3" s="371"/>
      <c r="HQ3" s="369" t="s">
        <v>206</v>
      </c>
      <c r="HR3" s="370"/>
      <c r="HS3" s="370"/>
      <c r="HT3" s="370"/>
      <c r="HU3" s="370"/>
      <c r="HV3" s="370"/>
      <c r="HW3" s="370"/>
      <c r="HX3" s="370"/>
      <c r="HY3" s="370"/>
      <c r="HZ3" s="370"/>
      <c r="IA3" s="370"/>
      <c r="IB3" s="370"/>
      <c r="IC3" s="370"/>
      <c r="ID3" s="370"/>
      <c r="IE3" s="370"/>
      <c r="IF3" s="371"/>
      <c r="IH3" s="369" t="s">
        <v>207</v>
      </c>
      <c r="II3" s="370"/>
      <c r="IJ3" s="370"/>
      <c r="IK3" s="370"/>
      <c r="IL3" s="370"/>
      <c r="IM3" s="370"/>
      <c r="IN3" s="371"/>
    </row>
    <row r="4" spans="1:251" ht="30.4" thickBot="1">
      <c r="A4" s="140" t="s">
        <v>208</v>
      </c>
      <c r="B4" s="141" t="s">
        <v>209</v>
      </c>
      <c r="C4" s="27" t="s">
        <v>210</v>
      </c>
      <c r="D4" s="27" t="s">
        <v>211</v>
      </c>
      <c r="E4" s="27" t="s">
        <v>212</v>
      </c>
      <c r="F4" s="27" t="s">
        <v>213</v>
      </c>
      <c r="G4" s="27" t="s">
        <v>214</v>
      </c>
      <c r="H4" s="27" t="s">
        <v>215</v>
      </c>
      <c r="I4" s="27" t="s">
        <v>216</v>
      </c>
      <c r="J4" s="27" t="s">
        <v>217</v>
      </c>
      <c r="K4" s="189" t="s">
        <v>218</v>
      </c>
      <c r="L4" s="140" t="s">
        <v>219</v>
      </c>
      <c r="M4" s="27" t="s">
        <v>220</v>
      </c>
      <c r="N4" s="27" t="s">
        <v>221</v>
      </c>
      <c r="O4" s="141" t="s">
        <v>222</v>
      </c>
      <c r="P4" s="140" t="s">
        <v>219</v>
      </c>
      <c r="Q4" s="27" t="s">
        <v>220</v>
      </c>
      <c r="R4" s="27" t="s">
        <v>221</v>
      </c>
      <c r="S4" s="141" t="s">
        <v>222</v>
      </c>
      <c r="U4" s="199" t="s">
        <v>223</v>
      </c>
      <c r="V4" s="199" t="s">
        <v>224</v>
      </c>
      <c r="W4" s="200" t="s">
        <v>129</v>
      </c>
      <c r="X4" s="200" t="s">
        <v>225</v>
      </c>
      <c r="Y4" s="201" t="s">
        <v>226</v>
      </c>
      <c r="Z4" s="201" t="s">
        <v>227</v>
      </c>
      <c r="AA4" s="201" t="s">
        <v>228</v>
      </c>
      <c r="AB4" s="201" t="s">
        <v>229</v>
      </c>
      <c r="AC4" s="202" t="s">
        <v>230</v>
      </c>
      <c r="AD4" s="203" t="s">
        <v>231</v>
      </c>
      <c r="AE4" s="203" t="s">
        <v>232</v>
      </c>
      <c r="AF4" s="204" t="s">
        <v>233</v>
      </c>
      <c r="AG4" s="205" t="s">
        <v>234</v>
      </c>
      <c r="AH4" s="202" t="s">
        <v>235</v>
      </c>
      <c r="AI4" s="202" t="s">
        <v>236</v>
      </c>
      <c r="AJ4" s="202" t="s">
        <v>237</v>
      </c>
      <c r="AL4" s="199" t="s">
        <v>223</v>
      </c>
      <c r="AM4" s="199" t="s">
        <v>224</v>
      </c>
      <c r="AN4" s="200" t="s">
        <v>129</v>
      </c>
      <c r="AO4" s="200" t="s">
        <v>225</v>
      </c>
      <c r="AP4" s="201" t="s">
        <v>226</v>
      </c>
      <c r="AQ4" s="201" t="s">
        <v>227</v>
      </c>
      <c r="AR4" s="201" t="s">
        <v>228</v>
      </c>
      <c r="AS4" s="201" t="s">
        <v>229</v>
      </c>
      <c r="AT4" s="202" t="s">
        <v>230</v>
      </c>
      <c r="AU4" s="203" t="s">
        <v>231</v>
      </c>
      <c r="AV4" s="203" t="s">
        <v>232</v>
      </c>
      <c r="AW4" s="204" t="s">
        <v>233</v>
      </c>
      <c r="AX4" s="205" t="s">
        <v>234</v>
      </c>
      <c r="AY4" s="202" t="s">
        <v>235</v>
      </c>
      <c r="AZ4" s="202" t="s">
        <v>236</v>
      </c>
      <c r="BA4" s="202" t="s">
        <v>237</v>
      </c>
      <c r="BC4" s="199" t="s">
        <v>223</v>
      </c>
      <c r="BD4" s="199" t="s">
        <v>224</v>
      </c>
      <c r="BE4" s="200" t="s">
        <v>129</v>
      </c>
      <c r="BF4" s="200" t="s">
        <v>225</v>
      </c>
      <c r="BG4" s="201" t="s">
        <v>226</v>
      </c>
      <c r="BH4" s="201" t="s">
        <v>227</v>
      </c>
      <c r="BI4" s="201" t="s">
        <v>228</v>
      </c>
      <c r="BJ4" s="201" t="s">
        <v>229</v>
      </c>
      <c r="BK4" s="202" t="s">
        <v>230</v>
      </c>
      <c r="BL4" s="203" t="s">
        <v>231</v>
      </c>
      <c r="BM4" s="203" t="s">
        <v>232</v>
      </c>
      <c r="BN4" s="204" t="s">
        <v>233</v>
      </c>
      <c r="BO4" s="205" t="s">
        <v>234</v>
      </c>
      <c r="BP4" s="202" t="s">
        <v>235</v>
      </c>
      <c r="BQ4" s="202" t="s">
        <v>236</v>
      </c>
      <c r="BR4" s="202" t="s">
        <v>237</v>
      </c>
      <c r="BT4" s="199" t="s">
        <v>223</v>
      </c>
      <c r="BU4" s="199" t="s">
        <v>224</v>
      </c>
      <c r="BV4" s="200" t="s">
        <v>129</v>
      </c>
      <c r="BW4" s="200" t="s">
        <v>225</v>
      </c>
      <c r="BX4" s="201" t="s">
        <v>226</v>
      </c>
      <c r="BY4" s="201" t="s">
        <v>227</v>
      </c>
      <c r="BZ4" s="201" t="s">
        <v>228</v>
      </c>
      <c r="CA4" s="201" t="s">
        <v>229</v>
      </c>
      <c r="CB4" s="202" t="s">
        <v>230</v>
      </c>
      <c r="CC4" s="203" t="s">
        <v>231</v>
      </c>
      <c r="CD4" s="203" t="s">
        <v>232</v>
      </c>
      <c r="CE4" s="204" t="s">
        <v>233</v>
      </c>
      <c r="CF4" s="205" t="s">
        <v>234</v>
      </c>
      <c r="CG4" s="202" t="s">
        <v>235</v>
      </c>
      <c r="CH4" s="202" t="s">
        <v>236</v>
      </c>
      <c r="CI4" s="202" t="s">
        <v>237</v>
      </c>
      <c r="CK4" s="199" t="s">
        <v>223</v>
      </c>
      <c r="CL4" s="199" t="s">
        <v>224</v>
      </c>
      <c r="CM4" s="200" t="s">
        <v>129</v>
      </c>
      <c r="CN4" s="200" t="s">
        <v>225</v>
      </c>
      <c r="CO4" s="201" t="s">
        <v>226</v>
      </c>
      <c r="CP4" s="201" t="s">
        <v>227</v>
      </c>
      <c r="CQ4" s="201" t="s">
        <v>228</v>
      </c>
      <c r="CR4" s="201" t="s">
        <v>229</v>
      </c>
      <c r="CS4" s="202" t="s">
        <v>230</v>
      </c>
      <c r="CT4" s="203" t="s">
        <v>231</v>
      </c>
      <c r="CU4" s="203" t="s">
        <v>232</v>
      </c>
      <c r="CV4" s="204" t="s">
        <v>233</v>
      </c>
      <c r="CW4" s="205" t="s">
        <v>234</v>
      </c>
      <c r="CX4" s="202" t="s">
        <v>235</v>
      </c>
      <c r="CY4" s="202" t="s">
        <v>236</v>
      </c>
      <c r="CZ4" s="202" t="s">
        <v>237</v>
      </c>
      <c r="DB4" s="199" t="s">
        <v>223</v>
      </c>
      <c r="DC4" s="199" t="s">
        <v>224</v>
      </c>
      <c r="DD4" s="200" t="s">
        <v>129</v>
      </c>
      <c r="DE4" s="200" t="s">
        <v>225</v>
      </c>
      <c r="DF4" s="201" t="s">
        <v>226</v>
      </c>
      <c r="DG4" s="201" t="s">
        <v>227</v>
      </c>
      <c r="DH4" s="201" t="s">
        <v>228</v>
      </c>
      <c r="DI4" s="201" t="s">
        <v>229</v>
      </c>
      <c r="DJ4" s="202" t="s">
        <v>230</v>
      </c>
      <c r="DK4" s="203" t="s">
        <v>231</v>
      </c>
      <c r="DL4" s="203" t="s">
        <v>232</v>
      </c>
      <c r="DM4" s="204" t="s">
        <v>233</v>
      </c>
      <c r="DN4" s="205" t="s">
        <v>234</v>
      </c>
      <c r="DO4" s="202" t="s">
        <v>235</v>
      </c>
      <c r="DP4" s="202" t="s">
        <v>236</v>
      </c>
      <c r="DQ4" s="202" t="s">
        <v>237</v>
      </c>
      <c r="DS4" s="199" t="s">
        <v>223</v>
      </c>
      <c r="DT4" s="199" t="s">
        <v>224</v>
      </c>
      <c r="DU4" s="200" t="s">
        <v>129</v>
      </c>
      <c r="DV4" s="200" t="s">
        <v>225</v>
      </c>
      <c r="DW4" s="201" t="s">
        <v>226</v>
      </c>
      <c r="DX4" s="201" t="s">
        <v>227</v>
      </c>
      <c r="DY4" s="201" t="s">
        <v>228</v>
      </c>
      <c r="DZ4" s="201" t="s">
        <v>229</v>
      </c>
      <c r="EA4" s="202" t="s">
        <v>230</v>
      </c>
      <c r="EB4" s="203" t="s">
        <v>231</v>
      </c>
      <c r="EC4" s="203" t="s">
        <v>232</v>
      </c>
      <c r="ED4" s="204" t="s">
        <v>233</v>
      </c>
      <c r="EE4" s="205" t="s">
        <v>234</v>
      </c>
      <c r="EF4" s="202" t="s">
        <v>235</v>
      </c>
      <c r="EG4" s="202" t="s">
        <v>236</v>
      </c>
      <c r="EH4" s="202" t="s">
        <v>237</v>
      </c>
      <c r="EJ4" s="199" t="s">
        <v>223</v>
      </c>
      <c r="EK4" s="199" t="s">
        <v>224</v>
      </c>
      <c r="EL4" s="200" t="s">
        <v>129</v>
      </c>
      <c r="EM4" s="200" t="s">
        <v>225</v>
      </c>
      <c r="EN4" s="201" t="s">
        <v>226</v>
      </c>
      <c r="EO4" s="201" t="s">
        <v>227</v>
      </c>
      <c r="EP4" s="201" t="s">
        <v>228</v>
      </c>
      <c r="EQ4" s="201" t="s">
        <v>229</v>
      </c>
      <c r="ER4" s="202" t="s">
        <v>230</v>
      </c>
      <c r="ES4" s="203" t="s">
        <v>231</v>
      </c>
      <c r="ET4" s="203" t="s">
        <v>232</v>
      </c>
      <c r="EU4" s="204" t="s">
        <v>233</v>
      </c>
      <c r="EV4" s="205" t="s">
        <v>234</v>
      </c>
      <c r="EW4" s="202" t="s">
        <v>235</v>
      </c>
      <c r="EX4" s="202" t="s">
        <v>236</v>
      </c>
      <c r="EY4" s="202" t="s">
        <v>237</v>
      </c>
      <c r="FA4" s="199" t="s">
        <v>223</v>
      </c>
      <c r="FB4" s="199" t="s">
        <v>224</v>
      </c>
      <c r="FC4" s="200" t="s">
        <v>129</v>
      </c>
      <c r="FD4" s="200" t="s">
        <v>225</v>
      </c>
      <c r="FE4" s="201" t="s">
        <v>226</v>
      </c>
      <c r="FF4" s="201" t="s">
        <v>227</v>
      </c>
      <c r="FG4" s="201" t="s">
        <v>228</v>
      </c>
      <c r="FH4" s="201" t="s">
        <v>229</v>
      </c>
      <c r="FI4" s="202" t="s">
        <v>230</v>
      </c>
      <c r="FJ4" s="203" t="s">
        <v>231</v>
      </c>
      <c r="FK4" s="203" t="s">
        <v>232</v>
      </c>
      <c r="FL4" s="204" t="s">
        <v>233</v>
      </c>
      <c r="FM4" s="205" t="s">
        <v>234</v>
      </c>
      <c r="FN4" s="202" t="s">
        <v>235</v>
      </c>
      <c r="FO4" s="202" t="s">
        <v>236</v>
      </c>
      <c r="FP4" s="202" t="s">
        <v>237</v>
      </c>
      <c r="FR4" s="199" t="s">
        <v>223</v>
      </c>
      <c r="FS4" s="199" t="s">
        <v>224</v>
      </c>
      <c r="FT4" s="200" t="s">
        <v>129</v>
      </c>
      <c r="FU4" s="200" t="s">
        <v>225</v>
      </c>
      <c r="FV4" s="201" t="s">
        <v>226</v>
      </c>
      <c r="FW4" s="201" t="s">
        <v>227</v>
      </c>
      <c r="FX4" s="201" t="s">
        <v>228</v>
      </c>
      <c r="FY4" s="201" t="s">
        <v>229</v>
      </c>
      <c r="FZ4" s="202" t="s">
        <v>230</v>
      </c>
      <c r="GA4" s="203" t="s">
        <v>231</v>
      </c>
      <c r="GB4" s="203" t="s">
        <v>232</v>
      </c>
      <c r="GC4" s="204" t="s">
        <v>233</v>
      </c>
      <c r="GD4" s="205" t="s">
        <v>234</v>
      </c>
      <c r="GE4" s="202" t="s">
        <v>235</v>
      </c>
      <c r="GF4" s="202" t="s">
        <v>236</v>
      </c>
      <c r="GG4" s="202" t="s">
        <v>237</v>
      </c>
      <c r="GI4" s="199" t="s">
        <v>223</v>
      </c>
      <c r="GJ4" s="199" t="s">
        <v>224</v>
      </c>
      <c r="GK4" s="200" t="s">
        <v>129</v>
      </c>
      <c r="GL4" s="200" t="s">
        <v>225</v>
      </c>
      <c r="GM4" s="201" t="s">
        <v>226</v>
      </c>
      <c r="GN4" s="201" t="s">
        <v>227</v>
      </c>
      <c r="GO4" s="201" t="s">
        <v>228</v>
      </c>
      <c r="GP4" s="201" t="s">
        <v>229</v>
      </c>
      <c r="GQ4" s="202" t="s">
        <v>230</v>
      </c>
      <c r="GR4" s="203" t="s">
        <v>231</v>
      </c>
      <c r="GS4" s="203" t="s">
        <v>232</v>
      </c>
      <c r="GT4" s="204" t="s">
        <v>233</v>
      </c>
      <c r="GU4" s="205" t="s">
        <v>234</v>
      </c>
      <c r="GV4" s="202" t="s">
        <v>235</v>
      </c>
      <c r="GW4" s="202" t="s">
        <v>236</v>
      </c>
      <c r="GX4" s="202" t="s">
        <v>237</v>
      </c>
      <c r="GZ4" s="199" t="s">
        <v>223</v>
      </c>
      <c r="HA4" s="199" t="s">
        <v>224</v>
      </c>
      <c r="HB4" s="200" t="s">
        <v>129</v>
      </c>
      <c r="HC4" s="200" t="s">
        <v>225</v>
      </c>
      <c r="HD4" s="201" t="s">
        <v>226</v>
      </c>
      <c r="HE4" s="201" t="s">
        <v>227</v>
      </c>
      <c r="HF4" s="201" t="s">
        <v>228</v>
      </c>
      <c r="HG4" s="201" t="s">
        <v>229</v>
      </c>
      <c r="HH4" s="202" t="s">
        <v>230</v>
      </c>
      <c r="HI4" s="203" t="s">
        <v>231</v>
      </c>
      <c r="HJ4" s="203" t="s">
        <v>232</v>
      </c>
      <c r="HK4" s="204" t="s">
        <v>233</v>
      </c>
      <c r="HL4" s="205" t="s">
        <v>234</v>
      </c>
      <c r="HM4" s="202" t="s">
        <v>235</v>
      </c>
      <c r="HN4" s="202" t="s">
        <v>236</v>
      </c>
      <c r="HO4" s="202" t="s">
        <v>237</v>
      </c>
      <c r="HQ4" s="199" t="s">
        <v>223</v>
      </c>
      <c r="HR4" s="199" t="s">
        <v>224</v>
      </c>
      <c r="HS4" s="200" t="s">
        <v>129</v>
      </c>
      <c r="HT4" s="200" t="s">
        <v>225</v>
      </c>
      <c r="HU4" s="201" t="s">
        <v>226</v>
      </c>
      <c r="HV4" s="201" t="s">
        <v>227</v>
      </c>
      <c r="HW4" s="201" t="s">
        <v>228</v>
      </c>
      <c r="HX4" s="201" t="s">
        <v>229</v>
      </c>
      <c r="HY4" s="202" t="s">
        <v>230</v>
      </c>
      <c r="HZ4" s="203" t="s">
        <v>231</v>
      </c>
      <c r="IA4" s="203" t="s">
        <v>232</v>
      </c>
      <c r="IB4" s="204" t="s">
        <v>233</v>
      </c>
      <c r="IC4" s="205" t="s">
        <v>234</v>
      </c>
      <c r="ID4" s="202" t="s">
        <v>235</v>
      </c>
      <c r="IE4" s="202" t="s">
        <v>236</v>
      </c>
      <c r="IF4" s="202" t="s">
        <v>237</v>
      </c>
      <c r="IH4" s="231" t="s">
        <v>238</v>
      </c>
      <c r="II4" s="232" t="s">
        <v>239</v>
      </c>
      <c r="IJ4" s="232" t="s">
        <v>240</v>
      </c>
      <c r="IK4" s="232" t="s">
        <v>241</v>
      </c>
      <c r="IL4" s="232" t="s">
        <v>242</v>
      </c>
      <c r="IM4" s="232" t="s">
        <v>243</v>
      </c>
      <c r="IN4" s="233" t="s">
        <v>244</v>
      </c>
      <c r="IP4" s="231" t="s">
        <v>245</v>
      </c>
      <c r="IQ4" s="233" t="s">
        <v>246</v>
      </c>
    </row>
    <row r="5" spans="1:251">
      <c r="A5" s="284" t="s">
        <v>247</v>
      </c>
      <c r="B5" s="145">
        <f>INDEX('Waste Projections'!$H7:$AL7,MATCH('1.Baseline'!$B$1,'Waste Projections'!$H$6:$AL$6,0))</f>
        <v>8674.74</v>
      </c>
      <c r="C5" s="286" t="s">
        <v>248</v>
      </c>
      <c r="D5" s="81" t="s">
        <v>249</v>
      </c>
      <c r="E5" s="82" t="s">
        <v>249</v>
      </c>
      <c r="F5" s="152">
        <v>0</v>
      </c>
      <c r="G5" s="82" t="s">
        <v>249</v>
      </c>
      <c r="H5" s="152">
        <v>0</v>
      </c>
      <c r="I5" s="152" t="str">
        <f t="shared" ref="I5:I21" si="0">IF(E5="N/A","N/A","Transfer Truck")</f>
        <v>N/A</v>
      </c>
      <c r="J5" s="152">
        <v>55.2</v>
      </c>
      <c r="K5" s="178" t="s">
        <v>220</v>
      </c>
      <c r="L5" s="170">
        <f>(IF($G5=L$4,$F5,0)+IF($I5=L$4,$H5,0)+IF($K5=L$4,$J5,0))*$B5</f>
        <v>0</v>
      </c>
      <c r="M5" s="163">
        <f t="shared" ref="L5:O21" si="1">(IF($G5=M$4,$F5,0)+IF($I5=M$4,$H5,0)+IF($K5=M$4,$J5,0))*$B5</f>
        <v>478845.64799999999</v>
      </c>
      <c r="N5" s="163">
        <f t="shared" si="1"/>
        <v>0</v>
      </c>
      <c r="O5" s="171">
        <f t="shared" si="1"/>
        <v>0</v>
      </c>
      <c r="P5" s="170">
        <f>INDEX('Transportation GHG'!$B$21:$B$24,MATCH('1.Baseline'!P$4,'Transportation GHG'!$A$21:$A$24,0))*L5</f>
        <v>0</v>
      </c>
      <c r="Q5" s="163">
        <f>INDEX('Transportation GHG'!$B$21:$B$24,MATCH('1.Baseline'!Q$4,'Transportation GHG'!$A$21:$A$24,0))*M5</f>
        <v>42.95613805366154</v>
      </c>
      <c r="R5" s="163">
        <f>INDEX('Transportation GHG'!$B$21:$B$24,MATCH('1.Baseline'!R$4,'Transportation GHG'!$A$21:$A$24,0))*N5</f>
        <v>0</v>
      </c>
      <c r="S5" s="171">
        <f>INDEX('Transportation GHG'!$B$21:$B$24,MATCH('1.Baseline'!S$4,'Transportation GHG'!$A$21:$A$24,0))*O5</f>
        <v>0</v>
      </c>
      <c r="U5" s="170">
        <f>INDEX('Waste Composition'!$P$5:$P$20,MATCH('1.Baseline'!U$4,'Waste Composition'!$O$5:$O$20,0))*$B5</f>
        <v>346.9896</v>
      </c>
      <c r="V5" s="163">
        <f>INDEX('Waste Composition'!$P$5:$P$20,MATCH('1.Baseline'!V$4,'Waste Composition'!$O$5:$O$20,0))*$B5</f>
        <v>1474.7057999999997</v>
      </c>
      <c r="W5" s="163">
        <f>INDEX('Waste Composition'!$P$5:$P$20,MATCH('1.Baseline'!W$4,'Waste Composition'!$O$5:$O$20,0))*$B5</f>
        <v>1561.4531999999999</v>
      </c>
      <c r="X5" s="163">
        <f>INDEX('Waste Composition'!$P$5:$P$20,MATCH('1.Baseline'!X$4,'Waste Composition'!$O$5:$O$20,0))*$B5</f>
        <v>780.72659999999996</v>
      </c>
      <c r="Y5" s="163">
        <f>INDEX('Waste Composition'!$P$5:$P$20,MATCH('1.Baseline'!Y$4,'Waste Composition'!$O$5:$O$20,0))*$B5</f>
        <v>130.12109999999998</v>
      </c>
      <c r="Z5" s="163">
        <f>INDEX('Waste Composition'!$P$5:$P$20,MATCH('1.Baseline'!Z$4,'Waste Composition'!$O$5:$O$20,0))*$B5</f>
        <v>216.86850000000001</v>
      </c>
      <c r="AA5" s="163">
        <f>INDEX('Waste Composition'!$P$5:$P$20,MATCH('1.Baseline'!AA$4,'Waste Composition'!$O$5:$O$20,0))*$B5</f>
        <v>43.373699999999999</v>
      </c>
      <c r="AB5" s="163">
        <f>INDEX('Waste Composition'!$P$5:$P$20,MATCH('1.Baseline'!AB$4,'Waste Composition'!$O$5:$O$20,0))*$B5</f>
        <v>650.60550000000001</v>
      </c>
      <c r="AC5" s="163">
        <f>INDEX('Waste Composition'!$P$5:$P$20,MATCH('1.Baseline'!AC$4,'Waste Composition'!$O$5:$O$20,0))*$B5</f>
        <v>86.747399999999999</v>
      </c>
      <c r="AD5" s="163">
        <f>INDEX('Waste Composition'!$P$5:$P$20,MATCH('1.Baseline'!AD$4,'Waste Composition'!$O$5:$O$20,0))*$B5</f>
        <v>86.747399999999999</v>
      </c>
      <c r="AE5" s="163">
        <f>INDEX('Waste Composition'!$P$5:$P$20,MATCH('1.Baseline'!AE$4,'Waste Composition'!$O$5:$O$20,0))*$B5</f>
        <v>216.86850000000001</v>
      </c>
      <c r="AF5" s="163">
        <f>INDEX('Waste Composition'!$P$5:$P$20,MATCH('1.Baseline'!AF$4,'Waste Composition'!$O$5:$O$20,0))*$B5</f>
        <v>260.24219999999997</v>
      </c>
      <c r="AG5" s="163">
        <f>INDEX('Waste Composition'!$P$5:$P$20,MATCH('1.Baseline'!AG$4,'Waste Composition'!$O$5:$O$20,0))*$B5</f>
        <v>1040.9687999999999</v>
      </c>
      <c r="AH5" s="163">
        <f>INDEX('Waste Composition'!$P$5:$P$20,MATCH('1.Baseline'!AH$4,'Waste Composition'!$O$5:$O$20,0))*$B5</f>
        <v>43.373699999999999</v>
      </c>
      <c r="AI5" s="163">
        <f>INDEX('Waste Composition'!$P$5:$P$20,MATCH('1.Baseline'!AI$4,'Waste Composition'!$O$5:$O$20,0))*$B5</f>
        <v>1040.9687999999999</v>
      </c>
      <c r="AJ5" s="171">
        <f>INDEX('Waste Composition'!$P$5:$P$20,MATCH('1.Baseline'!AJ$4,'Waste Composition'!$O$5:$O$20,0))*$B5</f>
        <v>693.97919999999999</v>
      </c>
      <c r="AL5" s="212">
        <v>0</v>
      </c>
      <c r="AM5" s="213">
        <v>0</v>
      </c>
      <c r="AN5" s="213">
        <v>0</v>
      </c>
      <c r="AO5" s="213">
        <v>0</v>
      </c>
      <c r="AP5" s="213">
        <v>0</v>
      </c>
      <c r="AQ5" s="213">
        <v>0</v>
      </c>
      <c r="AR5" s="213">
        <v>0</v>
      </c>
      <c r="AS5" s="213">
        <v>0</v>
      </c>
      <c r="AT5" s="213">
        <v>0</v>
      </c>
      <c r="AU5" s="213">
        <v>0</v>
      </c>
      <c r="AV5" s="213">
        <v>0</v>
      </c>
      <c r="AW5" s="213">
        <v>0</v>
      </c>
      <c r="AX5" s="213">
        <v>0</v>
      </c>
      <c r="AY5" s="213">
        <v>0</v>
      </c>
      <c r="AZ5" s="213">
        <v>0</v>
      </c>
      <c r="BA5" s="213">
        <v>0</v>
      </c>
      <c r="BC5" s="212">
        <v>0</v>
      </c>
      <c r="BD5" s="213">
        <v>0</v>
      </c>
      <c r="BE5" s="213">
        <v>0</v>
      </c>
      <c r="BF5" s="213">
        <v>0</v>
      </c>
      <c r="BG5" s="213">
        <v>0</v>
      </c>
      <c r="BH5" s="213">
        <v>0</v>
      </c>
      <c r="BI5" s="213">
        <v>0</v>
      </c>
      <c r="BJ5" s="213">
        <v>0</v>
      </c>
      <c r="BK5" s="213">
        <v>0</v>
      </c>
      <c r="BL5" s="213">
        <v>0</v>
      </c>
      <c r="BM5" s="213">
        <v>0</v>
      </c>
      <c r="BN5" s="213">
        <v>0</v>
      </c>
      <c r="BO5" s="213">
        <v>0</v>
      </c>
      <c r="BP5" s="213">
        <v>0</v>
      </c>
      <c r="BQ5" s="213">
        <v>0</v>
      </c>
      <c r="BR5" s="218">
        <v>0</v>
      </c>
      <c r="BT5" s="212">
        <v>1</v>
      </c>
      <c r="BU5" s="213">
        <v>1</v>
      </c>
      <c r="BV5" s="213">
        <v>1</v>
      </c>
      <c r="BW5" s="213">
        <v>1</v>
      </c>
      <c r="BX5" s="213">
        <v>1</v>
      </c>
      <c r="BY5" s="213">
        <v>1</v>
      </c>
      <c r="BZ5" s="213">
        <v>1</v>
      </c>
      <c r="CA5" s="213">
        <v>1</v>
      </c>
      <c r="CB5" s="213">
        <v>1</v>
      </c>
      <c r="CC5" s="213">
        <v>1</v>
      </c>
      <c r="CD5" s="213">
        <v>1</v>
      </c>
      <c r="CE5" s="213">
        <v>1</v>
      </c>
      <c r="CF5" s="213">
        <v>1</v>
      </c>
      <c r="CG5" s="213">
        <v>1</v>
      </c>
      <c r="CH5" s="213">
        <v>1</v>
      </c>
      <c r="CI5" s="218">
        <v>1</v>
      </c>
      <c r="CK5" s="212">
        <v>0</v>
      </c>
      <c r="CL5" s="213">
        <v>0</v>
      </c>
      <c r="CM5" s="213">
        <v>0</v>
      </c>
      <c r="CN5" s="213">
        <v>0</v>
      </c>
      <c r="CO5" s="213">
        <v>0</v>
      </c>
      <c r="CP5" s="213">
        <v>0</v>
      </c>
      <c r="CQ5" s="213">
        <v>0</v>
      </c>
      <c r="CR5" s="213">
        <v>0</v>
      </c>
      <c r="CS5" s="213">
        <v>0</v>
      </c>
      <c r="CT5" s="213">
        <v>0</v>
      </c>
      <c r="CU5" s="213">
        <v>0</v>
      </c>
      <c r="CV5" s="213">
        <v>0</v>
      </c>
      <c r="CW5" s="213">
        <v>0</v>
      </c>
      <c r="CX5" s="213">
        <v>0</v>
      </c>
      <c r="CY5" s="213">
        <v>0</v>
      </c>
      <c r="CZ5" s="218">
        <v>0</v>
      </c>
      <c r="DB5" s="212">
        <v>0</v>
      </c>
      <c r="DC5" s="213">
        <v>0</v>
      </c>
      <c r="DD5" s="213">
        <v>0</v>
      </c>
      <c r="DE5" s="213">
        <v>0</v>
      </c>
      <c r="DF5" s="213">
        <v>0</v>
      </c>
      <c r="DG5" s="213">
        <v>0</v>
      </c>
      <c r="DH5" s="213">
        <v>0</v>
      </c>
      <c r="DI5" s="213">
        <v>0</v>
      </c>
      <c r="DJ5" s="213">
        <v>0</v>
      </c>
      <c r="DK5" s="213">
        <v>0</v>
      </c>
      <c r="DL5" s="213">
        <v>0</v>
      </c>
      <c r="DM5" s="213">
        <v>0</v>
      </c>
      <c r="DN5" s="213">
        <v>0</v>
      </c>
      <c r="DO5" s="213">
        <v>0</v>
      </c>
      <c r="DP5" s="213">
        <v>0</v>
      </c>
      <c r="DQ5" s="213">
        <v>0</v>
      </c>
      <c r="DS5" s="212">
        <v>0</v>
      </c>
      <c r="DT5" s="213">
        <v>0</v>
      </c>
      <c r="DU5" s="213">
        <v>0</v>
      </c>
      <c r="DV5" s="213">
        <v>0</v>
      </c>
      <c r="DW5" s="213">
        <v>0</v>
      </c>
      <c r="DX5" s="213">
        <v>0</v>
      </c>
      <c r="DY5" s="213">
        <v>0</v>
      </c>
      <c r="DZ5" s="213">
        <v>0</v>
      </c>
      <c r="EA5" s="213">
        <v>0</v>
      </c>
      <c r="EB5" s="213">
        <v>0</v>
      </c>
      <c r="EC5" s="213">
        <v>0</v>
      </c>
      <c r="ED5" s="213">
        <v>0</v>
      </c>
      <c r="EE5" s="213">
        <v>0</v>
      </c>
      <c r="EF5" s="213">
        <v>0</v>
      </c>
      <c r="EG5" s="213">
        <v>0</v>
      </c>
      <c r="EH5" s="213">
        <v>0</v>
      </c>
      <c r="EJ5" s="170">
        <f>$U$5*AL5</f>
        <v>0</v>
      </c>
      <c r="EK5" s="163">
        <f>$V$5*AM5</f>
        <v>0</v>
      </c>
      <c r="EL5" s="163">
        <f>$W$5*AN5</f>
        <v>0</v>
      </c>
      <c r="EM5" s="163">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71">
        <f>$AJ$5*BA5</f>
        <v>0</v>
      </c>
      <c r="EZ5" s="229"/>
      <c r="FA5" s="170">
        <f>$U$5*BC5</f>
        <v>0</v>
      </c>
      <c r="FB5" s="163">
        <f>$V$5*BD5</f>
        <v>0</v>
      </c>
      <c r="FC5" s="163">
        <f>$W$5*BE5</f>
        <v>0</v>
      </c>
      <c r="FD5" s="163">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71">
        <f>$AJ$5*BR5</f>
        <v>0</v>
      </c>
      <c r="FQ5" s="229"/>
      <c r="FR5" s="170">
        <f>$U$5*BT5</f>
        <v>346.9896</v>
      </c>
      <c r="FS5" s="163">
        <f>$V$5*BU5</f>
        <v>1474.7057999999997</v>
      </c>
      <c r="FT5" s="163">
        <f>$W$5*BV5</f>
        <v>1561.4531999999999</v>
      </c>
      <c r="FU5" s="163">
        <f>$X$5*BW5</f>
        <v>780.72659999999996</v>
      </c>
      <c r="FV5" s="163">
        <f>$Y$5*BX5</f>
        <v>130.12109999999998</v>
      </c>
      <c r="FW5" s="163">
        <f>$Z$5*BY5</f>
        <v>216.86850000000001</v>
      </c>
      <c r="FX5" s="163">
        <f>$AA$5*BZ5</f>
        <v>43.373699999999999</v>
      </c>
      <c r="FY5" s="163">
        <f>$AB$5*CA5</f>
        <v>650.60550000000001</v>
      </c>
      <c r="FZ5" s="163">
        <f>$AC$5*CB5</f>
        <v>86.747399999999999</v>
      </c>
      <c r="GA5" s="163">
        <f>$AD$5*CC5</f>
        <v>86.747399999999999</v>
      </c>
      <c r="GB5" s="163">
        <f>$AE$5*CD5</f>
        <v>216.86850000000001</v>
      </c>
      <c r="GC5" s="163">
        <f>$AF$5*CE5</f>
        <v>260.24219999999997</v>
      </c>
      <c r="GD5" s="163">
        <f>$AG$5*CF5</f>
        <v>1040.9687999999999</v>
      </c>
      <c r="GE5" s="163">
        <f>$AH$5*CG5</f>
        <v>43.373699999999999</v>
      </c>
      <c r="GF5" s="163">
        <f>$AI$5*CH5</f>
        <v>1040.9687999999999</v>
      </c>
      <c r="GG5" s="171">
        <f>$AJ$5*CI5</f>
        <v>693.97919999999999</v>
      </c>
      <c r="GH5" s="229"/>
      <c r="GI5" s="170">
        <f>$U$5*CK5</f>
        <v>0</v>
      </c>
      <c r="GJ5" s="163">
        <f>$V$5*CL5</f>
        <v>0</v>
      </c>
      <c r="GK5" s="163">
        <f>$W$5*CM5</f>
        <v>0</v>
      </c>
      <c r="GL5" s="163">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71">
        <f>$AJ$5*CZ5</f>
        <v>0</v>
      </c>
      <c r="GY5" s="229"/>
      <c r="GZ5" s="170">
        <f>$U$5*DB5</f>
        <v>0</v>
      </c>
      <c r="HA5" s="163">
        <f>$V$5*DC5</f>
        <v>0</v>
      </c>
      <c r="HB5" s="163">
        <f>$W$5*DD5</f>
        <v>0</v>
      </c>
      <c r="HC5" s="163">
        <f>$X$5*DE5</f>
        <v>0</v>
      </c>
      <c r="HD5" s="163">
        <f>$Y$5*DF5</f>
        <v>0</v>
      </c>
      <c r="HE5" s="163">
        <f>$Z$5*DG5</f>
        <v>0</v>
      </c>
      <c r="HF5" s="163">
        <f>$AA$5*DH5</f>
        <v>0</v>
      </c>
      <c r="HG5" s="163">
        <f>$AB$5*DI5</f>
        <v>0</v>
      </c>
      <c r="HH5" s="163">
        <f>$AC$5*DJ5</f>
        <v>0</v>
      </c>
      <c r="HI5" s="163">
        <f>$AD$5*DK5</f>
        <v>0</v>
      </c>
      <c r="HJ5" s="163">
        <f>$AE$5*DL5</f>
        <v>0</v>
      </c>
      <c r="HK5" s="163">
        <f>$AF$5*DM5</f>
        <v>0</v>
      </c>
      <c r="HL5" s="163">
        <f>$AG$5*DN5</f>
        <v>0</v>
      </c>
      <c r="HM5" s="163">
        <f>$AH$5*DO5</f>
        <v>0</v>
      </c>
      <c r="HN5" s="163">
        <f>$AI$5*DP5</f>
        <v>0</v>
      </c>
      <c r="HO5" s="171">
        <f>$AJ$5*DQ5</f>
        <v>0</v>
      </c>
      <c r="HP5" s="229"/>
      <c r="HQ5" s="170">
        <f>$U$5*DS5</f>
        <v>0</v>
      </c>
      <c r="HR5" s="163">
        <f>$V$5*DT5</f>
        <v>0</v>
      </c>
      <c r="HS5" s="163">
        <f>$W$5*DU5</f>
        <v>0</v>
      </c>
      <c r="HT5" s="163">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71">
        <f>$AJ$5*EH5</f>
        <v>0</v>
      </c>
      <c r="IH5" s="43" t="s">
        <v>223</v>
      </c>
      <c r="II5" s="281">
        <f>INDEX($EJ$39:$EY$39,MATCH($IH5,$EJ$4:$EY$4,0))</f>
        <v>0</v>
      </c>
      <c r="IJ5" s="234">
        <f>INDEX($FA$39:$FP$39,MATCH($IH5,$FA$4:$FP$4,0))</f>
        <v>0</v>
      </c>
      <c r="IK5" s="234">
        <f>INDEX($FR$39:$GG$39,MATCH($IH5,$FR$4:$GG$4,0))</f>
        <v>1566.2623285428253</v>
      </c>
      <c r="IL5" s="234">
        <f>INDEX($GI$39:$GX$39,MATCH($IH5,$GI$4:$GX$4,0))</f>
        <v>1375.4348</v>
      </c>
      <c r="IM5" s="234">
        <f>INDEX($GZ$39:$HO$39,MATCH($IH5,$GZ$4:$HO$4,0))</f>
        <v>0</v>
      </c>
      <c r="IN5" s="235">
        <f>INDEX($HQ$39:$IF$39,MATCH($IH5,$HQ$4:$IF$4,0))</f>
        <v>0</v>
      </c>
      <c r="IP5" s="281">
        <f>INDEX($FR$6:$GG$6,MATCH(IH5,$FR$4:$GG$4,0))+INDEX($FR$12:$GG$12,MATCH(IH5,$FR$4:$GG$4,0))</f>
        <v>573.90719999999999</v>
      </c>
      <c r="IQ5" s="235">
        <f>IK5-IP5</f>
        <v>992.35512854282535</v>
      </c>
    </row>
    <row r="6" spans="1:251">
      <c r="A6" s="367" t="s">
        <v>250</v>
      </c>
      <c r="B6" s="145">
        <f>INDEX('Waste Projections'!$H8:$AL8,MATCH('1.Baseline'!$B$1,'Waste Projections'!$H$6:$AL$6,0))</f>
        <v>2837.35</v>
      </c>
      <c r="C6" s="286" t="s">
        <v>251</v>
      </c>
      <c r="D6" s="154" t="s">
        <v>252</v>
      </c>
      <c r="E6" s="83" t="s">
        <v>249</v>
      </c>
      <c r="F6" s="156">
        <v>3.5</v>
      </c>
      <c r="G6" s="83" t="s">
        <v>219</v>
      </c>
      <c r="H6" s="156">
        <v>0</v>
      </c>
      <c r="I6" s="156" t="str">
        <f t="shared" si="0"/>
        <v>N/A</v>
      </c>
      <c r="J6" s="156">
        <v>0</v>
      </c>
      <c r="K6" s="190" t="str">
        <f t="shared" ref="K6:K17" si="2">IF(D6="N/A","Garbage Truck","Transfer Truck")</f>
        <v>Transfer Truck</v>
      </c>
      <c r="L6" s="172">
        <f t="shared" si="1"/>
        <v>9930.7250000000004</v>
      </c>
      <c r="M6" s="164">
        <f t="shared" si="1"/>
        <v>0</v>
      </c>
      <c r="N6" s="164">
        <f t="shared" si="1"/>
        <v>0</v>
      </c>
      <c r="O6" s="173">
        <f t="shared" si="1"/>
        <v>0</v>
      </c>
      <c r="P6" s="172">
        <f>INDEX('Transportation GHG'!$B$21:$B$24,MATCH('1.Baseline'!P$4,'Transportation GHG'!$A$21:$A$24,0))*L6</f>
        <v>1.7817248453846155</v>
      </c>
      <c r="Q6" s="164">
        <f>INDEX('Transportation GHG'!$B$21:$B$24,MATCH('1.Baseline'!Q$4,'Transportation GHG'!$A$21:$A$24,0))*M6</f>
        <v>0</v>
      </c>
      <c r="R6" s="164">
        <f>INDEX('Transportation GHG'!$B$21:$B$24,MATCH('1.Baseline'!R$4,'Transportation GHG'!$A$21:$A$24,0))*N6</f>
        <v>0</v>
      </c>
      <c r="S6" s="173">
        <f>INDEX('Transportation GHG'!$B$21:$B$24,MATCH('1.Baseline'!S$4,'Transportation GHG'!$A$21:$A$24,0))*O6</f>
        <v>0</v>
      </c>
      <c r="U6" s="172">
        <f>INDEX('Waste Composition'!$P$5:$P$20,MATCH('1.Baseline'!U$4,'Waste Composition'!$O$5:$O$20,0))*$B6</f>
        <v>113.494</v>
      </c>
      <c r="V6" s="164">
        <f>INDEX('Waste Composition'!$P$5:$P$20,MATCH('1.Baseline'!V$4,'Waste Composition'!$O$5:$O$20,0))*$B6</f>
        <v>482.34949999999992</v>
      </c>
      <c r="W6" s="164">
        <f>INDEX('Waste Composition'!$P$5:$P$20,MATCH('1.Baseline'!W$4,'Waste Composition'!$O$5:$O$20,0))*$B6</f>
        <v>510.72299999999996</v>
      </c>
      <c r="X6" s="164">
        <f>INDEX('Waste Composition'!$P$5:$P$20,MATCH('1.Baseline'!X$4,'Waste Composition'!$O$5:$O$20,0))*$B6</f>
        <v>255.36149999999998</v>
      </c>
      <c r="Y6" s="164">
        <f>INDEX('Waste Composition'!$P$5:$P$20,MATCH('1.Baseline'!Y$4,'Waste Composition'!$O$5:$O$20,0))*$B6</f>
        <v>42.560249999999996</v>
      </c>
      <c r="Z6" s="164">
        <f>INDEX('Waste Composition'!$P$5:$P$20,MATCH('1.Baseline'!Z$4,'Waste Composition'!$O$5:$O$20,0))*$B6</f>
        <v>70.933750000000003</v>
      </c>
      <c r="AA6" s="164">
        <f>INDEX('Waste Composition'!$P$5:$P$20,MATCH('1.Baseline'!AA$4,'Waste Composition'!$O$5:$O$20,0))*$B6</f>
        <v>14.18675</v>
      </c>
      <c r="AB6" s="164">
        <f>INDEX('Waste Composition'!$P$5:$P$20,MATCH('1.Baseline'!AB$4,'Waste Composition'!$O$5:$O$20,0))*$B6</f>
        <v>212.80124999999998</v>
      </c>
      <c r="AC6" s="164">
        <f>INDEX('Waste Composition'!$P$5:$P$20,MATCH('1.Baseline'!AC$4,'Waste Composition'!$O$5:$O$20,0))*$B6</f>
        <v>28.3735</v>
      </c>
      <c r="AD6" s="164">
        <f>INDEX('Waste Composition'!$P$5:$P$20,MATCH('1.Baseline'!AD$4,'Waste Composition'!$O$5:$O$20,0))*$B6</f>
        <v>28.3735</v>
      </c>
      <c r="AE6" s="164">
        <f>INDEX('Waste Composition'!$P$5:$P$20,MATCH('1.Baseline'!AE$4,'Waste Composition'!$O$5:$O$20,0))*$B6</f>
        <v>70.933750000000003</v>
      </c>
      <c r="AF6" s="164">
        <f>INDEX('Waste Composition'!$P$5:$P$20,MATCH('1.Baseline'!AF$4,'Waste Composition'!$O$5:$O$20,0))*$B6</f>
        <v>85.120499999999993</v>
      </c>
      <c r="AG6" s="164">
        <f>INDEX('Waste Composition'!$P$5:$P$20,MATCH('1.Baseline'!AG$4,'Waste Composition'!$O$5:$O$20,0))*$B6</f>
        <v>340.48199999999997</v>
      </c>
      <c r="AH6" s="164">
        <f>INDEX('Waste Composition'!$P$5:$P$20,MATCH('1.Baseline'!AH$4,'Waste Composition'!$O$5:$O$20,0))*$B6</f>
        <v>14.18675</v>
      </c>
      <c r="AI6" s="164">
        <f>INDEX('Waste Composition'!$P$5:$P$20,MATCH('1.Baseline'!AI$4,'Waste Composition'!$O$5:$O$20,0))*$B6</f>
        <v>340.48199999999997</v>
      </c>
      <c r="AJ6" s="173">
        <f>INDEX('Waste Composition'!$P$5:$P$20,MATCH('1.Baseline'!AJ$4,'Waste Composition'!$O$5:$O$20,0))*$B6</f>
        <v>226.988</v>
      </c>
      <c r="AL6" s="214">
        <v>0</v>
      </c>
      <c r="AM6" s="215">
        <v>0</v>
      </c>
      <c r="AN6" s="215">
        <v>0</v>
      </c>
      <c r="AO6" s="215">
        <v>0</v>
      </c>
      <c r="AP6" s="215">
        <v>0</v>
      </c>
      <c r="AQ6" s="215">
        <v>0</v>
      </c>
      <c r="AR6" s="215">
        <v>0</v>
      </c>
      <c r="AS6" s="215">
        <v>0</v>
      </c>
      <c r="AT6" s="215">
        <v>0</v>
      </c>
      <c r="AU6" s="215">
        <v>0</v>
      </c>
      <c r="AV6" s="215">
        <v>0</v>
      </c>
      <c r="AW6" s="215">
        <v>0</v>
      </c>
      <c r="AX6" s="215">
        <v>0</v>
      </c>
      <c r="AY6" s="215">
        <v>0</v>
      </c>
      <c r="AZ6" s="215">
        <v>0</v>
      </c>
      <c r="BA6" s="215">
        <v>0</v>
      </c>
      <c r="BC6" s="214">
        <v>0</v>
      </c>
      <c r="BD6" s="215">
        <v>0</v>
      </c>
      <c r="BE6" s="215">
        <v>0</v>
      </c>
      <c r="BF6" s="215">
        <v>0</v>
      </c>
      <c r="BG6" s="215">
        <v>0</v>
      </c>
      <c r="BH6" s="215">
        <v>0</v>
      </c>
      <c r="BI6" s="215">
        <v>0</v>
      </c>
      <c r="BJ6" s="215">
        <v>0</v>
      </c>
      <c r="BK6" s="215">
        <v>0</v>
      </c>
      <c r="BL6" s="215">
        <v>0</v>
      </c>
      <c r="BM6" s="215">
        <v>0</v>
      </c>
      <c r="BN6" s="215">
        <v>0</v>
      </c>
      <c r="BO6" s="215">
        <v>0</v>
      </c>
      <c r="BP6" s="215">
        <v>0</v>
      </c>
      <c r="BQ6" s="215">
        <v>0</v>
      </c>
      <c r="BR6" s="219">
        <v>0</v>
      </c>
      <c r="BT6" s="214">
        <v>1</v>
      </c>
      <c r="BU6" s="215">
        <v>1</v>
      </c>
      <c r="BV6" s="215">
        <v>1</v>
      </c>
      <c r="BW6" s="215">
        <v>1</v>
      </c>
      <c r="BX6" s="215">
        <v>1</v>
      </c>
      <c r="BY6" s="215">
        <v>1</v>
      </c>
      <c r="BZ6" s="215">
        <v>1</v>
      </c>
      <c r="CA6" s="215">
        <v>1</v>
      </c>
      <c r="CB6" s="215">
        <v>1</v>
      </c>
      <c r="CC6" s="215">
        <v>1</v>
      </c>
      <c r="CD6" s="215">
        <v>1</v>
      </c>
      <c r="CE6" s="215">
        <v>1</v>
      </c>
      <c r="CF6" s="215">
        <v>1</v>
      </c>
      <c r="CG6" s="215">
        <v>1</v>
      </c>
      <c r="CH6" s="215">
        <v>1</v>
      </c>
      <c r="CI6" s="219">
        <v>1</v>
      </c>
      <c r="CK6" s="214">
        <v>0</v>
      </c>
      <c r="CL6" s="215">
        <v>0</v>
      </c>
      <c r="CM6" s="215">
        <v>0</v>
      </c>
      <c r="CN6" s="215">
        <v>0</v>
      </c>
      <c r="CO6" s="215">
        <v>0</v>
      </c>
      <c r="CP6" s="215">
        <v>0</v>
      </c>
      <c r="CQ6" s="215">
        <v>0</v>
      </c>
      <c r="CR6" s="215">
        <v>0</v>
      </c>
      <c r="CS6" s="215">
        <v>0</v>
      </c>
      <c r="CT6" s="215">
        <v>0</v>
      </c>
      <c r="CU6" s="215">
        <v>0</v>
      </c>
      <c r="CV6" s="215">
        <v>0</v>
      </c>
      <c r="CW6" s="215">
        <v>0</v>
      </c>
      <c r="CX6" s="215">
        <v>0</v>
      </c>
      <c r="CY6" s="215">
        <v>0</v>
      </c>
      <c r="CZ6" s="219">
        <v>0</v>
      </c>
      <c r="DB6" s="214">
        <v>0</v>
      </c>
      <c r="DC6" s="215">
        <v>0</v>
      </c>
      <c r="DD6" s="215">
        <v>0</v>
      </c>
      <c r="DE6" s="215">
        <v>0</v>
      </c>
      <c r="DF6" s="215">
        <v>0</v>
      </c>
      <c r="DG6" s="215">
        <v>0</v>
      </c>
      <c r="DH6" s="215">
        <v>0</v>
      </c>
      <c r="DI6" s="215">
        <v>0</v>
      </c>
      <c r="DJ6" s="215">
        <v>0</v>
      </c>
      <c r="DK6" s="215">
        <v>0</v>
      </c>
      <c r="DL6" s="215">
        <v>0</v>
      </c>
      <c r="DM6" s="215">
        <v>0</v>
      </c>
      <c r="DN6" s="215">
        <v>0</v>
      </c>
      <c r="DO6" s="215">
        <v>0</v>
      </c>
      <c r="DP6" s="215">
        <v>0</v>
      </c>
      <c r="DQ6" s="215">
        <v>0</v>
      </c>
      <c r="DS6" s="214">
        <v>0</v>
      </c>
      <c r="DT6" s="215">
        <v>0</v>
      </c>
      <c r="DU6" s="215">
        <v>0</v>
      </c>
      <c r="DV6" s="215">
        <v>0</v>
      </c>
      <c r="DW6" s="215">
        <v>0</v>
      </c>
      <c r="DX6" s="215">
        <v>0</v>
      </c>
      <c r="DY6" s="215">
        <v>0</v>
      </c>
      <c r="DZ6" s="215">
        <v>0</v>
      </c>
      <c r="EA6" s="215">
        <v>0</v>
      </c>
      <c r="EB6" s="215">
        <v>0</v>
      </c>
      <c r="EC6" s="215">
        <v>0</v>
      </c>
      <c r="ED6" s="215">
        <v>0</v>
      </c>
      <c r="EE6" s="215">
        <v>0</v>
      </c>
      <c r="EF6" s="215">
        <v>0</v>
      </c>
      <c r="EG6" s="215">
        <v>0</v>
      </c>
      <c r="EH6" s="215">
        <v>0</v>
      </c>
      <c r="EJ6" s="172">
        <f>$U$6*AL6</f>
        <v>0</v>
      </c>
      <c r="EK6" s="164">
        <f>$V$6*AM6</f>
        <v>0</v>
      </c>
      <c r="EL6" s="164">
        <f>$W$6*AN6</f>
        <v>0</v>
      </c>
      <c r="EM6" s="164">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73">
        <f>$AJ$6*BA6</f>
        <v>0</v>
      </c>
      <c r="EZ6" s="229"/>
      <c r="FA6" s="172">
        <f>$U$6*BC6</f>
        <v>0</v>
      </c>
      <c r="FB6" s="164">
        <f>$V$6*BD6</f>
        <v>0</v>
      </c>
      <c r="FC6" s="164">
        <f>$W$6*BE6</f>
        <v>0</v>
      </c>
      <c r="FD6" s="164">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73">
        <f>$AJ$6*BR6</f>
        <v>0</v>
      </c>
      <c r="FQ6" s="229"/>
      <c r="FR6" s="172">
        <f>$U$6*BT6</f>
        <v>113.494</v>
      </c>
      <c r="FS6" s="164">
        <f>$V$6*BU6</f>
        <v>482.34949999999992</v>
      </c>
      <c r="FT6" s="164">
        <f>$W$6*BV6</f>
        <v>510.72299999999996</v>
      </c>
      <c r="FU6" s="164">
        <f>$X$6*BW6</f>
        <v>255.36149999999998</v>
      </c>
      <c r="FV6" s="164">
        <f>$Y$6*BX6</f>
        <v>42.560249999999996</v>
      </c>
      <c r="FW6" s="164">
        <f>$Z$6*BY6</f>
        <v>70.933750000000003</v>
      </c>
      <c r="FX6" s="164">
        <f>$AA$6*BZ6</f>
        <v>14.18675</v>
      </c>
      <c r="FY6" s="164">
        <f>$AB$6*CA6</f>
        <v>212.80124999999998</v>
      </c>
      <c r="FZ6" s="164">
        <f>$AC$6*CB6</f>
        <v>28.3735</v>
      </c>
      <c r="GA6" s="164">
        <f>$AD$6*CC6</f>
        <v>28.3735</v>
      </c>
      <c r="GB6" s="164">
        <f>$AE$6*CD6</f>
        <v>70.933750000000003</v>
      </c>
      <c r="GC6" s="164">
        <f>$AF$6*CE6</f>
        <v>85.120499999999993</v>
      </c>
      <c r="GD6" s="164">
        <f>$AG$6*CF6</f>
        <v>340.48199999999997</v>
      </c>
      <c r="GE6" s="164">
        <f>$AH$6*CG6</f>
        <v>14.18675</v>
      </c>
      <c r="GF6" s="164">
        <f>$AI$6*CH6</f>
        <v>340.48199999999997</v>
      </c>
      <c r="GG6" s="173">
        <f>$AJ$6*CI6</f>
        <v>226.988</v>
      </c>
      <c r="GH6" s="229"/>
      <c r="GI6" s="172">
        <f>$U$6*CK6</f>
        <v>0</v>
      </c>
      <c r="GJ6" s="164">
        <f>$V$6*CL6</f>
        <v>0</v>
      </c>
      <c r="GK6" s="164">
        <f>$W$6*CM6</f>
        <v>0</v>
      </c>
      <c r="GL6" s="164">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73">
        <f>$AJ$6*CZ6</f>
        <v>0</v>
      </c>
      <c r="GY6" s="229"/>
      <c r="GZ6" s="172">
        <f>$U$6*DB6</f>
        <v>0</v>
      </c>
      <c r="HA6" s="164">
        <f>$V$6*DC6</f>
        <v>0</v>
      </c>
      <c r="HB6" s="164">
        <f>$W$6*DD6</f>
        <v>0</v>
      </c>
      <c r="HC6" s="164">
        <f>$X$6*DE6</f>
        <v>0</v>
      </c>
      <c r="HD6" s="164">
        <f>$Y$6*DF6</f>
        <v>0</v>
      </c>
      <c r="HE6" s="164">
        <f>$Z$6*DG6</f>
        <v>0</v>
      </c>
      <c r="HF6" s="164">
        <f>$AA$6*DH6</f>
        <v>0</v>
      </c>
      <c r="HG6" s="164">
        <f>$AB$6*DI6</f>
        <v>0</v>
      </c>
      <c r="HH6" s="164">
        <f>$AC$6*DJ6</f>
        <v>0</v>
      </c>
      <c r="HI6" s="164">
        <f>$AD$6*DK6</f>
        <v>0</v>
      </c>
      <c r="HJ6" s="164">
        <f>$AE$6*DL6</f>
        <v>0</v>
      </c>
      <c r="HK6" s="164">
        <f>$AF$6*DM6</f>
        <v>0</v>
      </c>
      <c r="HL6" s="164">
        <f>$AG$6*DN6</f>
        <v>0</v>
      </c>
      <c r="HM6" s="164">
        <f>$AH$6*DO6</f>
        <v>0</v>
      </c>
      <c r="HN6" s="164">
        <f>$AI$6*DP6</f>
        <v>0</v>
      </c>
      <c r="HO6" s="173">
        <f>$AJ$6*DQ6</f>
        <v>0</v>
      </c>
      <c r="HP6" s="229"/>
      <c r="HQ6" s="172">
        <f>$U$6*DS6</f>
        <v>0</v>
      </c>
      <c r="HR6" s="164">
        <f>$V$6*DT6</f>
        <v>0</v>
      </c>
      <c r="HS6" s="164">
        <f>$W$6*DU6</f>
        <v>0</v>
      </c>
      <c r="HT6" s="164">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73">
        <f>$AJ$6*EH6</f>
        <v>0</v>
      </c>
      <c r="IH6" s="46" t="s">
        <v>224</v>
      </c>
      <c r="II6" s="62">
        <f t="shared" ref="II6:II20" si="3">INDEX($EJ$39:$EY$39,MATCH($IH6,$EJ$4:$EY$4,0))</f>
        <v>0</v>
      </c>
      <c r="IJ6" s="289">
        <f t="shared" ref="IJ6:IJ20" si="4">INDEX($FA$39:$FP$39,MATCH($IH6,$FA$4:$FP$4,0))</f>
        <v>0</v>
      </c>
      <c r="IK6" s="289">
        <f t="shared" ref="IK6:IK20" si="5">INDEX($FR$39:$GG$39,MATCH($IH6,$FR$4:$GG$4,0))</f>
        <v>6656.6148963070073</v>
      </c>
      <c r="IL6" s="289">
        <f t="shared" ref="IL6:IL20" si="6">INDEX($GI$39:$GX$39,MATCH($IH6,$GI$4:$GX$4,0))</f>
        <v>5845.5978999999998</v>
      </c>
      <c r="IM6" s="289">
        <f t="shared" ref="IM6:IM20" si="7">INDEX($GZ$39:$HO$39,MATCH($IH6,$GZ$4:$HO$4,0))</f>
        <v>0</v>
      </c>
      <c r="IN6" s="236">
        <f t="shared" ref="IN6:IN20" si="8">INDEX($HQ$39:$IF$39,MATCH($IH6,$HQ$4:$IF$4,0))</f>
        <v>1025.7994607786429</v>
      </c>
      <c r="IP6" s="62">
        <f t="shared" ref="IP6:IP20" si="9">INDEX($FR$6:$GG$6,MATCH(IH6,$FR$4:$GG$4,0))+INDEX($FR$12:$GG$12,MATCH(IH6,$FR$4:$GG$4,0))</f>
        <v>2439.1055999999999</v>
      </c>
      <c r="IQ6" s="236">
        <f t="shared" ref="IQ6:IQ20" si="10">IK6-IP6</f>
        <v>4217.5092963070074</v>
      </c>
    </row>
    <row r="7" spans="1:251">
      <c r="A7" s="368"/>
      <c r="B7" s="145">
        <f>INDEX('Waste Projections'!$H9:$AL9,MATCH('1.Baseline'!$B$1,'Waste Projections'!$H$6:$AL$6,0))</f>
        <v>2837.35</v>
      </c>
      <c r="C7" s="286" t="s">
        <v>253</v>
      </c>
      <c r="D7" s="154" t="s">
        <v>252</v>
      </c>
      <c r="E7" s="83" t="s">
        <v>249</v>
      </c>
      <c r="F7" s="156">
        <v>3.5</v>
      </c>
      <c r="G7" s="83" t="s">
        <v>219</v>
      </c>
      <c r="H7" s="156">
        <v>0</v>
      </c>
      <c r="I7" s="156" t="str">
        <f t="shared" si="0"/>
        <v>N/A</v>
      </c>
      <c r="J7" s="156">
        <v>15.7</v>
      </c>
      <c r="K7" s="190" t="str">
        <f t="shared" si="2"/>
        <v>Transfer Truck</v>
      </c>
      <c r="L7" s="172">
        <f t="shared" si="1"/>
        <v>9930.7250000000004</v>
      </c>
      <c r="M7" s="164">
        <f t="shared" si="1"/>
        <v>44546.394999999997</v>
      </c>
      <c r="N7" s="164">
        <f t="shared" si="1"/>
        <v>0</v>
      </c>
      <c r="O7" s="173">
        <f t="shared" si="1"/>
        <v>0</v>
      </c>
      <c r="P7" s="172">
        <f>INDEX('Transportation GHG'!$B$21:$B$24,MATCH('1.Baseline'!P$4,'Transportation GHG'!$A$21:$A$24,0))*L7</f>
        <v>1.7817248453846155</v>
      </c>
      <c r="Q7" s="164">
        <f>INDEX('Transportation GHG'!$B$21:$B$24,MATCH('1.Baseline'!Q$4,'Transportation GHG'!$A$21:$A$24,0))*M7</f>
        <v>3.9961542960769227</v>
      </c>
      <c r="R7" s="164">
        <f>INDEX('Transportation GHG'!$B$21:$B$24,MATCH('1.Baseline'!R$4,'Transportation GHG'!$A$21:$A$24,0))*N7</f>
        <v>0</v>
      </c>
      <c r="S7" s="173">
        <f>INDEX('Transportation GHG'!$B$21:$B$24,MATCH('1.Baseline'!S$4,'Transportation GHG'!$A$21:$A$24,0))*O7</f>
        <v>0</v>
      </c>
      <c r="U7" s="172">
        <f>INDEX('Waste Composition'!$P$5:$P$20,MATCH('1.Baseline'!U$4,'Waste Composition'!$O$5:$O$20,0))*$B7</f>
        <v>113.494</v>
      </c>
      <c r="V7" s="164">
        <f>INDEX('Waste Composition'!$P$5:$P$20,MATCH('1.Baseline'!V$4,'Waste Composition'!$O$5:$O$20,0))*$B7</f>
        <v>482.34949999999992</v>
      </c>
      <c r="W7" s="164">
        <f>INDEX('Waste Composition'!$P$5:$P$20,MATCH('1.Baseline'!W$4,'Waste Composition'!$O$5:$O$20,0))*$B7</f>
        <v>510.72299999999996</v>
      </c>
      <c r="X7" s="164">
        <f>INDEX('Waste Composition'!$P$5:$P$20,MATCH('1.Baseline'!X$4,'Waste Composition'!$O$5:$O$20,0))*$B7</f>
        <v>255.36149999999998</v>
      </c>
      <c r="Y7" s="164">
        <f>INDEX('Waste Composition'!$P$5:$P$20,MATCH('1.Baseline'!Y$4,'Waste Composition'!$O$5:$O$20,0))*$B7</f>
        <v>42.560249999999996</v>
      </c>
      <c r="Z7" s="164">
        <f>INDEX('Waste Composition'!$P$5:$P$20,MATCH('1.Baseline'!Z$4,'Waste Composition'!$O$5:$O$20,0))*$B7</f>
        <v>70.933750000000003</v>
      </c>
      <c r="AA7" s="164">
        <f>INDEX('Waste Composition'!$P$5:$P$20,MATCH('1.Baseline'!AA$4,'Waste Composition'!$O$5:$O$20,0))*$B7</f>
        <v>14.18675</v>
      </c>
      <c r="AB7" s="164">
        <f>INDEX('Waste Composition'!$P$5:$P$20,MATCH('1.Baseline'!AB$4,'Waste Composition'!$O$5:$O$20,0))*$B7</f>
        <v>212.80124999999998</v>
      </c>
      <c r="AC7" s="164">
        <f>INDEX('Waste Composition'!$P$5:$P$20,MATCH('1.Baseline'!AC$4,'Waste Composition'!$O$5:$O$20,0))*$B7</f>
        <v>28.3735</v>
      </c>
      <c r="AD7" s="164">
        <f>INDEX('Waste Composition'!$P$5:$P$20,MATCH('1.Baseline'!AD$4,'Waste Composition'!$O$5:$O$20,0))*$B7</f>
        <v>28.3735</v>
      </c>
      <c r="AE7" s="164">
        <f>INDEX('Waste Composition'!$P$5:$P$20,MATCH('1.Baseline'!AE$4,'Waste Composition'!$O$5:$O$20,0))*$B7</f>
        <v>70.933750000000003</v>
      </c>
      <c r="AF7" s="164">
        <f>INDEX('Waste Composition'!$P$5:$P$20,MATCH('1.Baseline'!AF$4,'Waste Composition'!$O$5:$O$20,0))*$B7</f>
        <v>85.120499999999993</v>
      </c>
      <c r="AG7" s="164">
        <f>INDEX('Waste Composition'!$P$5:$P$20,MATCH('1.Baseline'!AG$4,'Waste Composition'!$O$5:$O$20,0))*$B7</f>
        <v>340.48199999999997</v>
      </c>
      <c r="AH7" s="164">
        <f>INDEX('Waste Composition'!$P$5:$P$20,MATCH('1.Baseline'!AH$4,'Waste Composition'!$O$5:$O$20,0))*$B7</f>
        <v>14.18675</v>
      </c>
      <c r="AI7" s="164">
        <f>INDEX('Waste Composition'!$P$5:$P$20,MATCH('1.Baseline'!AI$4,'Waste Composition'!$O$5:$O$20,0))*$B7</f>
        <v>340.48199999999997</v>
      </c>
      <c r="AJ7" s="173">
        <f>INDEX('Waste Composition'!$P$5:$P$20,MATCH('1.Baseline'!AJ$4,'Waste Composition'!$O$5:$O$20,0))*$B7</f>
        <v>226.988</v>
      </c>
      <c r="AL7" s="214">
        <v>0</v>
      </c>
      <c r="AM7" s="215">
        <v>0</v>
      </c>
      <c r="AN7" s="215">
        <v>0</v>
      </c>
      <c r="AO7" s="215">
        <v>0</v>
      </c>
      <c r="AP7" s="215">
        <v>0</v>
      </c>
      <c r="AQ7" s="215">
        <v>0</v>
      </c>
      <c r="AR7" s="215">
        <v>0</v>
      </c>
      <c r="AS7" s="215">
        <v>0</v>
      </c>
      <c r="AT7" s="215">
        <v>0</v>
      </c>
      <c r="AU7" s="215">
        <v>0</v>
      </c>
      <c r="AV7" s="215">
        <v>0</v>
      </c>
      <c r="AW7" s="215">
        <v>0</v>
      </c>
      <c r="AX7" s="215">
        <v>0</v>
      </c>
      <c r="AY7" s="215">
        <v>0</v>
      </c>
      <c r="AZ7" s="215">
        <v>0</v>
      </c>
      <c r="BA7" s="215">
        <v>0</v>
      </c>
      <c r="BC7" s="214">
        <v>0</v>
      </c>
      <c r="BD7" s="215">
        <v>0</v>
      </c>
      <c r="BE7" s="215">
        <v>0</v>
      </c>
      <c r="BF7" s="215">
        <v>0</v>
      </c>
      <c r="BG7" s="215">
        <v>0</v>
      </c>
      <c r="BH7" s="215">
        <v>0</v>
      </c>
      <c r="BI7" s="215">
        <v>0</v>
      </c>
      <c r="BJ7" s="215">
        <v>0</v>
      </c>
      <c r="BK7" s="215">
        <v>0</v>
      </c>
      <c r="BL7" s="215">
        <v>0</v>
      </c>
      <c r="BM7" s="215">
        <v>0</v>
      </c>
      <c r="BN7" s="215">
        <v>0</v>
      </c>
      <c r="BO7" s="215">
        <v>0</v>
      </c>
      <c r="BP7" s="215">
        <v>0</v>
      </c>
      <c r="BQ7" s="215">
        <v>0</v>
      </c>
      <c r="BR7" s="219">
        <v>0</v>
      </c>
      <c r="BT7" s="214">
        <v>0</v>
      </c>
      <c r="BU7" s="215">
        <v>0</v>
      </c>
      <c r="BV7" s="215">
        <v>0</v>
      </c>
      <c r="BW7" s="215">
        <v>0</v>
      </c>
      <c r="BX7" s="215">
        <v>0</v>
      </c>
      <c r="BY7" s="215">
        <v>0</v>
      </c>
      <c r="BZ7" s="215">
        <v>0</v>
      </c>
      <c r="CA7" s="215">
        <v>0</v>
      </c>
      <c r="CB7" s="215">
        <v>0</v>
      </c>
      <c r="CC7" s="215">
        <v>0</v>
      </c>
      <c r="CD7" s="215">
        <v>0</v>
      </c>
      <c r="CE7" s="215">
        <v>0</v>
      </c>
      <c r="CF7" s="215">
        <v>0</v>
      </c>
      <c r="CG7" s="215">
        <v>0</v>
      </c>
      <c r="CH7" s="215">
        <v>0</v>
      </c>
      <c r="CI7" s="219">
        <v>0</v>
      </c>
      <c r="CK7" s="214">
        <v>1</v>
      </c>
      <c r="CL7" s="215">
        <v>1</v>
      </c>
      <c r="CM7" s="215">
        <v>1</v>
      </c>
      <c r="CN7" s="215">
        <v>1</v>
      </c>
      <c r="CO7" s="215">
        <v>1</v>
      </c>
      <c r="CP7" s="215">
        <v>1</v>
      </c>
      <c r="CQ7" s="215">
        <v>1</v>
      </c>
      <c r="CR7" s="215">
        <v>1</v>
      </c>
      <c r="CS7" s="215">
        <v>1</v>
      </c>
      <c r="CT7" s="215">
        <v>1</v>
      </c>
      <c r="CU7" s="215">
        <v>1</v>
      </c>
      <c r="CV7" s="215">
        <v>1</v>
      </c>
      <c r="CW7" s="215">
        <v>1</v>
      </c>
      <c r="CX7" s="215">
        <v>1</v>
      </c>
      <c r="CY7" s="215">
        <v>1</v>
      </c>
      <c r="CZ7" s="219">
        <v>1</v>
      </c>
      <c r="DB7" s="214">
        <v>0</v>
      </c>
      <c r="DC7" s="215">
        <v>0</v>
      </c>
      <c r="DD7" s="215">
        <v>0</v>
      </c>
      <c r="DE7" s="215">
        <v>0</v>
      </c>
      <c r="DF7" s="215">
        <v>0</v>
      </c>
      <c r="DG7" s="215">
        <v>0</v>
      </c>
      <c r="DH7" s="215">
        <v>0</v>
      </c>
      <c r="DI7" s="215">
        <v>0</v>
      </c>
      <c r="DJ7" s="215">
        <v>0</v>
      </c>
      <c r="DK7" s="215">
        <v>0</v>
      </c>
      <c r="DL7" s="215">
        <v>0</v>
      </c>
      <c r="DM7" s="215">
        <v>0</v>
      </c>
      <c r="DN7" s="215">
        <v>0</v>
      </c>
      <c r="DO7" s="215">
        <v>0</v>
      </c>
      <c r="DP7" s="215">
        <v>0</v>
      </c>
      <c r="DQ7" s="215">
        <v>0</v>
      </c>
      <c r="DS7" s="214">
        <v>0</v>
      </c>
      <c r="DT7" s="215">
        <v>0</v>
      </c>
      <c r="DU7" s="215">
        <v>0</v>
      </c>
      <c r="DV7" s="215">
        <v>0</v>
      </c>
      <c r="DW7" s="215">
        <v>0</v>
      </c>
      <c r="DX7" s="215">
        <v>0</v>
      </c>
      <c r="DY7" s="215">
        <v>0</v>
      </c>
      <c r="DZ7" s="215">
        <v>0</v>
      </c>
      <c r="EA7" s="215">
        <v>0</v>
      </c>
      <c r="EB7" s="215">
        <v>0</v>
      </c>
      <c r="EC7" s="215">
        <v>0</v>
      </c>
      <c r="ED7" s="215">
        <v>0</v>
      </c>
      <c r="EE7" s="215">
        <v>0</v>
      </c>
      <c r="EF7" s="215">
        <v>0</v>
      </c>
      <c r="EG7" s="215">
        <v>0</v>
      </c>
      <c r="EH7" s="215">
        <v>0</v>
      </c>
      <c r="EJ7" s="172">
        <f>$U$7*AL7</f>
        <v>0</v>
      </c>
      <c r="EK7" s="164">
        <f>$V$7*AM7</f>
        <v>0</v>
      </c>
      <c r="EL7" s="164">
        <f>$W$7*AN7</f>
        <v>0</v>
      </c>
      <c r="EM7" s="164">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73">
        <f>$AJ$7*BA7</f>
        <v>0</v>
      </c>
      <c r="EZ7" s="229"/>
      <c r="FA7" s="172">
        <f>$U$7*BC7</f>
        <v>0</v>
      </c>
      <c r="FB7" s="164">
        <f>$V$7*BD7</f>
        <v>0</v>
      </c>
      <c r="FC7" s="164">
        <f>$W$7*BE7</f>
        <v>0</v>
      </c>
      <c r="FD7" s="164">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73">
        <f>$AJ$7*BR7</f>
        <v>0</v>
      </c>
      <c r="FQ7" s="229"/>
      <c r="FR7" s="172">
        <f>$U$7*BT7</f>
        <v>0</v>
      </c>
      <c r="FS7" s="164">
        <f>$V$7*BU7</f>
        <v>0</v>
      </c>
      <c r="FT7" s="164">
        <f>$W$7*BV7</f>
        <v>0</v>
      </c>
      <c r="FU7" s="164">
        <f>$X$7*BW7</f>
        <v>0</v>
      </c>
      <c r="FV7" s="164">
        <f>$Y$7*BX7</f>
        <v>0</v>
      </c>
      <c r="FW7" s="164">
        <f>$Z$7*BY7</f>
        <v>0</v>
      </c>
      <c r="FX7" s="164">
        <f>$AA$7*BZ7</f>
        <v>0</v>
      </c>
      <c r="FY7" s="164">
        <f>$AB$7*CA7</f>
        <v>0</v>
      </c>
      <c r="FZ7" s="164">
        <f>$AC$7*CB7</f>
        <v>0</v>
      </c>
      <c r="GA7" s="164">
        <f>$AD$7*CC7</f>
        <v>0</v>
      </c>
      <c r="GB7" s="164">
        <f>$AE$7*CD7</f>
        <v>0</v>
      </c>
      <c r="GC7" s="164">
        <f>$AF$7*CE7</f>
        <v>0</v>
      </c>
      <c r="GD7" s="164">
        <f>$AG$7*CF7</f>
        <v>0</v>
      </c>
      <c r="GE7" s="164">
        <f>$AH$7*CG7</f>
        <v>0</v>
      </c>
      <c r="GF7" s="164">
        <f>$AI$7*CH7</f>
        <v>0</v>
      </c>
      <c r="GG7" s="173">
        <f>$AJ$7*CI7</f>
        <v>0</v>
      </c>
      <c r="GH7" s="229"/>
      <c r="GI7" s="172">
        <f>$U$7*CK7</f>
        <v>113.494</v>
      </c>
      <c r="GJ7" s="164">
        <f>$V$7*CL7</f>
        <v>482.34949999999992</v>
      </c>
      <c r="GK7" s="164">
        <f>$W$7*CM7</f>
        <v>510.72299999999996</v>
      </c>
      <c r="GL7" s="164">
        <f>$X$7*CN7</f>
        <v>255.36149999999998</v>
      </c>
      <c r="GM7" s="164">
        <f>$Y$7*CO7</f>
        <v>42.560249999999996</v>
      </c>
      <c r="GN7" s="164">
        <f>$Z$7*CP7</f>
        <v>70.933750000000003</v>
      </c>
      <c r="GO7" s="164">
        <f>$AA$7*CQ7</f>
        <v>14.18675</v>
      </c>
      <c r="GP7" s="164">
        <f>$AB$7*CR7</f>
        <v>212.80124999999998</v>
      </c>
      <c r="GQ7" s="164">
        <f>$AC$7*CS7</f>
        <v>28.3735</v>
      </c>
      <c r="GR7" s="164">
        <f>$AD$7*CT7</f>
        <v>28.3735</v>
      </c>
      <c r="GS7" s="164">
        <f>$AE$7*CU7</f>
        <v>70.933750000000003</v>
      </c>
      <c r="GT7" s="164">
        <f>$AF$7*CV7</f>
        <v>85.120499999999993</v>
      </c>
      <c r="GU7" s="164">
        <f>$AG$7*CW7</f>
        <v>340.48199999999997</v>
      </c>
      <c r="GV7" s="164">
        <f>$AH$7*CX7</f>
        <v>14.18675</v>
      </c>
      <c r="GW7" s="164">
        <f>$AI$7*CY7</f>
        <v>340.48199999999997</v>
      </c>
      <c r="GX7" s="173">
        <f>$AJ$7*CZ7</f>
        <v>226.988</v>
      </c>
      <c r="GY7" s="229"/>
      <c r="GZ7" s="172">
        <f>$U$7*DB7</f>
        <v>0</v>
      </c>
      <c r="HA7" s="164">
        <f>$V$7*DC7</f>
        <v>0</v>
      </c>
      <c r="HB7" s="164">
        <f>$W$7*DD7</f>
        <v>0</v>
      </c>
      <c r="HC7" s="164">
        <f>$X$7*DE7</f>
        <v>0</v>
      </c>
      <c r="HD7" s="164">
        <f>$Y$7*DF7</f>
        <v>0</v>
      </c>
      <c r="HE7" s="164">
        <f>$Z$7*DG7</f>
        <v>0</v>
      </c>
      <c r="HF7" s="164">
        <f>$AA$7*DH7</f>
        <v>0</v>
      </c>
      <c r="HG7" s="164">
        <f>$AB$7*DI7</f>
        <v>0</v>
      </c>
      <c r="HH7" s="164">
        <f>$AC$7*DJ7</f>
        <v>0</v>
      </c>
      <c r="HI7" s="164">
        <f>$AD$7*DK7</f>
        <v>0</v>
      </c>
      <c r="HJ7" s="164">
        <f>$AE$7*DL7</f>
        <v>0</v>
      </c>
      <c r="HK7" s="164">
        <f>$AF$7*DM7</f>
        <v>0</v>
      </c>
      <c r="HL7" s="164">
        <f>$AG$7*DN7</f>
        <v>0</v>
      </c>
      <c r="HM7" s="164">
        <f>$AH$7*DO7</f>
        <v>0</v>
      </c>
      <c r="HN7" s="164">
        <f>$AI$7*DP7</f>
        <v>0</v>
      </c>
      <c r="HO7" s="173">
        <f>$AJ$7*DQ7</f>
        <v>0</v>
      </c>
      <c r="HP7" s="229"/>
      <c r="HQ7" s="172">
        <f>$U$7*DS7</f>
        <v>0</v>
      </c>
      <c r="HR7" s="164">
        <f>$V$7*DT7</f>
        <v>0</v>
      </c>
      <c r="HS7" s="164">
        <f>$W$7*DU7</f>
        <v>0</v>
      </c>
      <c r="HT7" s="164">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73">
        <f>$AJ$7*EH7</f>
        <v>0</v>
      </c>
      <c r="IH7" s="58" t="s">
        <v>129</v>
      </c>
      <c r="II7" s="62">
        <f t="shared" si="3"/>
        <v>0</v>
      </c>
      <c r="IJ7" s="289">
        <f t="shared" si="4"/>
        <v>0</v>
      </c>
      <c r="IK7" s="289">
        <f t="shared" si="5"/>
        <v>7048.1804784427131</v>
      </c>
      <c r="IL7" s="289">
        <f t="shared" si="6"/>
        <v>6189.4566000000004</v>
      </c>
      <c r="IM7" s="289">
        <f t="shared" si="7"/>
        <v>0</v>
      </c>
      <c r="IN7" s="236">
        <f t="shared" si="8"/>
        <v>2051.5989215572858</v>
      </c>
      <c r="IP7" s="62">
        <f t="shared" si="9"/>
        <v>2582.5823999999998</v>
      </c>
      <c r="IQ7" s="236">
        <f t="shared" si="10"/>
        <v>4465.5980784427138</v>
      </c>
    </row>
    <row r="8" spans="1:251">
      <c r="A8" s="62" t="s">
        <v>254</v>
      </c>
      <c r="B8" s="145">
        <f>INDEX('Waste Projections'!$H10:$AL10,MATCH('1.Baseline'!$B$1,'Waste Projections'!$H$6:$AL$6,0))</f>
        <v>1130.6199999999999</v>
      </c>
      <c r="C8" s="286" t="s">
        <v>253</v>
      </c>
      <c r="D8" s="154" t="s">
        <v>249</v>
      </c>
      <c r="E8" s="83" t="s">
        <v>249</v>
      </c>
      <c r="F8" s="156">
        <v>0</v>
      </c>
      <c r="G8" s="83" t="s">
        <v>249</v>
      </c>
      <c r="H8" s="156">
        <v>0</v>
      </c>
      <c r="I8" s="156" t="str">
        <f t="shared" si="0"/>
        <v>N/A</v>
      </c>
      <c r="J8" s="156">
        <v>49.5</v>
      </c>
      <c r="K8" s="190" t="s">
        <v>220</v>
      </c>
      <c r="L8" s="172">
        <f t="shared" si="1"/>
        <v>0</v>
      </c>
      <c r="M8" s="164">
        <f t="shared" si="1"/>
        <v>55965.689999999995</v>
      </c>
      <c r="N8" s="164">
        <f t="shared" si="1"/>
        <v>0</v>
      </c>
      <c r="O8" s="173">
        <f t="shared" si="1"/>
        <v>0</v>
      </c>
      <c r="P8" s="172">
        <f>INDEX('Transportation GHG'!$B$21:$B$24,MATCH('1.Baseline'!P$4,'Transportation GHG'!$A$21:$A$24,0))*L8</f>
        <v>0</v>
      </c>
      <c r="Q8" s="164">
        <f>INDEX('Transportation GHG'!$B$21:$B$24,MATCH('1.Baseline'!Q$4,'Transportation GHG'!$A$21:$A$24,0))*M8</f>
        <v>5.0205528983076917</v>
      </c>
      <c r="R8" s="164">
        <f>INDEX('Transportation GHG'!$B$21:$B$24,MATCH('1.Baseline'!R$4,'Transportation GHG'!$A$21:$A$24,0))*N8</f>
        <v>0</v>
      </c>
      <c r="S8" s="173">
        <f>INDEX('Transportation GHG'!$B$21:$B$24,MATCH('1.Baseline'!S$4,'Transportation GHG'!$A$21:$A$24,0))*O8</f>
        <v>0</v>
      </c>
      <c r="U8" s="172">
        <f>INDEX('Waste Composition'!$P$5:$P$20,MATCH('1.Baseline'!U$4,'Waste Composition'!$O$5:$O$20,0))*$B8</f>
        <v>45.224799999999995</v>
      </c>
      <c r="V8" s="164">
        <f>INDEX('Waste Composition'!$P$5:$P$20,MATCH('1.Baseline'!V$4,'Waste Composition'!$O$5:$O$20,0))*$B8</f>
        <v>192.20539999999997</v>
      </c>
      <c r="W8" s="164">
        <f>INDEX('Waste Composition'!$P$5:$P$20,MATCH('1.Baseline'!W$4,'Waste Composition'!$O$5:$O$20,0))*$B8</f>
        <v>203.51159999999996</v>
      </c>
      <c r="X8" s="164">
        <f>INDEX('Waste Composition'!$P$5:$P$20,MATCH('1.Baseline'!X$4,'Waste Composition'!$O$5:$O$20,0))*$B8</f>
        <v>101.75579999999998</v>
      </c>
      <c r="Y8" s="164">
        <f>INDEX('Waste Composition'!$P$5:$P$20,MATCH('1.Baseline'!Y$4,'Waste Composition'!$O$5:$O$20,0))*$B8</f>
        <v>16.959299999999999</v>
      </c>
      <c r="Z8" s="164">
        <f>INDEX('Waste Composition'!$P$5:$P$20,MATCH('1.Baseline'!Z$4,'Waste Composition'!$O$5:$O$20,0))*$B8</f>
        <v>28.265499999999999</v>
      </c>
      <c r="AA8" s="164">
        <f>INDEX('Waste Composition'!$P$5:$P$20,MATCH('1.Baseline'!AA$4,'Waste Composition'!$O$5:$O$20,0))*$B8</f>
        <v>5.6530999999999993</v>
      </c>
      <c r="AB8" s="164">
        <f>INDEX('Waste Composition'!$P$5:$P$20,MATCH('1.Baseline'!AB$4,'Waste Composition'!$O$5:$O$20,0))*$B8</f>
        <v>84.796499999999995</v>
      </c>
      <c r="AC8" s="164">
        <f>INDEX('Waste Composition'!$P$5:$P$20,MATCH('1.Baseline'!AC$4,'Waste Composition'!$O$5:$O$20,0))*$B8</f>
        <v>11.306199999999999</v>
      </c>
      <c r="AD8" s="164">
        <f>INDEX('Waste Composition'!$P$5:$P$20,MATCH('1.Baseline'!AD$4,'Waste Composition'!$O$5:$O$20,0))*$B8</f>
        <v>11.306199999999999</v>
      </c>
      <c r="AE8" s="164">
        <f>INDEX('Waste Composition'!$P$5:$P$20,MATCH('1.Baseline'!AE$4,'Waste Composition'!$O$5:$O$20,0))*$B8</f>
        <v>28.265499999999999</v>
      </c>
      <c r="AF8" s="164">
        <f>INDEX('Waste Composition'!$P$5:$P$20,MATCH('1.Baseline'!AF$4,'Waste Composition'!$O$5:$O$20,0))*$B8</f>
        <v>33.918599999999998</v>
      </c>
      <c r="AG8" s="164">
        <f>INDEX('Waste Composition'!$P$5:$P$20,MATCH('1.Baseline'!AG$4,'Waste Composition'!$O$5:$O$20,0))*$B8</f>
        <v>135.67439999999999</v>
      </c>
      <c r="AH8" s="164">
        <f>INDEX('Waste Composition'!$P$5:$P$20,MATCH('1.Baseline'!AH$4,'Waste Composition'!$O$5:$O$20,0))*$B8</f>
        <v>5.6530999999999993</v>
      </c>
      <c r="AI8" s="164">
        <f>INDEX('Waste Composition'!$P$5:$P$20,MATCH('1.Baseline'!AI$4,'Waste Composition'!$O$5:$O$20,0))*$B8</f>
        <v>135.67439999999999</v>
      </c>
      <c r="AJ8" s="173">
        <f>INDEX('Waste Composition'!$P$5:$P$20,MATCH('1.Baseline'!AJ$4,'Waste Composition'!$O$5:$O$20,0))*$B8</f>
        <v>90.44959999999999</v>
      </c>
      <c r="AL8" s="214">
        <v>0</v>
      </c>
      <c r="AM8" s="215">
        <v>0</v>
      </c>
      <c r="AN8" s="215">
        <v>0</v>
      </c>
      <c r="AO8" s="215">
        <v>0</v>
      </c>
      <c r="AP8" s="215">
        <v>0</v>
      </c>
      <c r="AQ8" s="215">
        <v>0</v>
      </c>
      <c r="AR8" s="215">
        <v>0</v>
      </c>
      <c r="AS8" s="215">
        <v>0</v>
      </c>
      <c r="AT8" s="215">
        <v>0</v>
      </c>
      <c r="AU8" s="215">
        <v>0</v>
      </c>
      <c r="AV8" s="215">
        <v>0</v>
      </c>
      <c r="AW8" s="215">
        <v>0</v>
      </c>
      <c r="AX8" s="215">
        <v>0</v>
      </c>
      <c r="AY8" s="215">
        <v>0</v>
      </c>
      <c r="AZ8" s="215">
        <v>0</v>
      </c>
      <c r="BA8" s="215">
        <v>0</v>
      </c>
      <c r="BC8" s="214">
        <v>0</v>
      </c>
      <c r="BD8" s="215">
        <v>0</v>
      </c>
      <c r="BE8" s="215">
        <v>0</v>
      </c>
      <c r="BF8" s="215">
        <v>0</v>
      </c>
      <c r="BG8" s="215">
        <v>0</v>
      </c>
      <c r="BH8" s="215">
        <v>0</v>
      </c>
      <c r="BI8" s="215">
        <v>0</v>
      </c>
      <c r="BJ8" s="215">
        <v>0</v>
      </c>
      <c r="BK8" s="215">
        <v>0</v>
      </c>
      <c r="BL8" s="215">
        <v>0</v>
      </c>
      <c r="BM8" s="215">
        <v>0</v>
      </c>
      <c r="BN8" s="215">
        <v>0</v>
      </c>
      <c r="BO8" s="215">
        <v>0</v>
      </c>
      <c r="BP8" s="215">
        <v>0</v>
      </c>
      <c r="BQ8" s="215">
        <v>0</v>
      </c>
      <c r="BR8" s="219">
        <v>0</v>
      </c>
      <c r="BT8" s="214">
        <v>0</v>
      </c>
      <c r="BU8" s="215">
        <v>0</v>
      </c>
      <c r="BV8" s="215">
        <v>0</v>
      </c>
      <c r="BW8" s="215">
        <v>0</v>
      </c>
      <c r="BX8" s="215">
        <v>0</v>
      </c>
      <c r="BY8" s="215">
        <v>0</v>
      </c>
      <c r="BZ8" s="215">
        <v>0</v>
      </c>
      <c r="CA8" s="215">
        <v>0</v>
      </c>
      <c r="CB8" s="215">
        <v>0</v>
      </c>
      <c r="CC8" s="215">
        <v>0</v>
      </c>
      <c r="CD8" s="215">
        <v>0</v>
      </c>
      <c r="CE8" s="215">
        <v>0</v>
      </c>
      <c r="CF8" s="215">
        <v>0</v>
      </c>
      <c r="CG8" s="215">
        <v>0</v>
      </c>
      <c r="CH8" s="215">
        <v>0</v>
      </c>
      <c r="CI8" s="219">
        <v>0</v>
      </c>
      <c r="CK8" s="214">
        <v>1</v>
      </c>
      <c r="CL8" s="215">
        <v>1</v>
      </c>
      <c r="CM8" s="215">
        <v>1</v>
      </c>
      <c r="CN8" s="215">
        <v>1</v>
      </c>
      <c r="CO8" s="215">
        <v>1</v>
      </c>
      <c r="CP8" s="215">
        <v>1</v>
      </c>
      <c r="CQ8" s="215">
        <v>1</v>
      </c>
      <c r="CR8" s="215">
        <v>1</v>
      </c>
      <c r="CS8" s="215">
        <v>1</v>
      </c>
      <c r="CT8" s="215">
        <v>1</v>
      </c>
      <c r="CU8" s="215">
        <v>1</v>
      </c>
      <c r="CV8" s="215">
        <v>1</v>
      </c>
      <c r="CW8" s="215">
        <v>1</v>
      </c>
      <c r="CX8" s="215">
        <v>1</v>
      </c>
      <c r="CY8" s="215">
        <v>1</v>
      </c>
      <c r="CZ8" s="219">
        <v>1</v>
      </c>
      <c r="DB8" s="214">
        <v>0</v>
      </c>
      <c r="DC8" s="215">
        <v>0</v>
      </c>
      <c r="DD8" s="215">
        <v>0</v>
      </c>
      <c r="DE8" s="215">
        <v>0</v>
      </c>
      <c r="DF8" s="215">
        <v>0</v>
      </c>
      <c r="DG8" s="215">
        <v>0</v>
      </c>
      <c r="DH8" s="215">
        <v>0</v>
      </c>
      <c r="DI8" s="215">
        <v>0</v>
      </c>
      <c r="DJ8" s="215">
        <v>0</v>
      </c>
      <c r="DK8" s="215">
        <v>0</v>
      </c>
      <c r="DL8" s="215">
        <v>0</v>
      </c>
      <c r="DM8" s="215">
        <v>0</v>
      </c>
      <c r="DN8" s="215">
        <v>0</v>
      </c>
      <c r="DO8" s="215">
        <v>0</v>
      </c>
      <c r="DP8" s="215">
        <v>0</v>
      </c>
      <c r="DQ8" s="215">
        <v>0</v>
      </c>
      <c r="DS8" s="214">
        <v>0</v>
      </c>
      <c r="DT8" s="215">
        <v>0</v>
      </c>
      <c r="DU8" s="215">
        <v>0</v>
      </c>
      <c r="DV8" s="215">
        <v>0</v>
      </c>
      <c r="DW8" s="215">
        <v>0</v>
      </c>
      <c r="DX8" s="215">
        <v>0</v>
      </c>
      <c r="DY8" s="215">
        <v>0</v>
      </c>
      <c r="DZ8" s="215">
        <v>0</v>
      </c>
      <c r="EA8" s="215">
        <v>0</v>
      </c>
      <c r="EB8" s="215">
        <v>0</v>
      </c>
      <c r="EC8" s="215">
        <v>0</v>
      </c>
      <c r="ED8" s="215">
        <v>0</v>
      </c>
      <c r="EE8" s="215">
        <v>0</v>
      </c>
      <c r="EF8" s="215">
        <v>0</v>
      </c>
      <c r="EG8" s="215">
        <v>0</v>
      </c>
      <c r="EH8" s="215">
        <v>0</v>
      </c>
      <c r="EJ8" s="172">
        <f>$U$8*AL8</f>
        <v>0</v>
      </c>
      <c r="EK8" s="164">
        <f>$V$8*AM8</f>
        <v>0</v>
      </c>
      <c r="EL8" s="164">
        <f>$W$8*AN8</f>
        <v>0</v>
      </c>
      <c r="EM8" s="164">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73">
        <f>$AJ$8*BA8</f>
        <v>0</v>
      </c>
      <c r="EZ8" s="229"/>
      <c r="FA8" s="172">
        <f>$U$8*BC8</f>
        <v>0</v>
      </c>
      <c r="FB8" s="164">
        <f>$V$8*BD8</f>
        <v>0</v>
      </c>
      <c r="FC8" s="164">
        <f>$W$8*BE8</f>
        <v>0</v>
      </c>
      <c r="FD8" s="164">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73">
        <f>$AJ$8*BR8</f>
        <v>0</v>
      </c>
      <c r="FQ8" s="229"/>
      <c r="FR8" s="172">
        <f>$U$8*BT8</f>
        <v>0</v>
      </c>
      <c r="FS8" s="164">
        <f>$V$8*BU8</f>
        <v>0</v>
      </c>
      <c r="FT8" s="164">
        <f>$W$8*BV8</f>
        <v>0</v>
      </c>
      <c r="FU8" s="164">
        <f>$X$8*BW8</f>
        <v>0</v>
      </c>
      <c r="FV8" s="164">
        <f>$Y$8*BX8</f>
        <v>0</v>
      </c>
      <c r="FW8" s="164">
        <f>$Z$8*BY8</f>
        <v>0</v>
      </c>
      <c r="FX8" s="164">
        <f>$AA$8*BZ8</f>
        <v>0</v>
      </c>
      <c r="FY8" s="164">
        <f>$AB$8*CA8</f>
        <v>0</v>
      </c>
      <c r="FZ8" s="164">
        <f>$AC$8*CB8</f>
        <v>0</v>
      </c>
      <c r="GA8" s="164">
        <f>$AD$8*CC8</f>
        <v>0</v>
      </c>
      <c r="GB8" s="164">
        <f>$AE$8*CD8</f>
        <v>0</v>
      </c>
      <c r="GC8" s="164">
        <f>$AF$8*CE8</f>
        <v>0</v>
      </c>
      <c r="GD8" s="164">
        <f>$AG$8*CF8</f>
        <v>0</v>
      </c>
      <c r="GE8" s="164">
        <f>$AH$8*CG8</f>
        <v>0</v>
      </c>
      <c r="GF8" s="164">
        <f>$AI$8*CH8</f>
        <v>0</v>
      </c>
      <c r="GG8" s="173">
        <f>$AJ$8*CI8</f>
        <v>0</v>
      </c>
      <c r="GH8" s="229"/>
      <c r="GI8" s="172">
        <f>$U$8*CK8</f>
        <v>45.224799999999995</v>
      </c>
      <c r="GJ8" s="164">
        <f>$V$8*CL8</f>
        <v>192.20539999999997</v>
      </c>
      <c r="GK8" s="164">
        <f>$W$8*CM8</f>
        <v>203.51159999999996</v>
      </c>
      <c r="GL8" s="164">
        <f>$X$8*CN8</f>
        <v>101.75579999999998</v>
      </c>
      <c r="GM8" s="164">
        <f>$Y$8*CO8</f>
        <v>16.959299999999999</v>
      </c>
      <c r="GN8" s="164">
        <f>$Z$8*CP8</f>
        <v>28.265499999999999</v>
      </c>
      <c r="GO8" s="164">
        <f>$AA$8*CQ8</f>
        <v>5.6530999999999993</v>
      </c>
      <c r="GP8" s="164">
        <f>$AB$8*CR8</f>
        <v>84.796499999999995</v>
      </c>
      <c r="GQ8" s="164">
        <f>$AC$8*CS8</f>
        <v>11.306199999999999</v>
      </c>
      <c r="GR8" s="164">
        <f>$AD$8*CT8</f>
        <v>11.306199999999999</v>
      </c>
      <c r="GS8" s="164">
        <f>$AE$8*CU8</f>
        <v>28.265499999999999</v>
      </c>
      <c r="GT8" s="164">
        <f>$AF$8*CV8</f>
        <v>33.918599999999998</v>
      </c>
      <c r="GU8" s="164">
        <f>$AG$8*CW8</f>
        <v>135.67439999999999</v>
      </c>
      <c r="GV8" s="164">
        <f>$AH$8*CX8</f>
        <v>5.6530999999999993</v>
      </c>
      <c r="GW8" s="164">
        <f>$AI$8*CY8</f>
        <v>135.67439999999999</v>
      </c>
      <c r="GX8" s="173">
        <f>$AJ$8*CZ8</f>
        <v>90.44959999999999</v>
      </c>
      <c r="GY8" s="229"/>
      <c r="GZ8" s="172">
        <f>$U$8*DB8</f>
        <v>0</v>
      </c>
      <c r="HA8" s="164">
        <f>$V$8*DC8</f>
        <v>0</v>
      </c>
      <c r="HB8" s="164">
        <f>$W$8*DD8</f>
        <v>0</v>
      </c>
      <c r="HC8" s="164">
        <f>$X$8*DE8</f>
        <v>0</v>
      </c>
      <c r="HD8" s="164">
        <f>$Y$8*DF8</f>
        <v>0</v>
      </c>
      <c r="HE8" s="164">
        <f>$Z$8*DG8</f>
        <v>0</v>
      </c>
      <c r="HF8" s="164">
        <f>$AA$8*DH8</f>
        <v>0</v>
      </c>
      <c r="HG8" s="164">
        <f>$AB$8*DI8</f>
        <v>0</v>
      </c>
      <c r="HH8" s="164">
        <f>$AC$8*DJ8</f>
        <v>0</v>
      </c>
      <c r="HI8" s="164">
        <f>$AD$8*DK8</f>
        <v>0</v>
      </c>
      <c r="HJ8" s="164">
        <f>$AE$8*DL8</f>
        <v>0</v>
      </c>
      <c r="HK8" s="164">
        <f>$AF$8*DM8</f>
        <v>0</v>
      </c>
      <c r="HL8" s="164">
        <f>$AG$8*DN8</f>
        <v>0</v>
      </c>
      <c r="HM8" s="164">
        <f>$AH$8*DO8</f>
        <v>0</v>
      </c>
      <c r="HN8" s="164">
        <f>$AI$8*DP8</f>
        <v>0</v>
      </c>
      <c r="HO8" s="173">
        <f>$AJ$8*DQ8</f>
        <v>0</v>
      </c>
      <c r="HP8" s="229"/>
      <c r="HQ8" s="172">
        <f>$U$8*DS8</f>
        <v>0</v>
      </c>
      <c r="HR8" s="164">
        <f>$V$8*DT8</f>
        <v>0</v>
      </c>
      <c r="HS8" s="164">
        <f>$W$8*DU8</f>
        <v>0</v>
      </c>
      <c r="HT8" s="164">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73">
        <f>$AJ$8*EH8</f>
        <v>0</v>
      </c>
      <c r="IH8" s="58" t="s">
        <v>225</v>
      </c>
      <c r="II8" s="62">
        <f t="shared" si="3"/>
        <v>0</v>
      </c>
      <c r="IJ8" s="289">
        <f t="shared" si="4"/>
        <v>0</v>
      </c>
      <c r="IK8" s="289">
        <f t="shared" si="5"/>
        <v>3524.0902392213566</v>
      </c>
      <c r="IL8" s="289">
        <f t="shared" si="6"/>
        <v>3094.7283000000002</v>
      </c>
      <c r="IM8" s="289">
        <f t="shared" si="7"/>
        <v>0</v>
      </c>
      <c r="IN8" s="236">
        <f t="shared" si="8"/>
        <v>1025.7994607786429</v>
      </c>
      <c r="IP8" s="62">
        <f t="shared" si="9"/>
        <v>1291.2911999999999</v>
      </c>
      <c r="IQ8" s="236">
        <f t="shared" si="10"/>
        <v>2232.7990392213569</v>
      </c>
    </row>
    <row r="9" spans="1:251">
      <c r="A9" s="62" t="s">
        <v>255</v>
      </c>
      <c r="B9" s="145">
        <f>INDEX('Waste Projections'!$H11:$AL11,MATCH('1.Baseline'!$B$1,'Waste Projections'!$H$6:$AL$6,0))</f>
        <v>5139.54</v>
      </c>
      <c r="C9" s="286" t="s">
        <v>253</v>
      </c>
      <c r="D9" s="154" t="s">
        <v>249</v>
      </c>
      <c r="E9" s="83" t="s">
        <v>249</v>
      </c>
      <c r="F9" s="156">
        <v>0</v>
      </c>
      <c r="G9" s="83" t="s">
        <v>249</v>
      </c>
      <c r="H9" s="156">
        <v>0</v>
      </c>
      <c r="I9" s="156" t="str">
        <f t="shared" si="0"/>
        <v>N/A</v>
      </c>
      <c r="J9" s="156">
        <v>52.6</v>
      </c>
      <c r="K9" s="190" t="s">
        <v>220</v>
      </c>
      <c r="L9" s="172">
        <f t="shared" si="1"/>
        <v>0</v>
      </c>
      <c r="M9" s="164">
        <f t="shared" si="1"/>
        <v>270339.804</v>
      </c>
      <c r="N9" s="164">
        <f t="shared" si="1"/>
        <v>0</v>
      </c>
      <c r="O9" s="173">
        <f t="shared" si="1"/>
        <v>0</v>
      </c>
      <c r="P9" s="172">
        <f>INDEX('Transportation GHG'!$B$21:$B$24,MATCH('1.Baseline'!P$4,'Transportation GHG'!$A$21:$A$24,0))*L9</f>
        <v>0</v>
      </c>
      <c r="Q9" s="164">
        <f>INDEX('Transportation GHG'!$B$21:$B$24,MATCH('1.Baseline'!Q$4,'Transportation GHG'!$A$21:$A$24,0))*M9</f>
        <v>24.251559955753848</v>
      </c>
      <c r="R9" s="164">
        <f>INDEX('Transportation GHG'!$B$21:$B$24,MATCH('1.Baseline'!R$4,'Transportation GHG'!$A$21:$A$24,0))*N9</f>
        <v>0</v>
      </c>
      <c r="S9" s="173">
        <f>INDEX('Transportation GHG'!$B$21:$B$24,MATCH('1.Baseline'!S$4,'Transportation GHG'!$A$21:$A$24,0))*O9</f>
        <v>0</v>
      </c>
      <c r="U9" s="172">
        <f>INDEX('Waste Composition'!$P$5:$P$20,MATCH('1.Baseline'!U$4,'Waste Composition'!$O$5:$O$20,0))*$B9</f>
        <v>205.58160000000001</v>
      </c>
      <c r="V9" s="164">
        <f>INDEX('Waste Composition'!$P$5:$P$20,MATCH('1.Baseline'!V$4,'Waste Composition'!$O$5:$O$20,0))*$B9</f>
        <v>873.72179999999992</v>
      </c>
      <c r="W9" s="164">
        <f>INDEX('Waste Composition'!$P$5:$P$20,MATCH('1.Baseline'!W$4,'Waste Composition'!$O$5:$O$20,0))*$B9</f>
        <v>925.11719999999991</v>
      </c>
      <c r="X9" s="164">
        <f>INDEX('Waste Composition'!$P$5:$P$20,MATCH('1.Baseline'!X$4,'Waste Composition'!$O$5:$O$20,0))*$B9</f>
        <v>462.55859999999996</v>
      </c>
      <c r="Y9" s="164">
        <f>INDEX('Waste Composition'!$P$5:$P$20,MATCH('1.Baseline'!Y$4,'Waste Composition'!$O$5:$O$20,0))*$B9</f>
        <v>77.093099999999993</v>
      </c>
      <c r="Z9" s="164">
        <f>INDEX('Waste Composition'!$P$5:$P$20,MATCH('1.Baseline'!Z$4,'Waste Composition'!$O$5:$O$20,0))*$B9</f>
        <v>128.48850000000002</v>
      </c>
      <c r="AA9" s="164">
        <f>INDEX('Waste Composition'!$P$5:$P$20,MATCH('1.Baseline'!AA$4,'Waste Composition'!$O$5:$O$20,0))*$B9</f>
        <v>25.697700000000001</v>
      </c>
      <c r="AB9" s="164">
        <f>INDEX('Waste Composition'!$P$5:$P$20,MATCH('1.Baseline'!AB$4,'Waste Composition'!$O$5:$O$20,0))*$B9</f>
        <v>385.46549999999996</v>
      </c>
      <c r="AC9" s="164">
        <f>INDEX('Waste Composition'!$P$5:$P$20,MATCH('1.Baseline'!AC$4,'Waste Composition'!$O$5:$O$20,0))*$B9</f>
        <v>51.395400000000002</v>
      </c>
      <c r="AD9" s="164">
        <f>INDEX('Waste Composition'!$P$5:$P$20,MATCH('1.Baseline'!AD$4,'Waste Composition'!$O$5:$O$20,0))*$B9</f>
        <v>51.395400000000002</v>
      </c>
      <c r="AE9" s="164">
        <f>INDEX('Waste Composition'!$P$5:$P$20,MATCH('1.Baseline'!AE$4,'Waste Composition'!$O$5:$O$20,0))*$B9</f>
        <v>128.48850000000002</v>
      </c>
      <c r="AF9" s="164">
        <f>INDEX('Waste Composition'!$P$5:$P$20,MATCH('1.Baseline'!AF$4,'Waste Composition'!$O$5:$O$20,0))*$B9</f>
        <v>154.18619999999999</v>
      </c>
      <c r="AG9" s="164">
        <f>INDEX('Waste Composition'!$P$5:$P$20,MATCH('1.Baseline'!AG$4,'Waste Composition'!$O$5:$O$20,0))*$B9</f>
        <v>616.74479999999994</v>
      </c>
      <c r="AH9" s="164">
        <f>INDEX('Waste Composition'!$P$5:$P$20,MATCH('1.Baseline'!AH$4,'Waste Composition'!$O$5:$O$20,0))*$B9</f>
        <v>25.697700000000001</v>
      </c>
      <c r="AI9" s="164">
        <f>INDEX('Waste Composition'!$P$5:$P$20,MATCH('1.Baseline'!AI$4,'Waste Composition'!$O$5:$O$20,0))*$B9</f>
        <v>616.74479999999994</v>
      </c>
      <c r="AJ9" s="173">
        <f>INDEX('Waste Composition'!$P$5:$P$20,MATCH('1.Baseline'!AJ$4,'Waste Composition'!$O$5:$O$20,0))*$B9</f>
        <v>411.16320000000002</v>
      </c>
      <c r="AL9" s="214">
        <v>0</v>
      </c>
      <c r="AM9" s="215">
        <v>0</v>
      </c>
      <c r="AN9" s="215">
        <v>0</v>
      </c>
      <c r="AO9" s="215">
        <v>0</v>
      </c>
      <c r="AP9" s="215">
        <v>0</v>
      </c>
      <c r="AQ9" s="215">
        <v>0</v>
      </c>
      <c r="AR9" s="215">
        <v>0</v>
      </c>
      <c r="AS9" s="215">
        <v>0</v>
      </c>
      <c r="AT9" s="215">
        <v>0</v>
      </c>
      <c r="AU9" s="215">
        <v>0</v>
      </c>
      <c r="AV9" s="215">
        <v>0</v>
      </c>
      <c r="AW9" s="215">
        <v>0</v>
      </c>
      <c r="AX9" s="215">
        <v>0</v>
      </c>
      <c r="AY9" s="215">
        <v>0</v>
      </c>
      <c r="AZ9" s="215">
        <v>0</v>
      </c>
      <c r="BA9" s="215">
        <v>0</v>
      </c>
      <c r="BC9" s="214">
        <v>0</v>
      </c>
      <c r="BD9" s="215">
        <v>0</v>
      </c>
      <c r="BE9" s="215">
        <v>0</v>
      </c>
      <c r="BF9" s="215">
        <v>0</v>
      </c>
      <c r="BG9" s="215">
        <v>0</v>
      </c>
      <c r="BH9" s="215">
        <v>0</v>
      </c>
      <c r="BI9" s="215">
        <v>0</v>
      </c>
      <c r="BJ9" s="215">
        <v>0</v>
      </c>
      <c r="BK9" s="215">
        <v>0</v>
      </c>
      <c r="BL9" s="215">
        <v>0</v>
      </c>
      <c r="BM9" s="215">
        <v>0</v>
      </c>
      <c r="BN9" s="215">
        <v>0</v>
      </c>
      <c r="BO9" s="215">
        <v>0</v>
      </c>
      <c r="BP9" s="215">
        <v>0</v>
      </c>
      <c r="BQ9" s="215">
        <v>0</v>
      </c>
      <c r="BR9" s="219">
        <v>0</v>
      </c>
      <c r="BT9" s="214">
        <v>0</v>
      </c>
      <c r="BU9" s="215">
        <v>0</v>
      </c>
      <c r="BV9" s="215">
        <v>0</v>
      </c>
      <c r="BW9" s="215">
        <v>0</v>
      </c>
      <c r="BX9" s="215">
        <v>0</v>
      </c>
      <c r="BY9" s="215">
        <v>0</v>
      </c>
      <c r="BZ9" s="215">
        <v>0</v>
      </c>
      <c r="CA9" s="215">
        <v>0</v>
      </c>
      <c r="CB9" s="215">
        <v>0</v>
      </c>
      <c r="CC9" s="215">
        <v>0</v>
      </c>
      <c r="CD9" s="215">
        <v>0</v>
      </c>
      <c r="CE9" s="215">
        <v>0</v>
      </c>
      <c r="CF9" s="215">
        <v>0</v>
      </c>
      <c r="CG9" s="215">
        <v>0</v>
      </c>
      <c r="CH9" s="215">
        <v>0</v>
      </c>
      <c r="CI9" s="219">
        <v>0</v>
      </c>
      <c r="CK9" s="214">
        <v>1</v>
      </c>
      <c r="CL9" s="215">
        <v>1</v>
      </c>
      <c r="CM9" s="215">
        <v>1</v>
      </c>
      <c r="CN9" s="215">
        <v>1</v>
      </c>
      <c r="CO9" s="215">
        <v>1</v>
      </c>
      <c r="CP9" s="215">
        <v>1</v>
      </c>
      <c r="CQ9" s="215">
        <v>1</v>
      </c>
      <c r="CR9" s="215">
        <v>1</v>
      </c>
      <c r="CS9" s="215">
        <v>1</v>
      </c>
      <c r="CT9" s="215">
        <v>1</v>
      </c>
      <c r="CU9" s="215">
        <v>1</v>
      </c>
      <c r="CV9" s="215">
        <v>1</v>
      </c>
      <c r="CW9" s="215">
        <v>1</v>
      </c>
      <c r="CX9" s="215">
        <v>1</v>
      </c>
      <c r="CY9" s="215">
        <v>1</v>
      </c>
      <c r="CZ9" s="219">
        <v>1</v>
      </c>
      <c r="DB9" s="214">
        <v>0</v>
      </c>
      <c r="DC9" s="215">
        <v>0</v>
      </c>
      <c r="DD9" s="215">
        <v>0</v>
      </c>
      <c r="DE9" s="215">
        <v>0</v>
      </c>
      <c r="DF9" s="215">
        <v>0</v>
      </c>
      <c r="DG9" s="215">
        <v>0</v>
      </c>
      <c r="DH9" s="215">
        <v>0</v>
      </c>
      <c r="DI9" s="215">
        <v>0</v>
      </c>
      <c r="DJ9" s="215">
        <v>0</v>
      </c>
      <c r="DK9" s="215">
        <v>0</v>
      </c>
      <c r="DL9" s="215">
        <v>0</v>
      </c>
      <c r="DM9" s="215">
        <v>0</v>
      </c>
      <c r="DN9" s="215">
        <v>0</v>
      </c>
      <c r="DO9" s="215">
        <v>0</v>
      </c>
      <c r="DP9" s="215">
        <v>0</v>
      </c>
      <c r="DQ9" s="215">
        <v>0</v>
      </c>
      <c r="DS9" s="214">
        <v>0</v>
      </c>
      <c r="DT9" s="215">
        <v>0</v>
      </c>
      <c r="DU9" s="215">
        <v>0</v>
      </c>
      <c r="DV9" s="215">
        <v>0</v>
      </c>
      <c r="DW9" s="215">
        <v>0</v>
      </c>
      <c r="DX9" s="215">
        <v>0</v>
      </c>
      <c r="DY9" s="215">
        <v>0</v>
      </c>
      <c r="DZ9" s="215">
        <v>0</v>
      </c>
      <c r="EA9" s="215">
        <v>0</v>
      </c>
      <c r="EB9" s="215">
        <v>0</v>
      </c>
      <c r="EC9" s="215">
        <v>0</v>
      </c>
      <c r="ED9" s="215">
        <v>0</v>
      </c>
      <c r="EE9" s="215">
        <v>0</v>
      </c>
      <c r="EF9" s="215">
        <v>0</v>
      </c>
      <c r="EG9" s="215">
        <v>0</v>
      </c>
      <c r="EH9" s="215">
        <v>0</v>
      </c>
      <c r="EJ9" s="172">
        <f>$U$9*AL9</f>
        <v>0</v>
      </c>
      <c r="EK9" s="164">
        <f>$V$9*AM9</f>
        <v>0</v>
      </c>
      <c r="EL9" s="164">
        <f>$W$9*AN9</f>
        <v>0</v>
      </c>
      <c r="EM9" s="164">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73">
        <f>$AJ$9*BA9</f>
        <v>0</v>
      </c>
      <c r="EZ9" s="229"/>
      <c r="FA9" s="172">
        <f>$U$9*BC9</f>
        <v>0</v>
      </c>
      <c r="FB9" s="164">
        <f>$V$9*BD9</f>
        <v>0</v>
      </c>
      <c r="FC9" s="164">
        <f>$W$9*BE9</f>
        <v>0</v>
      </c>
      <c r="FD9" s="164">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73">
        <f>$AJ$9*BR9</f>
        <v>0</v>
      </c>
      <c r="FQ9" s="229"/>
      <c r="FR9" s="172">
        <f>$U$9*BT9</f>
        <v>0</v>
      </c>
      <c r="FS9" s="164">
        <f>$V$9*BU9</f>
        <v>0</v>
      </c>
      <c r="FT9" s="164">
        <f>$W$9*BV9</f>
        <v>0</v>
      </c>
      <c r="FU9" s="164">
        <f>$X$9*BW9</f>
        <v>0</v>
      </c>
      <c r="FV9" s="164">
        <f>$Y$9*BX9</f>
        <v>0</v>
      </c>
      <c r="FW9" s="164">
        <f>$Z$9*BY9</f>
        <v>0</v>
      </c>
      <c r="FX9" s="164">
        <f>$AA$9*BZ9</f>
        <v>0</v>
      </c>
      <c r="FY9" s="164">
        <f>$AB$9*CA9</f>
        <v>0</v>
      </c>
      <c r="FZ9" s="164">
        <f>$AC$9*CB9</f>
        <v>0</v>
      </c>
      <c r="GA9" s="164">
        <f>$AD$9*CC9</f>
        <v>0</v>
      </c>
      <c r="GB9" s="164">
        <f>$AE$9*CD9</f>
        <v>0</v>
      </c>
      <c r="GC9" s="164">
        <f>$AF$9*CE9</f>
        <v>0</v>
      </c>
      <c r="GD9" s="164">
        <f>$AG$9*CF9</f>
        <v>0</v>
      </c>
      <c r="GE9" s="164">
        <f>$AH$9*CG9</f>
        <v>0</v>
      </c>
      <c r="GF9" s="164">
        <f>$AI$9*CH9</f>
        <v>0</v>
      </c>
      <c r="GG9" s="173">
        <f>$AJ$9*CI9</f>
        <v>0</v>
      </c>
      <c r="GH9" s="229"/>
      <c r="GI9" s="172">
        <f>$U$9*CK9</f>
        <v>205.58160000000001</v>
      </c>
      <c r="GJ9" s="164">
        <f>$V$9*CL9</f>
        <v>873.72179999999992</v>
      </c>
      <c r="GK9" s="164">
        <f>$W$9*CM9</f>
        <v>925.11719999999991</v>
      </c>
      <c r="GL9" s="164">
        <f>$X$9*CN9</f>
        <v>462.55859999999996</v>
      </c>
      <c r="GM9" s="164">
        <f>$Y$9*CO9</f>
        <v>77.093099999999993</v>
      </c>
      <c r="GN9" s="164">
        <f>$Z$9*CP9</f>
        <v>128.48850000000002</v>
      </c>
      <c r="GO9" s="164">
        <f>$AA$9*CQ9</f>
        <v>25.697700000000001</v>
      </c>
      <c r="GP9" s="164">
        <f>$AB$9*CR9</f>
        <v>385.46549999999996</v>
      </c>
      <c r="GQ9" s="164">
        <f>$AC$9*CS9</f>
        <v>51.395400000000002</v>
      </c>
      <c r="GR9" s="164">
        <f>$AD$9*CT9</f>
        <v>51.395400000000002</v>
      </c>
      <c r="GS9" s="164">
        <f>$AE$9*CU9</f>
        <v>128.48850000000002</v>
      </c>
      <c r="GT9" s="164">
        <f>$AF$9*CV9</f>
        <v>154.18619999999999</v>
      </c>
      <c r="GU9" s="164">
        <f>$AG$9*CW9</f>
        <v>616.74479999999994</v>
      </c>
      <c r="GV9" s="164">
        <f>$AH$9*CX9</f>
        <v>25.697700000000001</v>
      </c>
      <c r="GW9" s="164">
        <f>$AI$9*CY9</f>
        <v>616.74479999999994</v>
      </c>
      <c r="GX9" s="173">
        <f>$AJ$9*CZ9</f>
        <v>411.16320000000002</v>
      </c>
      <c r="GY9" s="229"/>
      <c r="GZ9" s="172">
        <f>$U$9*DB9</f>
        <v>0</v>
      </c>
      <c r="HA9" s="164">
        <f>$V$9*DC9</f>
        <v>0</v>
      </c>
      <c r="HB9" s="164">
        <f>$W$9*DD9</f>
        <v>0</v>
      </c>
      <c r="HC9" s="164">
        <f>$X$9*DE9</f>
        <v>0</v>
      </c>
      <c r="HD9" s="164">
        <f>$Y$9*DF9</f>
        <v>0</v>
      </c>
      <c r="HE9" s="164">
        <f>$Z$9*DG9</f>
        <v>0</v>
      </c>
      <c r="HF9" s="164">
        <f>$AA$9*DH9</f>
        <v>0</v>
      </c>
      <c r="HG9" s="164">
        <f>$AB$9*DI9</f>
        <v>0</v>
      </c>
      <c r="HH9" s="164">
        <f>$AC$9*DJ9</f>
        <v>0</v>
      </c>
      <c r="HI9" s="164">
        <f>$AD$9*DK9</f>
        <v>0</v>
      </c>
      <c r="HJ9" s="164">
        <f>$AE$9*DL9</f>
        <v>0</v>
      </c>
      <c r="HK9" s="164">
        <f>$AF$9*DM9</f>
        <v>0</v>
      </c>
      <c r="HL9" s="164">
        <f>$AG$9*DN9</f>
        <v>0</v>
      </c>
      <c r="HM9" s="164">
        <f>$AH$9*DO9</f>
        <v>0</v>
      </c>
      <c r="HN9" s="164">
        <f>$AI$9*DP9</f>
        <v>0</v>
      </c>
      <c r="HO9" s="173">
        <f>$AJ$9*DQ9</f>
        <v>0</v>
      </c>
      <c r="HP9" s="229"/>
      <c r="HQ9" s="172">
        <f>$U$9*DS9</f>
        <v>0</v>
      </c>
      <c r="HR9" s="164">
        <f>$V$9*DT9</f>
        <v>0</v>
      </c>
      <c r="HS9" s="164">
        <f>$W$9*DU9</f>
        <v>0</v>
      </c>
      <c r="HT9" s="164">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73">
        <f>$AJ$9*EH9</f>
        <v>0</v>
      </c>
      <c r="IH9" s="49" t="s">
        <v>226</v>
      </c>
      <c r="II9" s="62">
        <f t="shared" si="3"/>
        <v>0</v>
      </c>
      <c r="IJ9" s="289">
        <f t="shared" si="4"/>
        <v>0</v>
      </c>
      <c r="IK9" s="289">
        <f t="shared" si="5"/>
        <v>587.34837320355939</v>
      </c>
      <c r="IL9" s="289">
        <f t="shared" si="6"/>
        <v>515.78805</v>
      </c>
      <c r="IM9" s="289">
        <f t="shared" si="7"/>
        <v>0</v>
      </c>
      <c r="IN9" s="236">
        <f t="shared" si="8"/>
        <v>0</v>
      </c>
      <c r="IP9" s="62">
        <f t="shared" si="9"/>
        <v>215.21519999999998</v>
      </c>
      <c r="IQ9" s="236">
        <f t="shared" si="10"/>
        <v>372.13317320355941</v>
      </c>
    </row>
    <row r="10" spans="1:251">
      <c r="A10" s="62" t="s">
        <v>256</v>
      </c>
      <c r="B10" s="145">
        <f>INDEX('Waste Projections'!$H12:$AL12,MATCH('1.Baseline'!$B$1,'Waste Projections'!$H$6:$AL$6,0))</f>
        <v>3769</v>
      </c>
      <c r="C10" s="286" t="s">
        <v>253</v>
      </c>
      <c r="D10" s="154" t="s">
        <v>257</v>
      </c>
      <c r="E10" s="83" t="s">
        <v>249</v>
      </c>
      <c r="F10" s="156">
        <v>5.3</v>
      </c>
      <c r="G10" s="83" t="s">
        <v>220</v>
      </c>
      <c r="H10" s="156">
        <v>0</v>
      </c>
      <c r="I10" s="156" t="str">
        <f t="shared" si="0"/>
        <v>N/A</v>
      </c>
      <c r="J10" s="156">
        <v>39.200000000000003</v>
      </c>
      <c r="K10" s="190" t="s">
        <v>222</v>
      </c>
      <c r="L10" s="172">
        <f t="shared" si="1"/>
        <v>0</v>
      </c>
      <c r="M10" s="164">
        <f t="shared" si="1"/>
        <v>19975.7</v>
      </c>
      <c r="N10" s="164">
        <f t="shared" si="1"/>
        <v>0</v>
      </c>
      <c r="O10" s="173">
        <f t="shared" si="1"/>
        <v>147744.80000000002</v>
      </c>
      <c r="P10" s="172">
        <f>INDEX('Transportation GHG'!$B$21:$B$24,MATCH('1.Baseline'!P$4,'Transportation GHG'!$A$21:$A$24,0))*L10</f>
        <v>0</v>
      </c>
      <c r="Q10" s="164">
        <f>INDEX('Transportation GHG'!$B$21:$B$24,MATCH('1.Baseline'!Q$4,'Transportation GHG'!$A$21:$A$24,0))*M10</f>
        <v>1.7919739492307694</v>
      </c>
      <c r="R10" s="164">
        <f>INDEX('Transportation GHG'!$B$21:$B$24,MATCH('1.Baseline'!R$4,'Transportation GHG'!$A$21:$A$24,0))*N10</f>
        <v>0</v>
      </c>
      <c r="S10" s="173">
        <f>INDEX('Transportation GHG'!$B$21:$B$24,MATCH('1.Baseline'!S$4,'Transportation GHG'!$A$21:$A$24,0))*O10</f>
        <v>3.5020322308943097</v>
      </c>
      <c r="U10" s="172">
        <f>INDEX('Waste Composition'!$P$5:$P$20,MATCH('1.Baseline'!U$4,'Waste Composition'!$O$5:$O$20,0))*$B10</f>
        <v>150.76</v>
      </c>
      <c r="V10" s="164">
        <f>INDEX('Waste Composition'!$P$5:$P$20,MATCH('1.Baseline'!V$4,'Waste Composition'!$O$5:$O$20,0))*$B10</f>
        <v>640.7299999999999</v>
      </c>
      <c r="W10" s="164">
        <f>INDEX('Waste Composition'!$P$5:$P$20,MATCH('1.Baseline'!W$4,'Waste Composition'!$O$5:$O$20,0))*$B10</f>
        <v>678.42</v>
      </c>
      <c r="X10" s="164">
        <f>INDEX('Waste Composition'!$P$5:$P$20,MATCH('1.Baseline'!X$4,'Waste Composition'!$O$5:$O$20,0))*$B10</f>
        <v>339.21</v>
      </c>
      <c r="Y10" s="164">
        <f>INDEX('Waste Composition'!$P$5:$P$20,MATCH('1.Baseline'!Y$4,'Waste Composition'!$O$5:$O$20,0))*$B10</f>
        <v>56.534999999999997</v>
      </c>
      <c r="Z10" s="164">
        <f>INDEX('Waste Composition'!$P$5:$P$20,MATCH('1.Baseline'!Z$4,'Waste Composition'!$O$5:$O$20,0))*$B10</f>
        <v>94.225000000000009</v>
      </c>
      <c r="AA10" s="164">
        <f>INDEX('Waste Composition'!$P$5:$P$20,MATCH('1.Baseline'!AA$4,'Waste Composition'!$O$5:$O$20,0))*$B10</f>
        <v>18.844999999999999</v>
      </c>
      <c r="AB10" s="164">
        <f>INDEX('Waste Composition'!$P$5:$P$20,MATCH('1.Baseline'!AB$4,'Waste Composition'!$O$5:$O$20,0))*$B10</f>
        <v>282.67500000000001</v>
      </c>
      <c r="AC10" s="164">
        <f>INDEX('Waste Composition'!$P$5:$P$20,MATCH('1.Baseline'!AC$4,'Waste Composition'!$O$5:$O$20,0))*$B10</f>
        <v>37.69</v>
      </c>
      <c r="AD10" s="164">
        <f>INDEX('Waste Composition'!$P$5:$P$20,MATCH('1.Baseline'!AD$4,'Waste Composition'!$O$5:$O$20,0))*$B10</f>
        <v>37.69</v>
      </c>
      <c r="AE10" s="164">
        <f>INDEX('Waste Composition'!$P$5:$P$20,MATCH('1.Baseline'!AE$4,'Waste Composition'!$O$5:$O$20,0))*$B10</f>
        <v>94.225000000000009</v>
      </c>
      <c r="AF10" s="164">
        <f>INDEX('Waste Composition'!$P$5:$P$20,MATCH('1.Baseline'!AF$4,'Waste Composition'!$O$5:$O$20,0))*$B10</f>
        <v>113.07</v>
      </c>
      <c r="AG10" s="164">
        <f>INDEX('Waste Composition'!$P$5:$P$20,MATCH('1.Baseline'!AG$4,'Waste Composition'!$O$5:$O$20,0))*$B10</f>
        <v>452.28</v>
      </c>
      <c r="AH10" s="164">
        <f>INDEX('Waste Composition'!$P$5:$P$20,MATCH('1.Baseline'!AH$4,'Waste Composition'!$O$5:$O$20,0))*$B10</f>
        <v>18.844999999999999</v>
      </c>
      <c r="AI10" s="164">
        <f>INDEX('Waste Composition'!$P$5:$P$20,MATCH('1.Baseline'!AI$4,'Waste Composition'!$O$5:$O$20,0))*$B10</f>
        <v>452.28</v>
      </c>
      <c r="AJ10" s="173">
        <f>INDEX('Waste Composition'!$P$5:$P$20,MATCH('1.Baseline'!AJ$4,'Waste Composition'!$O$5:$O$20,0))*$B10</f>
        <v>301.52</v>
      </c>
      <c r="AL10" s="214">
        <v>0</v>
      </c>
      <c r="AM10" s="215">
        <v>0</v>
      </c>
      <c r="AN10" s="215">
        <v>0</v>
      </c>
      <c r="AO10" s="215">
        <v>0</v>
      </c>
      <c r="AP10" s="215">
        <v>0</v>
      </c>
      <c r="AQ10" s="215">
        <v>0</v>
      </c>
      <c r="AR10" s="215">
        <v>0</v>
      </c>
      <c r="AS10" s="215">
        <v>0</v>
      </c>
      <c r="AT10" s="215">
        <v>0</v>
      </c>
      <c r="AU10" s="215">
        <v>0</v>
      </c>
      <c r="AV10" s="215">
        <v>0</v>
      </c>
      <c r="AW10" s="215">
        <v>0</v>
      </c>
      <c r="AX10" s="215">
        <v>0</v>
      </c>
      <c r="AY10" s="215">
        <v>0</v>
      </c>
      <c r="AZ10" s="215">
        <v>0</v>
      </c>
      <c r="BA10" s="215">
        <v>0</v>
      </c>
      <c r="BC10" s="214">
        <v>0</v>
      </c>
      <c r="BD10" s="215">
        <v>0</v>
      </c>
      <c r="BE10" s="215">
        <v>0</v>
      </c>
      <c r="BF10" s="215">
        <v>0</v>
      </c>
      <c r="BG10" s="215">
        <v>0</v>
      </c>
      <c r="BH10" s="215">
        <v>0</v>
      </c>
      <c r="BI10" s="215">
        <v>0</v>
      </c>
      <c r="BJ10" s="215">
        <v>0</v>
      </c>
      <c r="BK10" s="215">
        <v>0</v>
      </c>
      <c r="BL10" s="215">
        <v>0</v>
      </c>
      <c r="BM10" s="215">
        <v>0</v>
      </c>
      <c r="BN10" s="215">
        <v>0</v>
      </c>
      <c r="BO10" s="215">
        <v>0</v>
      </c>
      <c r="BP10" s="215">
        <v>0</v>
      </c>
      <c r="BQ10" s="215">
        <v>0</v>
      </c>
      <c r="BR10" s="219">
        <v>0</v>
      </c>
      <c r="BT10" s="214">
        <v>0</v>
      </c>
      <c r="BU10" s="215">
        <v>0</v>
      </c>
      <c r="BV10" s="215">
        <v>0</v>
      </c>
      <c r="BW10" s="215">
        <v>0</v>
      </c>
      <c r="BX10" s="215">
        <v>0</v>
      </c>
      <c r="BY10" s="215">
        <v>0</v>
      </c>
      <c r="BZ10" s="215">
        <v>0</v>
      </c>
      <c r="CA10" s="215">
        <v>0</v>
      </c>
      <c r="CB10" s="215">
        <v>0</v>
      </c>
      <c r="CC10" s="215">
        <v>0</v>
      </c>
      <c r="CD10" s="215">
        <v>0</v>
      </c>
      <c r="CE10" s="215">
        <v>0</v>
      </c>
      <c r="CF10" s="215">
        <v>0</v>
      </c>
      <c r="CG10" s="215">
        <v>0</v>
      </c>
      <c r="CH10" s="215">
        <v>0</v>
      </c>
      <c r="CI10" s="219">
        <v>0</v>
      </c>
      <c r="CK10" s="214">
        <v>1</v>
      </c>
      <c r="CL10" s="215">
        <v>1</v>
      </c>
      <c r="CM10" s="215">
        <v>1</v>
      </c>
      <c r="CN10" s="215">
        <v>1</v>
      </c>
      <c r="CO10" s="215">
        <v>1</v>
      </c>
      <c r="CP10" s="215">
        <v>1</v>
      </c>
      <c r="CQ10" s="215">
        <v>1</v>
      </c>
      <c r="CR10" s="215">
        <v>1</v>
      </c>
      <c r="CS10" s="215">
        <v>1</v>
      </c>
      <c r="CT10" s="215">
        <v>1</v>
      </c>
      <c r="CU10" s="215">
        <v>1</v>
      </c>
      <c r="CV10" s="215">
        <v>1</v>
      </c>
      <c r="CW10" s="215">
        <v>1</v>
      </c>
      <c r="CX10" s="215">
        <v>1</v>
      </c>
      <c r="CY10" s="215">
        <v>1</v>
      </c>
      <c r="CZ10" s="219">
        <v>1</v>
      </c>
      <c r="DB10" s="214">
        <v>0</v>
      </c>
      <c r="DC10" s="215">
        <v>0</v>
      </c>
      <c r="DD10" s="215">
        <v>0</v>
      </c>
      <c r="DE10" s="215">
        <v>0</v>
      </c>
      <c r="DF10" s="215">
        <v>0</v>
      </c>
      <c r="DG10" s="215">
        <v>0</v>
      </c>
      <c r="DH10" s="215">
        <v>0</v>
      </c>
      <c r="DI10" s="215">
        <v>0</v>
      </c>
      <c r="DJ10" s="215">
        <v>0</v>
      </c>
      <c r="DK10" s="215">
        <v>0</v>
      </c>
      <c r="DL10" s="215">
        <v>0</v>
      </c>
      <c r="DM10" s="215">
        <v>0</v>
      </c>
      <c r="DN10" s="215">
        <v>0</v>
      </c>
      <c r="DO10" s="215">
        <v>0</v>
      </c>
      <c r="DP10" s="215">
        <v>0</v>
      </c>
      <c r="DQ10" s="215">
        <v>0</v>
      </c>
      <c r="DS10" s="214">
        <v>0</v>
      </c>
      <c r="DT10" s="215">
        <v>0</v>
      </c>
      <c r="DU10" s="215">
        <v>0</v>
      </c>
      <c r="DV10" s="215">
        <v>0</v>
      </c>
      <c r="DW10" s="215">
        <v>0</v>
      </c>
      <c r="DX10" s="215">
        <v>0</v>
      </c>
      <c r="DY10" s="215">
        <v>0</v>
      </c>
      <c r="DZ10" s="215">
        <v>0</v>
      </c>
      <c r="EA10" s="215">
        <v>0</v>
      </c>
      <c r="EB10" s="215">
        <v>0</v>
      </c>
      <c r="EC10" s="215">
        <v>0</v>
      </c>
      <c r="ED10" s="215">
        <v>0</v>
      </c>
      <c r="EE10" s="215">
        <v>0</v>
      </c>
      <c r="EF10" s="215">
        <v>0</v>
      </c>
      <c r="EG10" s="215">
        <v>0</v>
      </c>
      <c r="EH10" s="215">
        <v>0</v>
      </c>
      <c r="EJ10" s="172">
        <f>$U$10*AL10</f>
        <v>0</v>
      </c>
      <c r="EK10" s="164">
        <f>$V$10*AM10</f>
        <v>0</v>
      </c>
      <c r="EL10" s="164">
        <f>$W$10*AN10</f>
        <v>0</v>
      </c>
      <c r="EM10" s="164">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73">
        <f>$AJ$10*BA10</f>
        <v>0</v>
      </c>
      <c r="EZ10" s="229"/>
      <c r="FA10" s="172">
        <f>$U$10*BC10</f>
        <v>0</v>
      </c>
      <c r="FB10" s="164">
        <f>$V$10*BD10</f>
        <v>0</v>
      </c>
      <c r="FC10" s="164">
        <f>$W$10*BE10</f>
        <v>0</v>
      </c>
      <c r="FD10" s="164">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73">
        <f>$AJ$10*BR10</f>
        <v>0</v>
      </c>
      <c r="FQ10" s="229"/>
      <c r="FR10" s="172">
        <f>$U$10*BT10</f>
        <v>0</v>
      </c>
      <c r="FS10" s="164">
        <f>$V$10*BU10</f>
        <v>0</v>
      </c>
      <c r="FT10" s="164">
        <f>$W$10*BV10</f>
        <v>0</v>
      </c>
      <c r="FU10" s="164">
        <f>$X$10*BW10</f>
        <v>0</v>
      </c>
      <c r="FV10" s="164">
        <f>$Y$10*BX10</f>
        <v>0</v>
      </c>
      <c r="FW10" s="164">
        <f>$Z$10*BY10</f>
        <v>0</v>
      </c>
      <c r="FX10" s="164">
        <f>$AA$10*BZ10</f>
        <v>0</v>
      </c>
      <c r="FY10" s="164">
        <f>$AB$10*CA10</f>
        <v>0</v>
      </c>
      <c r="FZ10" s="164">
        <f>$AC$10*CB10</f>
        <v>0</v>
      </c>
      <c r="GA10" s="164">
        <f>$AD$10*CC10</f>
        <v>0</v>
      </c>
      <c r="GB10" s="164">
        <f>$AE$10*CD10</f>
        <v>0</v>
      </c>
      <c r="GC10" s="164">
        <f>$AF$10*CE10</f>
        <v>0</v>
      </c>
      <c r="GD10" s="164">
        <f>$AG$10*CF10</f>
        <v>0</v>
      </c>
      <c r="GE10" s="164">
        <f>$AH$10*CG10</f>
        <v>0</v>
      </c>
      <c r="GF10" s="164">
        <f>$AI$10*CH10</f>
        <v>0</v>
      </c>
      <c r="GG10" s="173">
        <f>$AJ$10*CI10</f>
        <v>0</v>
      </c>
      <c r="GH10" s="229"/>
      <c r="GI10" s="172">
        <f>$U$10*CK10</f>
        <v>150.76</v>
      </c>
      <c r="GJ10" s="164">
        <f>$V$10*CL10</f>
        <v>640.7299999999999</v>
      </c>
      <c r="GK10" s="164">
        <f>$W$10*CM10</f>
        <v>678.42</v>
      </c>
      <c r="GL10" s="164">
        <f>$X$10*CN10</f>
        <v>339.21</v>
      </c>
      <c r="GM10" s="164">
        <f>$Y$10*CO10</f>
        <v>56.534999999999997</v>
      </c>
      <c r="GN10" s="164">
        <f>$Z$10*CP10</f>
        <v>94.225000000000009</v>
      </c>
      <c r="GO10" s="164">
        <f>$AA$10*CQ10</f>
        <v>18.844999999999999</v>
      </c>
      <c r="GP10" s="164">
        <f>$AB$10*CR10</f>
        <v>282.67500000000001</v>
      </c>
      <c r="GQ10" s="164">
        <f>$AC$10*CS10</f>
        <v>37.69</v>
      </c>
      <c r="GR10" s="164">
        <f>$AD$10*CT10</f>
        <v>37.69</v>
      </c>
      <c r="GS10" s="164">
        <f>$AE$10*CU10</f>
        <v>94.225000000000009</v>
      </c>
      <c r="GT10" s="164">
        <f>$AF$10*CV10</f>
        <v>113.07</v>
      </c>
      <c r="GU10" s="164">
        <f>$AG$10*CW10</f>
        <v>452.28</v>
      </c>
      <c r="GV10" s="164">
        <f>$AH$10*CX10</f>
        <v>18.844999999999999</v>
      </c>
      <c r="GW10" s="164">
        <f>$AI$10*CY10</f>
        <v>452.28</v>
      </c>
      <c r="GX10" s="173">
        <f>$AJ$10*CZ10</f>
        <v>301.52</v>
      </c>
      <c r="GY10" s="229"/>
      <c r="GZ10" s="172">
        <f>$U$10*DB10</f>
        <v>0</v>
      </c>
      <c r="HA10" s="164">
        <f>$V$10*DC10</f>
        <v>0</v>
      </c>
      <c r="HB10" s="164">
        <f>$W$10*DD10</f>
        <v>0</v>
      </c>
      <c r="HC10" s="164">
        <f>$X$10*DE10</f>
        <v>0</v>
      </c>
      <c r="HD10" s="164">
        <f>$Y$10*DF10</f>
        <v>0</v>
      </c>
      <c r="HE10" s="164">
        <f>$Z$10*DG10</f>
        <v>0</v>
      </c>
      <c r="HF10" s="164">
        <f>$AA$10*DH10</f>
        <v>0</v>
      </c>
      <c r="HG10" s="164">
        <f>$AB$10*DI10</f>
        <v>0</v>
      </c>
      <c r="HH10" s="164">
        <f>$AC$10*DJ10</f>
        <v>0</v>
      </c>
      <c r="HI10" s="164">
        <f>$AD$10*DK10</f>
        <v>0</v>
      </c>
      <c r="HJ10" s="164">
        <f>$AE$10*DL10</f>
        <v>0</v>
      </c>
      <c r="HK10" s="164">
        <f>$AF$10*DM10</f>
        <v>0</v>
      </c>
      <c r="HL10" s="164">
        <f>$AG$10*DN10</f>
        <v>0</v>
      </c>
      <c r="HM10" s="164">
        <f>$AH$10*DO10</f>
        <v>0</v>
      </c>
      <c r="HN10" s="164">
        <f>$AI$10*DP10</f>
        <v>0</v>
      </c>
      <c r="HO10" s="173">
        <f>$AJ$10*DQ10</f>
        <v>0</v>
      </c>
      <c r="HP10" s="229"/>
      <c r="HQ10" s="172">
        <f>$U$10*DS10</f>
        <v>0</v>
      </c>
      <c r="HR10" s="164">
        <f>$V$10*DT10</f>
        <v>0</v>
      </c>
      <c r="HS10" s="164">
        <f>$W$10*DU10</f>
        <v>0</v>
      </c>
      <c r="HT10" s="164">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73">
        <f>$AJ$10*EH10</f>
        <v>0</v>
      </c>
      <c r="IH10" s="49" t="s">
        <v>227</v>
      </c>
      <c r="II10" s="62">
        <f t="shared" si="3"/>
        <v>0</v>
      </c>
      <c r="IJ10" s="289">
        <f t="shared" si="4"/>
        <v>0</v>
      </c>
      <c r="IK10" s="289">
        <f t="shared" si="5"/>
        <v>978.91395533926584</v>
      </c>
      <c r="IL10" s="289">
        <f t="shared" si="6"/>
        <v>859.64675000000011</v>
      </c>
      <c r="IM10" s="289">
        <f t="shared" si="7"/>
        <v>0</v>
      </c>
      <c r="IN10" s="236">
        <f t="shared" si="8"/>
        <v>0</v>
      </c>
      <c r="IP10" s="62">
        <f t="shared" si="9"/>
        <v>358.69200000000001</v>
      </c>
      <c r="IQ10" s="236">
        <f t="shared" si="10"/>
        <v>620.22195533926583</v>
      </c>
    </row>
    <row r="11" spans="1:251">
      <c r="A11" s="62" t="s">
        <v>258</v>
      </c>
      <c r="B11" s="145">
        <f>INDEX('Waste Projections'!$H13:$AL13,MATCH('1.Baseline'!$B$1,'Waste Projections'!$H$6:$AL$6,0))</f>
        <v>3570.38</v>
      </c>
      <c r="C11" s="286" t="s">
        <v>253</v>
      </c>
      <c r="D11" s="154" t="s">
        <v>249</v>
      </c>
      <c r="E11" s="83" t="s">
        <v>249</v>
      </c>
      <c r="F11" s="156">
        <v>0</v>
      </c>
      <c r="G11" s="83" t="s">
        <v>249</v>
      </c>
      <c r="H11" s="156">
        <v>0</v>
      </c>
      <c r="I11" s="156" t="str">
        <f t="shared" si="0"/>
        <v>N/A</v>
      </c>
      <c r="J11" s="156">
        <v>56.9</v>
      </c>
      <c r="K11" s="190" t="s">
        <v>220</v>
      </c>
      <c r="L11" s="172">
        <f t="shared" si="1"/>
        <v>0</v>
      </c>
      <c r="M11" s="164">
        <f t="shared" si="1"/>
        <v>203154.622</v>
      </c>
      <c r="N11" s="164">
        <f t="shared" si="1"/>
        <v>0</v>
      </c>
      <c r="O11" s="173">
        <f t="shared" si="1"/>
        <v>0</v>
      </c>
      <c r="P11" s="172">
        <f>INDEX('Transportation GHG'!$B$21:$B$24,MATCH('1.Baseline'!P$4,'Transportation GHG'!$A$21:$A$24,0))*L11</f>
        <v>0</v>
      </c>
      <c r="Q11" s="164">
        <f>INDEX('Transportation GHG'!$B$21:$B$24,MATCH('1.Baseline'!Q$4,'Transportation GHG'!$A$21:$A$24,0))*M11</f>
        <v>18.224532321261538</v>
      </c>
      <c r="R11" s="164">
        <f>INDEX('Transportation GHG'!$B$21:$B$24,MATCH('1.Baseline'!R$4,'Transportation GHG'!$A$21:$A$24,0))*N11</f>
        <v>0</v>
      </c>
      <c r="S11" s="173">
        <f>INDEX('Transportation GHG'!$B$21:$B$24,MATCH('1.Baseline'!S$4,'Transportation GHG'!$A$21:$A$24,0))*O11</f>
        <v>0</v>
      </c>
      <c r="U11" s="172">
        <f>INDEX('Waste Composition'!$P$5:$P$20,MATCH('1.Baseline'!U$4,'Waste Composition'!$O$5:$O$20,0))*$B11</f>
        <v>142.8152</v>
      </c>
      <c r="V11" s="164">
        <f>INDEX('Waste Composition'!$P$5:$P$20,MATCH('1.Baseline'!V$4,'Waste Composition'!$O$5:$O$20,0))*$B11</f>
        <v>606.96460000000002</v>
      </c>
      <c r="W11" s="164">
        <f>INDEX('Waste Composition'!$P$5:$P$20,MATCH('1.Baseline'!W$4,'Waste Composition'!$O$5:$O$20,0))*$B11</f>
        <v>642.66840000000002</v>
      </c>
      <c r="X11" s="164">
        <f>INDEX('Waste Composition'!$P$5:$P$20,MATCH('1.Baseline'!X$4,'Waste Composition'!$O$5:$O$20,0))*$B11</f>
        <v>321.33420000000001</v>
      </c>
      <c r="Y11" s="164">
        <f>INDEX('Waste Composition'!$P$5:$P$20,MATCH('1.Baseline'!Y$4,'Waste Composition'!$O$5:$O$20,0))*$B11</f>
        <v>53.555700000000002</v>
      </c>
      <c r="Z11" s="164">
        <f>INDEX('Waste Composition'!$P$5:$P$20,MATCH('1.Baseline'!Z$4,'Waste Composition'!$O$5:$O$20,0))*$B11</f>
        <v>89.259500000000003</v>
      </c>
      <c r="AA11" s="164">
        <f>INDEX('Waste Composition'!$P$5:$P$20,MATCH('1.Baseline'!AA$4,'Waste Composition'!$O$5:$O$20,0))*$B11</f>
        <v>17.851900000000001</v>
      </c>
      <c r="AB11" s="164">
        <f>INDEX('Waste Composition'!$P$5:$P$20,MATCH('1.Baseline'!AB$4,'Waste Composition'!$O$5:$O$20,0))*$B11</f>
        <v>267.77850000000001</v>
      </c>
      <c r="AC11" s="164">
        <f>INDEX('Waste Composition'!$P$5:$P$20,MATCH('1.Baseline'!AC$4,'Waste Composition'!$O$5:$O$20,0))*$B11</f>
        <v>35.703800000000001</v>
      </c>
      <c r="AD11" s="164">
        <f>INDEX('Waste Composition'!$P$5:$P$20,MATCH('1.Baseline'!AD$4,'Waste Composition'!$O$5:$O$20,0))*$B11</f>
        <v>35.703800000000001</v>
      </c>
      <c r="AE11" s="164">
        <f>INDEX('Waste Composition'!$P$5:$P$20,MATCH('1.Baseline'!AE$4,'Waste Composition'!$O$5:$O$20,0))*$B11</f>
        <v>89.259500000000003</v>
      </c>
      <c r="AF11" s="164">
        <f>INDEX('Waste Composition'!$P$5:$P$20,MATCH('1.Baseline'!AF$4,'Waste Composition'!$O$5:$O$20,0))*$B11</f>
        <v>107.1114</v>
      </c>
      <c r="AG11" s="164">
        <f>INDEX('Waste Composition'!$P$5:$P$20,MATCH('1.Baseline'!AG$4,'Waste Composition'!$O$5:$O$20,0))*$B11</f>
        <v>428.44560000000001</v>
      </c>
      <c r="AH11" s="164">
        <f>INDEX('Waste Composition'!$P$5:$P$20,MATCH('1.Baseline'!AH$4,'Waste Composition'!$O$5:$O$20,0))*$B11</f>
        <v>17.851900000000001</v>
      </c>
      <c r="AI11" s="164">
        <f>INDEX('Waste Composition'!$P$5:$P$20,MATCH('1.Baseline'!AI$4,'Waste Composition'!$O$5:$O$20,0))*$B11</f>
        <v>428.44560000000001</v>
      </c>
      <c r="AJ11" s="173">
        <f>INDEX('Waste Composition'!$P$5:$P$20,MATCH('1.Baseline'!AJ$4,'Waste Composition'!$O$5:$O$20,0))*$B11</f>
        <v>285.63040000000001</v>
      </c>
      <c r="AL11" s="214">
        <v>0</v>
      </c>
      <c r="AM11" s="215">
        <v>0</v>
      </c>
      <c r="AN11" s="215">
        <v>0</v>
      </c>
      <c r="AO11" s="215">
        <v>0</v>
      </c>
      <c r="AP11" s="215">
        <v>0</v>
      </c>
      <c r="AQ11" s="215">
        <v>0</v>
      </c>
      <c r="AR11" s="215">
        <v>0</v>
      </c>
      <c r="AS11" s="215">
        <v>0</v>
      </c>
      <c r="AT11" s="215">
        <v>0</v>
      </c>
      <c r="AU11" s="215">
        <v>0</v>
      </c>
      <c r="AV11" s="215">
        <v>0</v>
      </c>
      <c r="AW11" s="215">
        <v>0</v>
      </c>
      <c r="AX11" s="215">
        <v>0</v>
      </c>
      <c r="AY11" s="215">
        <v>0</v>
      </c>
      <c r="AZ11" s="215">
        <v>0</v>
      </c>
      <c r="BA11" s="215">
        <v>0</v>
      </c>
      <c r="BC11" s="214">
        <v>0</v>
      </c>
      <c r="BD11" s="215">
        <v>0</v>
      </c>
      <c r="BE11" s="215">
        <v>0</v>
      </c>
      <c r="BF11" s="215">
        <v>0</v>
      </c>
      <c r="BG11" s="215">
        <v>0</v>
      </c>
      <c r="BH11" s="215">
        <v>0</v>
      </c>
      <c r="BI11" s="215">
        <v>0</v>
      </c>
      <c r="BJ11" s="215">
        <v>0</v>
      </c>
      <c r="BK11" s="215">
        <v>0</v>
      </c>
      <c r="BL11" s="215">
        <v>0</v>
      </c>
      <c r="BM11" s="215">
        <v>0</v>
      </c>
      <c r="BN11" s="215">
        <v>0</v>
      </c>
      <c r="BO11" s="215">
        <v>0</v>
      </c>
      <c r="BP11" s="215">
        <v>0</v>
      </c>
      <c r="BQ11" s="215">
        <v>0</v>
      </c>
      <c r="BR11" s="219">
        <v>0</v>
      </c>
      <c r="BT11" s="214">
        <v>0</v>
      </c>
      <c r="BU11" s="215">
        <v>0</v>
      </c>
      <c r="BV11" s="215">
        <v>0</v>
      </c>
      <c r="BW11" s="215">
        <v>0</v>
      </c>
      <c r="BX11" s="215">
        <v>0</v>
      </c>
      <c r="BY11" s="215">
        <v>0</v>
      </c>
      <c r="BZ11" s="215">
        <v>0</v>
      </c>
      <c r="CA11" s="215">
        <v>0</v>
      </c>
      <c r="CB11" s="215">
        <v>0</v>
      </c>
      <c r="CC11" s="215">
        <v>0</v>
      </c>
      <c r="CD11" s="215">
        <v>0</v>
      </c>
      <c r="CE11" s="215">
        <v>0</v>
      </c>
      <c r="CF11" s="215">
        <v>0</v>
      </c>
      <c r="CG11" s="215">
        <v>0</v>
      </c>
      <c r="CH11" s="215">
        <v>0</v>
      </c>
      <c r="CI11" s="219">
        <v>0</v>
      </c>
      <c r="CK11" s="214">
        <v>1</v>
      </c>
      <c r="CL11" s="215">
        <v>1</v>
      </c>
      <c r="CM11" s="215">
        <v>1</v>
      </c>
      <c r="CN11" s="215">
        <v>1</v>
      </c>
      <c r="CO11" s="215">
        <v>1</v>
      </c>
      <c r="CP11" s="215">
        <v>1</v>
      </c>
      <c r="CQ11" s="215">
        <v>1</v>
      </c>
      <c r="CR11" s="215">
        <v>1</v>
      </c>
      <c r="CS11" s="215">
        <v>1</v>
      </c>
      <c r="CT11" s="215">
        <v>1</v>
      </c>
      <c r="CU11" s="215">
        <v>1</v>
      </c>
      <c r="CV11" s="215">
        <v>1</v>
      </c>
      <c r="CW11" s="215">
        <v>1</v>
      </c>
      <c r="CX11" s="215">
        <v>1</v>
      </c>
      <c r="CY11" s="215">
        <v>1</v>
      </c>
      <c r="CZ11" s="219">
        <v>1</v>
      </c>
      <c r="DB11" s="214">
        <v>0</v>
      </c>
      <c r="DC11" s="215">
        <v>0</v>
      </c>
      <c r="DD11" s="215">
        <v>0</v>
      </c>
      <c r="DE11" s="215">
        <v>0</v>
      </c>
      <c r="DF11" s="215">
        <v>0</v>
      </c>
      <c r="DG11" s="215">
        <v>0</v>
      </c>
      <c r="DH11" s="215">
        <v>0</v>
      </c>
      <c r="DI11" s="215">
        <v>0</v>
      </c>
      <c r="DJ11" s="215">
        <v>0</v>
      </c>
      <c r="DK11" s="215">
        <v>0</v>
      </c>
      <c r="DL11" s="215">
        <v>0</v>
      </c>
      <c r="DM11" s="215">
        <v>0</v>
      </c>
      <c r="DN11" s="215">
        <v>0</v>
      </c>
      <c r="DO11" s="215">
        <v>0</v>
      </c>
      <c r="DP11" s="215">
        <v>0</v>
      </c>
      <c r="DQ11" s="215">
        <v>0</v>
      </c>
      <c r="DS11" s="214">
        <v>0</v>
      </c>
      <c r="DT11" s="215">
        <v>0</v>
      </c>
      <c r="DU11" s="215">
        <v>0</v>
      </c>
      <c r="DV11" s="215">
        <v>0</v>
      </c>
      <c r="DW11" s="215">
        <v>0</v>
      </c>
      <c r="DX11" s="215">
        <v>0</v>
      </c>
      <c r="DY11" s="215">
        <v>0</v>
      </c>
      <c r="DZ11" s="215">
        <v>0</v>
      </c>
      <c r="EA11" s="215">
        <v>0</v>
      </c>
      <c r="EB11" s="215">
        <v>0</v>
      </c>
      <c r="EC11" s="215">
        <v>0</v>
      </c>
      <c r="ED11" s="215">
        <v>0</v>
      </c>
      <c r="EE11" s="215">
        <v>0</v>
      </c>
      <c r="EF11" s="215">
        <v>0</v>
      </c>
      <c r="EG11" s="215">
        <v>0</v>
      </c>
      <c r="EH11" s="215">
        <v>0</v>
      </c>
      <c r="EJ11" s="172">
        <f>$U$11*AL11</f>
        <v>0</v>
      </c>
      <c r="EK11" s="164">
        <f>$V$11*AM11</f>
        <v>0</v>
      </c>
      <c r="EL11" s="164">
        <f>$W$11*AN11</f>
        <v>0</v>
      </c>
      <c r="EM11" s="164">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73">
        <f>$AJ$11*BA11</f>
        <v>0</v>
      </c>
      <c r="EZ11" s="229"/>
      <c r="FA11" s="172">
        <f>$U$11*BC11</f>
        <v>0</v>
      </c>
      <c r="FB11" s="164">
        <f>$V$11*BD11</f>
        <v>0</v>
      </c>
      <c r="FC11" s="164">
        <f>$W$11*BE11</f>
        <v>0</v>
      </c>
      <c r="FD11" s="164">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73">
        <f>$AJ$11*BR11</f>
        <v>0</v>
      </c>
      <c r="FQ11" s="229"/>
      <c r="FR11" s="172">
        <f>$U$11*BT11</f>
        <v>0</v>
      </c>
      <c r="FS11" s="164">
        <f>$V$11*BU11</f>
        <v>0</v>
      </c>
      <c r="FT11" s="164">
        <f>$W$11*BV11</f>
        <v>0</v>
      </c>
      <c r="FU11" s="164">
        <f>$X$11*BW11</f>
        <v>0</v>
      </c>
      <c r="FV11" s="164">
        <f>$Y$11*BX11</f>
        <v>0</v>
      </c>
      <c r="FW11" s="164">
        <f>$Z$11*BY11</f>
        <v>0</v>
      </c>
      <c r="FX11" s="164">
        <f>$AA$11*BZ11</f>
        <v>0</v>
      </c>
      <c r="FY11" s="164">
        <f>$AB$11*CA11</f>
        <v>0</v>
      </c>
      <c r="FZ11" s="164">
        <f>$AC$11*CB11</f>
        <v>0</v>
      </c>
      <c r="GA11" s="164">
        <f>$AD$11*CC11</f>
        <v>0</v>
      </c>
      <c r="GB11" s="164">
        <f>$AE$11*CD11</f>
        <v>0</v>
      </c>
      <c r="GC11" s="164">
        <f>$AF$11*CE11</f>
        <v>0</v>
      </c>
      <c r="GD11" s="164">
        <f>$AG$11*CF11</f>
        <v>0</v>
      </c>
      <c r="GE11" s="164">
        <f>$AH$11*CG11</f>
        <v>0</v>
      </c>
      <c r="GF11" s="164">
        <f>$AI$11*CH11</f>
        <v>0</v>
      </c>
      <c r="GG11" s="173">
        <f>$AJ$11*CI11</f>
        <v>0</v>
      </c>
      <c r="GH11" s="229"/>
      <c r="GI11" s="172">
        <f>$U$11*CK11</f>
        <v>142.8152</v>
      </c>
      <c r="GJ11" s="164">
        <f>$V$11*CL11</f>
        <v>606.96460000000002</v>
      </c>
      <c r="GK11" s="164">
        <f>$W$11*CM11</f>
        <v>642.66840000000002</v>
      </c>
      <c r="GL11" s="164">
        <f>$X$11*CN11</f>
        <v>321.33420000000001</v>
      </c>
      <c r="GM11" s="164">
        <f>$Y$11*CO11</f>
        <v>53.555700000000002</v>
      </c>
      <c r="GN11" s="164">
        <f>$Z$11*CP11</f>
        <v>89.259500000000003</v>
      </c>
      <c r="GO11" s="164">
        <f>$AA$11*CQ11</f>
        <v>17.851900000000001</v>
      </c>
      <c r="GP11" s="164">
        <f>$AB$11*CR11</f>
        <v>267.77850000000001</v>
      </c>
      <c r="GQ11" s="164">
        <f>$AC$11*CS11</f>
        <v>35.703800000000001</v>
      </c>
      <c r="GR11" s="164">
        <f>$AD$11*CT11</f>
        <v>35.703800000000001</v>
      </c>
      <c r="GS11" s="164">
        <f>$AE$11*CU11</f>
        <v>89.259500000000003</v>
      </c>
      <c r="GT11" s="164">
        <f>$AF$11*CV11</f>
        <v>107.1114</v>
      </c>
      <c r="GU11" s="164">
        <f>$AG$11*CW11</f>
        <v>428.44560000000001</v>
      </c>
      <c r="GV11" s="164">
        <f>$AH$11*CX11</f>
        <v>17.851900000000001</v>
      </c>
      <c r="GW11" s="164">
        <f>$AI$11*CY11</f>
        <v>428.44560000000001</v>
      </c>
      <c r="GX11" s="173">
        <f>$AJ$11*CZ11</f>
        <v>285.63040000000001</v>
      </c>
      <c r="GY11" s="229"/>
      <c r="GZ11" s="172">
        <f>$U$11*DB11</f>
        <v>0</v>
      </c>
      <c r="HA11" s="164">
        <f>$V$11*DC11</f>
        <v>0</v>
      </c>
      <c r="HB11" s="164">
        <f>$W$11*DD11</f>
        <v>0</v>
      </c>
      <c r="HC11" s="164">
        <f>$X$11*DE11</f>
        <v>0</v>
      </c>
      <c r="HD11" s="164">
        <f>$Y$11*DF11</f>
        <v>0</v>
      </c>
      <c r="HE11" s="164">
        <f>$Z$11*DG11</f>
        <v>0</v>
      </c>
      <c r="HF11" s="164">
        <f>$AA$11*DH11</f>
        <v>0</v>
      </c>
      <c r="HG11" s="164">
        <f>$AB$11*DI11</f>
        <v>0</v>
      </c>
      <c r="HH11" s="164">
        <f>$AC$11*DJ11</f>
        <v>0</v>
      </c>
      <c r="HI11" s="164">
        <f>$AD$11*DK11</f>
        <v>0</v>
      </c>
      <c r="HJ11" s="164">
        <f>$AE$11*DL11</f>
        <v>0</v>
      </c>
      <c r="HK11" s="164">
        <f>$AF$11*DM11</f>
        <v>0</v>
      </c>
      <c r="HL11" s="164">
        <f>$AG$11*DN11</f>
        <v>0</v>
      </c>
      <c r="HM11" s="164">
        <f>$AH$11*DO11</f>
        <v>0</v>
      </c>
      <c r="HN11" s="164">
        <f>$AI$11*DP11</f>
        <v>0</v>
      </c>
      <c r="HO11" s="173">
        <f>$AJ$11*DQ11</f>
        <v>0</v>
      </c>
      <c r="HP11" s="229"/>
      <c r="HQ11" s="172">
        <f>$U$11*DS11</f>
        <v>0</v>
      </c>
      <c r="HR11" s="164">
        <f>$V$11*DT11</f>
        <v>0</v>
      </c>
      <c r="HS11" s="164">
        <f>$W$11*DU11</f>
        <v>0</v>
      </c>
      <c r="HT11" s="164">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73">
        <f>$AJ$11*EH11</f>
        <v>0</v>
      </c>
      <c r="IH11" s="49" t="s">
        <v>228</v>
      </c>
      <c r="II11" s="62">
        <f t="shared" si="3"/>
        <v>0</v>
      </c>
      <c r="IJ11" s="289">
        <f t="shared" si="4"/>
        <v>0</v>
      </c>
      <c r="IK11" s="289">
        <f t="shared" si="5"/>
        <v>195.78279106785317</v>
      </c>
      <c r="IL11" s="289">
        <f t="shared" si="6"/>
        <v>171.92935</v>
      </c>
      <c r="IM11" s="289">
        <f t="shared" si="7"/>
        <v>0</v>
      </c>
      <c r="IN11" s="236">
        <f t="shared" si="8"/>
        <v>0</v>
      </c>
      <c r="IP11" s="62">
        <f t="shared" si="9"/>
        <v>71.738399999999999</v>
      </c>
      <c r="IQ11" s="236">
        <f t="shared" si="10"/>
        <v>124.04439106785317</v>
      </c>
    </row>
    <row r="12" spans="1:251">
      <c r="A12" s="62" t="s">
        <v>259</v>
      </c>
      <c r="B12" s="145">
        <f>INDEX('Waste Projections'!$H14:$AL14,MATCH('1.Baseline'!$B$1,'Waste Projections'!$H$6:$AL$6,0))</f>
        <v>11510.33</v>
      </c>
      <c r="C12" s="286" t="s">
        <v>252</v>
      </c>
      <c r="D12" s="154" t="s">
        <v>249</v>
      </c>
      <c r="E12" s="83" t="s">
        <v>249</v>
      </c>
      <c r="F12" s="156">
        <v>0</v>
      </c>
      <c r="G12" s="83" t="s">
        <v>249</v>
      </c>
      <c r="H12" s="156">
        <v>0</v>
      </c>
      <c r="I12" s="156" t="str">
        <f t="shared" si="0"/>
        <v>N/A</v>
      </c>
      <c r="J12" s="156">
        <v>14</v>
      </c>
      <c r="K12" s="190" t="str">
        <f t="shared" si="2"/>
        <v>Garbage Truck</v>
      </c>
      <c r="L12" s="172">
        <f t="shared" si="1"/>
        <v>161144.62</v>
      </c>
      <c r="M12" s="164">
        <f t="shared" si="1"/>
        <v>0</v>
      </c>
      <c r="N12" s="164">
        <f t="shared" si="1"/>
        <v>0</v>
      </c>
      <c r="O12" s="173">
        <f t="shared" si="1"/>
        <v>0</v>
      </c>
      <c r="P12" s="172">
        <f>INDEX('Transportation GHG'!$B$21:$B$24,MATCH('1.Baseline'!P$4,'Transportation GHG'!$A$21:$A$24,0))*L12</f>
        <v>28.911823975999997</v>
      </c>
      <c r="Q12" s="164">
        <f>INDEX('Transportation GHG'!$B$21:$B$24,MATCH('1.Baseline'!Q$4,'Transportation GHG'!$A$21:$A$24,0))*M12</f>
        <v>0</v>
      </c>
      <c r="R12" s="164">
        <f>INDEX('Transportation GHG'!$B$21:$B$24,MATCH('1.Baseline'!R$4,'Transportation GHG'!$A$21:$A$24,0))*N12</f>
        <v>0</v>
      </c>
      <c r="S12" s="173">
        <f>INDEX('Transportation GHG'!$B$21:$B$24,MATCH('1.Baseline'!S$4,'Transportation GHG'!$A$21:$A$24,0))*O12</f>
        <v>0</v>
      </c>
      <c r="U12" s="172">
        <f>INDEX('Waste Composition'!$P$5:$P$20,MATCH('1.Baseline'!U$4,'Waste Composition'!$O$5:$O$20,0))*$B12</f>
        <v>460.41320000000002</v>
      </c>
      <c r="V12" s="164">
        <f>INDEX('Waste Composition'!$P$5:$P$20,MATCH('1.Baseline'!V$4,'Waste Composition'!$O$5:$O$20,0))*$B12</f>
        <v>1956.7560999999998</v>
      </c>
      <c r="W12" s="164">
        <f>INDEX('Waste Composition'!$P$5:$P$20,MATCH('1.Baseline'!W$4,'Waste Composition'!$O$5:$O$20,0))*$B12</f>
        <v>2071.8593999999998</v>
      </c>
      <c r="X12" s="164">
        <f>INDEX('Waste Composition'!$P$5:$P$20,MATCH('1.Baseline'!X$4,'Waste Composition'!$O$5:$O$20,0))*$B12</f>
        <v>1035.9296999999999</v>
      </c>
      <c r="Y12" s="164">
        <f>INDEX('Waste Composition'!$P$5:$P$20,MATCH('1.Baseline'!Y$4,'Waste Composition'!$O$5:$O$20,0))*$B12</f>
        <v>172.65494999999999</v>
      </c>
      <c r="Z12" s="164">
        <f>INDEX('Waste Composition'!$P$5:$P$20,MATCH('1.Baseline'!Z$4,'Waste Composition'!$O$5:$O$20,0))*$B12</f>
        <v>287.75825000000003</v>
      </c>
      <c r="AA12" s="164">
        <f>INDEX('Waste Composition'!$P$5:$P$20,MATCH('1.Baseline'!AA$4,'Waste Composition'!$O$5:$O$20,0))*$B12</f>
        <v>57.551650000000002</v>
      </c>
      <c r="AB12" s="164">
        <f>INDEX('Waste Composition'!$P$5:$P$20,MATCH('1.Baseline'!AB$4,'Waste Composition'!$O$5:$O$20,0))*$B12</f>
        <v>863.27474999999993</v>
      </c>
      <c r="AC12" s="164">
        <f>INDEX('Waste Composition'!$P$5:$P$20,MATCH('1.Baseline'!AC$4,'Waste Composition'!$O$5:$O$20,0))*$B12</f>
        <v>115.1033</v>
      </c>
      <c r="AD12" s="164">
        <f>INDEX('Waste Composition'!$P$5:$P$20,MATCH('1.Baseline'!AD$4,'Waste Composition'!$O$5:$O$20,0))*$B12</f>
        <v>115.1033</v>
      </c>
      <c r="AE12" s="164">
        <f>INDEX('Waste Composition'!$P$5:$P$20,MATCH('1.Baseline'!AE$4,'Waste Composition'!$O$5:$O$20,0))*$B12</f>
        <v>287.75825000000003</v>
      </c>
      <c r="AF12" s="164">
        <f>INDEX('Waste Composition'!$P$5:$P$20,MATCH('1.Baseline'!AF$4,'Waste Composition'!$O$5:$O$20,0))*$B12</f>
        <v>345.30989999999997</v>
      </c>
      <c r="AG12" s="164">
        <f>INDEX('Waste Composition'!$P$5:$P$20,MATCH('1.Baseline'!AG$4,'Waste Composition'!$O$5:$O$20,0))*$B12</f>
        <v>1381.2395999999999</v>
      </c>
      <c r="AH12" s="164">
        <f>INDEX('Waste Composition'!$P$5:$P$20,MATCH('1.Baseline'!AH$4,'Waste Composition'!$O$5:$O$20,0))*$B12</f>
        <v>57.551650000000002</v>
      </c>
      <c r="AI12" s="164">
        <f>INDEX('Waste Composition'!$P$5:$P$20,MATCH('1.Baseline'!AI$4,'Waste Composition'!$O$5:$O$20,0))*$B12</f>
        <v>1381.2395999999999</v>
      </c>
      <c r="AJ12" s="173">
        <f>INDEX('Waste Composition'!$P$5:$P$20,MATCH('1.Baseline'!AJ$4,'Waste Composition'!$O$5:$O$20,0))*$B12</f>
        <v>920.82640000000004</v>
      </c>
      <c r="AL12" s="214">
        <v>0</v>
      </c>
      <c r="AM12" s="215">
        <v>0</v>
      </c>
      <c r="AN12" s="215">
        <v>0</v>
      </c>
      <c r="AO12" s="215">
        <v>0</v>
      </c>
      <c r="AP12" s="215">
        <v>0</v>
      </c>
      <c r="AQ12" s="215">
        <v>0</v>
      </c>
      <c r="AR12" s="215">
        <v>0</v>
      </c>
      <c r="AS12" s="215">
        <v>0</v>
      </c>
      <c r="AT12" s="215">
        <v>0</v>
      </c>
      <c r="AU12" s="215">
        <v>0</v>
      </c>
      <c r="AV12" s="215">
        <v>0</v>
      </c>
      <c r="AW12" s="215">
        <v>0</v>
      </c>
      <c r="AX12" s="215">
        <v>0</v>
      </c>
      <c r="AY12" s="215">
        <v>0</v>
      </c>
      <c r="AZ12" s="215">
        <v>0</v>
      </c>
      <c r="BA12" s="215">
        <v>0</v>
      </c>
      <c r="BC12" s="214">
        <v>0</v>
      </c>
      <c r="BD12" s="215">
        <v>0</v>
      </c>
      <c r="BE12" s="215">
        <v>0</v>
      </c>
      <c r="BF12" s="215">
        <v>0</v>
      </c>
      <c r="BG12" s="215">
        <v>0</v>
      </c>
      <c r="BH12" s="215">
        <v>0</v>
      </c>
      <c r="BI12" s="215">
        <v>0</v>
      </c>
      <c r="BJ12" s="215">
        <v>0</v>
      </c>
      <c r="BK12" s="215">
        <v>0</v>
      </c>
      <c r="BL12" s="215">
        <v>0</v>
      </c>
      <c r="BM12" s="215">
        <v>0</v>
      </c>
      <c r="BN12" s="215">
        <v>0</v>
      </c>
      <c r="BO12" s="215">
        <v>0</v>
      </c>
      <c r="BP12" s="215">
        <v>0</v>
      </c>
      <c r="BQ12" s="215">
        <v>0</v>
      </c>
      <c r="BR12" s="219">
        <v>0</v>
      </c>
      <c r="BT12" s="214">
        <v>1</v>
      </c>
      <c r="BU12" s="215">
        <v>1</v>
      </c>
      <c r="BV12" s="215">
        <v>1</v>
      </c>
      <c r="BW12" s="215">
        <v>1</v>
      </c>
      <c r="BX12" s="215">
        <v>1</v>
      </c>
      <c r="BY12" s="215">
        <v>1</v>
      </c>
      <c r="BZ12" s="215">
        <v>1</v>
      </c>
      <c r="CA12" s="215">
        <v>1</v>
      </c>
      <c r="CB12" s="215">
        <v>1</v>
      </c>
      <c r="CC12" s="215">
        <v>1</v>
      </c>
      <c r="CD12" s="215">
        <v>1</v>
      </c>
      <c r="CE12" s="215">
        <v>1</v>
      </c>
      <c r="CF12" s="215">
        <v>1</v>
      </c>
      <c r="CG12" s="215">
        <v>1</v>
      </c>
      <c r="CH12" s="215">
        <v>1</v>
      </c>
      <c r="CI12" s="219">
        <v>1</v>
      </c>
      <c r="CK12" s="214">
        <v>0</v>
      </c>
      <c r="CL12" s="215">
        <v>0</v>
      </c>
      <c r="CM12" s="215">
        <v>0</v>
      </c>
      <c r="CN12" s="215">
        <v>0</v>
      </c>
      <c r="CO12" s="215">
        <v>0</v>
      </c>
      <c r="CP12" s="215">
        <v>0</v>
      </c>
      <c r="CQ12" s="215">
        <v>0</v>
      </c>
      <c r="CR12" s="215">
        <v>0</v>
      </c>
      <c r="CS12" s="215">
        <v>0</v>
      </c>
      <c r="CT12" s="215">
        <v>0</v>
      </c>
      <c r="CU12" s="215">
        <v>0</v>
      </c>
      <c r="CV12" s="215">
        <v>0</v>
      </c>
      <c r="CW12" s="215">
        <v>0</v>
      </c>
      <c r="CX12" s="215">
        <v>0</v>
      </c>
      <c r="CY12" s="215">
        <v>0</v>
      </c>
      <c r="CZ12" s="219">
        <v>0</v>
      </c>
      <c r="DB12" s="214">
        <v>0</v>
      </c>
      <c r="DC12" s="215">
        <v>0</v>
      </c>
      <c r="DD12" s="215">
        <v>0</v>
      </c>
      <c r="DE12" s="215">
        <v>0</v>
      </c>
      <c r="DF12" s="215">
        <v>0</v>
      </c>
      <c r="DG12" s="215">
        <v>0</v>
      </c>
      <c r="DH12" s="215">
        <v>0</v>
      </c>
      <c r="DI12" s="215">
        <v>0</v>
      </c>
      <c r="DJ12" s="215">
        <v>0</v>
      </c>
      <c r="DK12" s="215">
        <v>0</v>
      </c>
      <c r="DL12" s="215">
        <v>0</v>
      </c>
      <c r="DM12" s="215">
        <v>0</v>
      </c>
      <c r="DN12" s="215">
        <v>0</v>
      </c>
      <c r="DO12" s="215">
        <v>0</v>
      </c>
      <c r="DP12" s="215">
        <v>0</v>
      </c>
      <c r="DQ12" s="215">
        <v>0</v>
      </c>
      <c r="DS12" s="214">
        <v>0</v>
      </c>
      <c r="DT12" s="215">
        <v>0</v>
      </c>
      <c r="DU12" s="215">
        <v>0</v>
      </c>
      <c r="DV12" s="215">
        <v>0</v>
      </c>
      <c r="DW12" s="215">
        <v>0</v>
      </c>
      <c r="DX12" s="215">
        <v>0</v>
      </c>
      <c r="DY12" s="215">
        <v>0</v>
      </c>
      <c r="DZ12" s="215">
        <v>0</v>
      </c>
      <c r="EA12" s="215">
        <v>0</v>
      </c>
      <c r="EB12" s="215">
        <v>0</v>
      </c>
      <c r="EC12" s="215">
        <v>0</v>
      </c>
      <c r="ED12" s="215">
        <v>0</v>
      </c>
      <c r="EE12" s="215">
        <v>0</v>
      </c>
      <c r="EF12" s="215">
        <v>0</v>
      </c>
      <c r="EG12" s="215">
        <v>0</v>
      </c>
      <c r="EH12" s="215">
        <v>0</v>
      </c>
      <c r="EJ12" s="172">
        <f>$U$12*AL12</f>
        <v>0</v>
      </c>
      <c r="EK12" s="164">
        <f>$V$12*AM12</f>
        <v>0</v>
      </c>
      <c r="EL12" s="164">
        <f>$W$12*AN12</f>
        <v>0</v>
      </c>
      <c r="EM12" s="164">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73">
        <f>$AJ$12*BA12</f>
        <v>0</v>
      </c>
      <c r="EZ12" s="229"/>
      <c r="FA12" s="172">
        <f>$U$12*BC12</f>
        <v>0</v>
      </c>
      <c r="FB12" s="164">
        <f>$V$12*BD12</f>
        <v>0</v>
      </c>
      <c r="FC12" s="164">
        <f>$W$12*BE12</f>
        <v>0</v>
      </c>
      <c r="FD12" s="164">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73">
        <f>$AJ$12*BR12</f>
        <v>0</v>
      </c>
      <c r="FQ12" s="229"/>
      <c r="FR12" s="172">
        <f>$U$12*BT12</f>
        <v>460.41320000000002</v>
      </c>
      <c r="FS12" s="164">
        <f>$V$12*BU12</f>
        <v>1956.7560999999998</v>
      </c>
      <c r="FT12" s="164">
        <f>$W$12*BV12</f>
        <v>2071.8593999999998</v>
      </c>
      <c r="FU12" s="164">
        <f>$X$12*BW12</f>
        <v>1035.9296999999999</v>
      </c>
      <c r="FV12" s="164">
        <f>$Y$12*BX12</f>
        <v>172.65494999999999</v>
      </c>
      <c r="FW12" s="164">
        <f>$Z$12*BY12</f>
        <v>287.75825000000003</v>
      </c>
      <c r="FX12" s="164">
        <f>$AA$12*BZ12</f>
        <v>57.551650000000002</v>
      </c>
      <c r="FY12" s="164">
        <f>$AB$12*CA12</f>
        <v>863.27474999999993</v>
      </c>
      <c r="FZ12" s="164">
        <f>$AC$12*CB12</f>
        <v>115.1033</v>
      </c>
      <c r="GA12" s="164">
        <f>$AD$12*CC12</f>
        <v>115.1033</v>
      </c>
      <c r="GB12" s="164">
        <f>$AE$12*CD12</f>
        <v>287.75825000000003</v>
      </c>
      <c r="GC12" s="164">
        <f>$AF$12*CE12</f>
        <v>345.30989999999997</v>
      </c>
      <c r="GD12" s="164">
        <f>$AG$12*CF12</f>
        <v>1381.2395999999999</v>
      </c>
      <c r="GE12" s="164">
        <f>$AH$12*CG12</f>
        <v>57.551650000000002</v>
      </c>
      <c r="GF12" s="164">
        <f>$AI$12*CH12</f>
        <v>1381.2395999999999</v>
      </c>
      <c r="GG12" s="173">
        <f>$AJ$12*CI12</f>
        <v>920.82640000000004</v>
      </c>
      <c r="GH12" s="229"/>
      <c r="GI12" s="172">
        <f>$U$12*CK12</f>
        <v>0</v>
      </c>
      <c r="GJ12" s="164">
        <f>$V$12*CL12</f>
        <v>0</v>
      </c>
      <c r="GK12" s="164">
        <f>$W$12*CM12</f>
        <v>0</v>
      </c>
      <c r="GL12" s="164">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73">
        <f>$AJ$12*CZ12</f>
        <v>0</v>
      </c>
      <c r="GY12" s="229"/>
      <c r="GZ12" s="172">
        <f>$U$12*DB12</f>
        <v>0</v>
      </c>
      <c r="HA12" s="164">
        <f>$V$12*DC12</f>
        <v>0</v>
      </c>
      <c r="HB12" s="164">
        <f>$W$12*DD12</f>
        <v>0</v>
      </c>
      <c r="HC12" s="164">
        <f>$X$12*DE12</f>
        <v>0</v>
      </c>
      <c r="HD12" s="164">
        <f>$Y$12*DF12</f>
        <v>0</v>
      </c>
      <c r="HE12" s="164">
        <f>$Z$12*DG12</f>
        <v>0</v>
      </c>
      <c r="HF12" s="164">
        <f>$AA$12*DH12</f>
        <v>0</v>
      </c>
      <c r="HG12" s="164">
        <f>$AB$12*DI12</f>
        <v>0</v>
      </c>
      <c r="HH12" s="164">
        <f>$AC$12*DJ12</f>
        <v>0</v>
      </c>
      <c r="HI12" s="164">
        <f>$AD$12*DK12</f>
        <v>0</v>
      </c>
      <c r="HJ12" s="164">
        <f>$AE$12*DL12</f>
        <v>0</v>
      </c>
      <c r="HK12" s="164">
        <f>$AF$12*DM12</f>
        <v>0</v>
      </c>
      <c r="HL12" s="164">
        <f>$AG$12*DN12</f>
        <v>0</v>
      </c>
      <c r="HM12" s="164">
        <f>$AH$12*DO12</f>
        <v>0</v>
      </c>
      <c r="HN12" s="164">
        <f>$AI$12*DP12</f>
        <v>0</v>
      </c>
      <c r="HO12" s="173">
        <f>$AJ$12*DQ12</f>
        <v>0</v>
      </c>
      <c r="HP12" s="229"/>
      <c r="HQ12" s="172">
        <f>$U$12*DS12</f>
        <v>0</v>
      </c>
      <c r="HR12" s="164">
        <f>$V$12*DT12</f>
        <v>0</v>
      </c>
      <c r="HS12" s="164">
        <f>$W$12*DU12</f>
        <v>0</v>
      </c>
      <c r="HT12" s="164">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73">
        <f>$AJ$12*EH12</f>
        <v>0</v>
      </c>
      <c r="IH12" s="49" t="s">
        <v>229</v>
      </c>
      <c r="II12" s="62">
        <f t="shared" si="3"/>
        <v>0</v>
      </c>
      <c r="IJ12" s="289">
        <f t="shared" si="4"/>
        <v>0</v>
      </c>
      <c r="IK12" s="289">
        <f t="shared" si="5"/>
        <v>2936.7418660177973</v>
      </c>
      <c r="IL12" s="289">
        <f t="shared" si="6"/>
        <v>2578.9402499999997</v>
      </c>
      <c r="IM12" s="289">
        <f t="shared" si="7"/>
        <v>0</v>
      </c>
      <c r="IN12" s="236">
        <f t="shared" si="8"/>
        <v>0</v>
      </c>
      <c r="IP12" s="62">
        <f t="shared" si="9"/>
        <v>1076.076</v>
      </c>
      <c r="IQ12" s="236">
        <f t="shared" si="10"/>
        <v>1860.6658660177973</v>
      </c>
    </row>
    <row r="13" spans="1:251">
      <c r="A13" s="367" t="s">
        <v>260</v>
      </c>
      <c r="B13" s="145">
        <f>INDEX('Waste Projections'!$H15:$AL15,MATCH('1.Baseline'!$B$1,'Waste Projections'!$H$6:$AL$6,0))</f>
        <v>2245</v>
      </c>
      <c r="C13" s="286" t="s">
        <v>261</v>
      </c>
      <c r="D13" s="154" t="s">
        <v>249</v>
      </c>
      <c r="E13" s="83" t="s">
        <v>249</v>
      </c>
      <c r="F13" s="156">
        <v>0</v>
      </c>
      <c r="G13" s="83" t="s">
        <v>249</v>
      </c>
      <c r="H13" s="156">
        <v>0</v>
      </c>
      <c r="I13" s="156" t="str">
        <f t="shared" si="0"/>
        <v>N/A</v>
      </c>
      <c r="J13" s="156">
        <v>40.799999999999997</v>
      </c>
      <c r="K13" s="190" t="s">
        <v>220</v>
      </c>
      <c r="L13" s="172">
        <f t="shared" si="1"/>
        <v>0</v>
      </c>
      <c r="M13" s="164">
        <f t="shared" si="1"/>
        <v>91596</v>
      </c>
      <c r="N13" s="164">
        <f t="shared" si="1"/>
        <v>0</v>
      </c>
      <c r="O13" s="173">
        <f t="shared" si="1"/>
        <v>0</v>
      </c>
      <c r="P13" s="172">
        <f>INDEX('Transportation GHG'!$B$21:$B$24,MATCH('1.Baseline'!P$4,'Transportation GHG'!$A$21:$A$24,0))*L13</f>
        <v>0</v>
      </c>
      <c r="Q13" s="164">
        <f>INDEX('Transportation GHG'!$B$21:$B$24,MATCH('1.Baseline'!Q$4,'Transportation GHG'!$A$21:$A$24,0))*M13</f>
        <v>8.2168657846153845</v>
      </c>
      <c r="R13" s="164">
        <f>INDEX('Transportation GHG'!$B$21:$B$24,MATCH('1.Baseline'!R$4,'Transportation GHG'!$A$21:$A$24,0))*N13</f>
        <v>0</v>
      </c>
      <c r="S13" s="173">
        <f>INDEX('Transportation GHG'!$B$21:$B$24,MATCH('1.Baseline'!S$4,'Transportation GHG'!$A$21:$A$24,0))*O13</f>
        <v>0</v>
      </c>
      <c r="U13" s="172">
        <f>INDEX('Waste Composition'!$P$5:$P$20,MATCH('1.Baseline'!U$4,'Waste Composition'!$O$5:$O$20,0))*$B13</f>
        <v>89.8</v>
      </c>
      <c r="V13" s="164">
        <f>INDEX('Waste Composition'!$P$5:$P$20,MATCH('1.Baseline'!V$4,'Waste Composition'!$O$5:$O$20,0))*$B13</f>
        <v>381.65</v>
      </c>
      <c r="W13" s="164">
        <f>INDEX('Waste Composition'!$P$5:$P$20,MATCH('1.Baseline'!W$4,'Waste Composition'!$O$5:$O$20,0))*$B13</f>
        <v>404.09999999999997</v>
      </c>
      <c r="X13" s="164">
        <f>INDEX('Waste Composition'!$P$5:$P$20,MATCH('1.Baseline'!X$4,'Waste Composition'!$O$5:$O$20,0))*$B13</f>
        <v>202.04999999999998</v>
      </c>
      <c r="Y13" s="164">
        <f>INDEX('Waste Composition'!$P$5:$P$20,MATCH('1.Baseline'!Y$4,'Waste Composition'!$O$5:$O$20,0))*$B13</f>
        <v>33.674999999999997</v>
      </c>
      <c r="Z13" s="164">
        <f>INDEX('Waste Composition'!$P$5:$P$20,MATCH('1.Baseline'!Z$4,'Waste Composition'!$O$5:$O$20,0))*$B13</f>
        <v>56.125</v>
      </c>
      <c r="AA13" s="164">
        <f>INDEX('Waste Composition'!$P$5:$P$20,MATCH('1.Baseline'!AA$4,'Waste Composition'!$O$5:$O$20,0))*$B13</f>
        <v>11.225</v>
      </c>
      <c r="AB13" s="164">
        <f>INDEX('Waste Composition'!$P$5:$P$20,MATCH('1.Baseline'!AB$4,'Waste Composition'!$O$5:$O$20,0))*$B13</f>
        <v>168.375</v>
      </c>
      <c r="AC13" s="164">
        <f>INDEX('Waste Composition'!$P$5:$P$20,MATCH('1.Baseline'!AC$4,'Waste Composition'!$O$5:$O$20,0))*$B13</f>
        <v>22.45</v>
      </c>
      <c r="AD13" s="164">
        <f>INDEX('Waste Composition'!$P$5:$P$20,MATCH('1.Baseline'!AD$4,'Waste Composition'!$O$5:$O$20,0))*$B13</f>
        <v>22.45</v>
      </c>
      <c r="AE13" s="164">
        <f>INDEX('Waste Composition'!$P$5:$P$20,MATCH('1.Baseline'!AE$4,'Waste Composition'!$O$5:$O$20,0))*$B13</f>
        <v>56.125</v>
      </c>
      <c r="AF13" s="164">
        <f>INDEX('Waste Composition'!$P$5:$P$20,MATCH('1.Baseline'!AF$4,'Waste Composition'!$O$5:$O$20,0))*$B13</f>
        <v>67.349999999999994</v>
      </c>
      <c r="AG13" s="164">
        <f>INDEX('Waste Composition'!$P$5:$P$20,MATCH('1.Baseline'!AG$4,'Waste Composition'!$O$5:$O$20,0))*$B13</f>
        <v>269.39999999999998</v>
      </c>
      <c r="AH13" s="164">
        <f>INDEX('Waste Composition'!$P$5:$P$20,MATCH('1.Baseline'!AH$4,'Waste Composition'!$O$5:$O$20,0))*$B13</f>
        <v>11.225</v>
      </c>
      <c r="AI13" s="164">
        <f>INDEX('Waste Composition'!$P$5:$P$20,MATCH('1.Baseline'!AI$4,'Waste Composition'!$O$5:$O$20,0))*$B13</f>
        <v>269.39999999999998</v>
      </c>
      <c r="AJ13" s="173">
        <f>INDEX('Waste Composition'!$P$5:$P$20,MATCH('1.Baseline'!AJ$4,'Waste Composition'!$O$5:$O$20,0))*$B13</f>
        <v>179.6</v>
      </c>
      <c r="AL13" s="214">
        <v>0</v>
      </c>
      <c r="AM13" s="215">
        <v>0</v>
      </c>
      <c r="AN13" s="215">
        <v>0</v>
      </c>
      <c r="AO13" s="215">
        <v>0</v>
      </c>
      <c r="AP13" s="215">
        <v>0</v>
      </c>
      <c r="AQ13" s="215">
        <v>0</v>
      </c>
      <c r="AR13" s="215">
        <v>0</v>
      </c>
      <c r="AS13" s="215">
        <v>0</v>
      </c>
      <c r="AT13" s="215">
        <v>0</v>
      </c>
      <c r="AU13" s="215">
        <v>0</v>
      </c>
      <c r="AV13" s="215">
        <v>0</v>
      </c>
      <c r="AW13" s="215">
        <v>0</v>
      </c>
      <c r="AX13" s="215">
        <v>0</v>
      </c>
      <c r="AY13" s="215">
        <v>0</v>
      </c>
      <c r="AZ13" s="215">
        <v>0</v>
      </c>
      <c r="BA13" s="215">
        <v>0</v>
      </c>
      <c r="BC13" s="214">
        <v>0</v>
      </c>
      <c r="BD13" s="215">
        <v>0</v>
      </c>
      <c r="BE13" s="215">
        <v>0</v>
      </c>
      <c r="BF13" s="215">
        <v>0</v>
      </c>
      <c r="BG13" s="215">
        <v>0</v>
      </c>
      <c r="BH13" s="215">
        <v>0</v>
      </c>
      <c r="BI13" s="215">
        <v>0</v>
      </c>
      <c r="BJ13" s="215">
        <v>0</v>
      </c>
      <c r="BK13" s="215">
        <v>0</v>
      </c>
      <c r="BL13" s="215">
        <v>0</v>
      </c>
      <c r="BM13" s="215">
        <v>0</v>
      </c>
      <c r="BN13" s="215">
        <v>0</v>
      </c>
      <c r="BO13" s="215">
        <v>0</v>
      </c>
      <c r="BP13" s="215">
        <v>0</v>
      </c>
      <c r="BQ13" s="215">
        <v>0</v>
      </c>
      <c r="BR13" s="219">
        <v>0</v>
      </c>
      <c r="BT13" s="214">
        <v>1</v>
      </c>
      <c r="BU13" s="215">
        <v>1</v>
      </c>
      <c r="BV13" s="215">
        <v>1</v>
      </c>
      <c r="BW13" s="215">
        <v>1</v>
      </c>
      <c r="BX13" s="215">
        <v>1</v>
      </c>
      <c r="BY13" s="215">
        <v>1</v>
      </c>
      <c r="BZ13" s="215">
        <v>1</v>
      </c>
      <c r="CA13" s="215">
        <v>1</v>
      </c>
      <c r="CB13" s="215">
        <v>1</v>
      </c>
      <c r="CC13" s="215">
        <v>1</v>
      </c>
      <c r="CD13" s="215">
        <v>1</v>
      </c>
      <c r="CE13" s="215">
        <v>1</v>
      </c>
      <c r="CF13" s="215">
        <v>1</v>
      </c>
      <c r="CG13" s="215">
        <v>1</v>
      </c>
      <c r="CH13" s="215">
        <v>1</v>
      </c>
      <c r="CI13" s="219">
        <v>1</v>
      </c>
      <c r="CK13" s="214">
        <v>0</v>
      </c>
      <c r="CL13" s="215">
        <v>0</v>
      </c>
      <c r="CM13" s="215">
        <v>0</v>
      </c>
      <c r="CN13" s="215">
        <v>0</v>
      </c>
      <c r="CO13" s="215">
        <v>0</v>
      </c>
      <c r="CP13" s="215">
        <v>0</v>
      </c>
      <c r="CQ13" s="215">
        <v>0</v>
      </c>
      <c r="CR13" s="215">
        <v>0</v>
      </c>
      <c r="CS13" s="215">
        <v>0</v>
      </c>
      <c r="CT13" s="215">
        <v>0</v>
      </c>
      <c r="CU13" s="215">
        <v>0</v>
      </c>
      <c r="CV13" s="215">
        <v>0</v>
      </c>
      <c r="CW13" s="215">
        <v>0</v>
      </c>
      <c r="CX13" s="215">
        <v>0</v>
      </c>
      <c r="CY13" s="215">
        <v>0</v>
      </c>
      <c r="CZ13" s="219">
        <v>0</v>
      </c>
      <c r="DB13" s="214">
        <v>0</v>
      </c>
      <c r="DC13" s="215">
        <v>0</v>
      </c>
      <c r="DD13" s="215">
        <v>0</v>
      </c>
      <c r="DE13" s="215">
        <v>0</v>
      </c>
      <c r="DF13" s="215">
        <v>0</v>
      </c>
      <c r="DG13" s="215">
        <v>0</v>
      </c>
      <c r="DH13" s="215">
        <v>0</v>
      </c>
      <c r="DI13" s="215">
        <v>0</v>
      </c>
      <c r="DJ13" s="215">
        <v>0</v>
      </c>
      <c r="DK13" s="215">
        <v>0</v>
      </c>
      <c r="DL13" s="215">
        <v>0</v>
      </c>
      <c r="DM13" s="215">
        <v>0</v>
      </c>
      <c r="DN13" s="215">
        <v>0</v>
      </c>
      <c r="DO13" s="215">
        <v>0</v>
      </c>
      <c r="DP13" s="215">
        <v>0</v>
      </c>
      <c r="DQ13" s="215">
        <v>0</v>
      </c>
      <c r="DS13" s="214">
        <v>0</v>
      </c>
      <c r="DT13" s="215">
        <v>0</v>
      </c>
      <c r="DU13" s="215">
        <v>0</v>
      </c>
      <c r="DV13" s="215">
        <v>0</v>
      </c>
      <c r="DW13" s="215">
        <v>0</v>
      </c>
      <c r="DX13" s="215">
        <v>0</v>
      </c>
      <c r="DY13" s="215">
        <v>0</v>
      </c>
      <c r="DZ13" s="215">
        <v>0</v>
      </c>
      <c r="EA13" s="215">
        <v>0</v>
      </c>
      <c r="EB13" s="215">
        <v>0</v>
      </c>
      <c r="EC13" s="215">
        <v>0</v>
      </c>
      <c r="ED13" s="215">
        <v>0</v>
      </c>
      <c r="EE13" s="215">
        <v>0</v>
      </c>
      <c r="EF13" s="215">
        <v>0</v>
      </c>
      <c r="EG13" s="215">
        <v>0</v>
      </c>
      <c r="EH13" s="215">
        <v>0</v>
      </c>
      <c r="EJ13" s="172">
        <f>$U$13*AL13</f>
        <v>0</v>
      </c>
      <c r="EK13" s="164">
        <f>$V$13*AM13</f>
        <v>0</v>
      </c>
      <c r="EL13" s="164">
        <f>$W$13*AN13</f>
        <v>0</v>
      </c>
      <c r="EM13" s="164">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73">
        <f>$AJ$13*BA13</f>
        <v>0</v>
      </c>
      <c r="EZ13" s="229"/>
      <c r="FA13" s="172">
        <f>$U$13*BC13</f>
        <v>0</v>
      </c>
      <c r="FB13" s="164">
        <f>$V$13*BD13</f>
        <v>0</v>
      </c>
      <c r="FC13" s="164">
        <f>$W$13*BE13</f>
        <v>0</v>
      </c>
      <c r="FD13" s="164">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73">
        <f>$AJ$13*BR13</f>
        <v>0</v>
      </c>
      <c r="FQ13" s="229"/>
      <c r="FR13" s="172">
        <f>$U$13*BT13</f>
        <v>89.8</v>
      </c>
      <c r="FS13" s="164">
        <f>$V$13*BU13</f>
        <v>381.65</v>
      </c>
      <c r="FT13" s="164">
        <f>$W$13*BV13</f>
        <v>404.09999999999997</v>
      </c>
      <c r="FU13" s="164">
        <f>$X$13*BW13</f>
        <v>202.04999999999998</v>
      </c>
      <c r="FV13" s="164">
        <f>$Y$13*BX13</f>
        <v>33.674999999999997</v>
      </c>
      <c r="FW13" s="164">
        <f>$Z$13*BY13</f>
        <v>56.125</v>
      </c>
      <c r="FX13" s="164">
        <f>$AA$13*BZ13</f>
        <v>11.225</v>
      </c>
      <c r="FY13" s="164">
        <f>$AB$13*CA13</f>
        <v>168.375</v>
      </c>
      <c r="FZ13" s="164">
        <f>$AC$13*CB13</f>
        <v>22.45</v>
      </c>
      <c r="GA13" s="164">
        <f>$AD$13*CC13</f>
        <v>22.45</v>
      </c>
      <c r="GB13" s="164">
        <f>$AE$13*CD13</f>
        <v>56.125</v>
      </c>
      <c r="GC13" s="164">
        <f>$AF$13*CE13</f>
        <v>67.349999999999994</v>
      </c>
      <c r="GD13" s="164">
        <f>$AG$13*CF13</f>
        <v>269.39999999999998</v>
      </c>
      <c r="GE13" s="164">
        <f>$AH$13*CG13</f>
        <v>11.225</v>
      </c>
      <c r="GF13" s="164">
        <f>$AI$13*CH13</f>
        <v>269.39999999999998</v>
      </c>
      <c r="GG13" s="173">
        <f>$AJ$13*CI13</f>
        <v>179.6</v>
      </c>
      <c r="GH13" s="229"/>
      <c r="GI13" s="172">
        <f>$U$13*CK13</f>
        <v>0</v>
      </c>
      <c r="GJ13" s="164">
        <f>$V$13*CL13</f>
        <v>0</v>
      </c>
      <c r="GK13" s="164">
        <f>$W$13*CM13</f>
        <v>0</v>
      </c>
      <c r="GL13" s="164">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73">
        <f>$AJ$13*CZ13</f>
        <v>0</v>
      </c>
      <c r="GY13" s="229"/>
      <c r="GZ13" s="172">
        <f>$U$13*DB13</f>
        <v>0</v>
      </c>
      <c r="HA13" s="164">
        <f>$V$13*DC13</f>
        <v>0</v>
      </c>
      <c r="HB13" s="164">
        <f>$W$13*DD13</f>
        <v>0</v>
      </c>
      <c r="HC13" s="164">
        <f>$X$13*DE13</f>
        <v>0</v>
      </c>
      <c r="HD13" s="164">
        <f>$Y$13*DF13</f>
        <v>0</v>
      </c>
      <c r="HE13" s="164">
        <f>$Z$13*DG13</f>
        <v>0</v>
      </c>
      <c r="HF13" s="164">
        <f>$AA$13*DH13</f>
        <v>0</v>
      </c>
      <c r="HG13" s="164">
        <f>$AB$13*DI13</f>
        <v>0</v>
      </c>
      <c r="HH13" s="164">
        <f>$AC$13*DJ13</f>
        <v>0</v>
      </c>
      <c r="HI13" s="164">
        <f>$AD$13*DK13</f>
        <v>0</v>
      </c>
      <c r="HJ13" s="164">
        <f>$AE$13*DL13</f>
        <v>0</v>
      </c>
      <c r="HK13" s="164">
        <f>$AF$13*DM13</f>
        <v>0</v>
      </c>
      <c r="HL13" s="164">
        <f>$AG$13*DN13</f>
        <v>0</v>
      </c>
      <c r="HM13" s="164">
        <f>$AH$13*DO13</f>
        <v>0</v>
      </c>
      <c r="HN13" s="164">
        <f>$AI$13*DP13</f>
        <v>0</v>
      </c>
      <c r="HO13" s="173">
        <f>$AJ$13*DQ13</f>
        <v>0</v>
      </c>
      <c r="HP13" s="229"/>
      <c r="HQ13" s="172">
        <f>$U$13*DS13</f>
        <v>0</v>
      </c>
      <c r="HR13" s="164">
        <f>$V$13*DT13</f>
        <v>0</v>
      </c>
      <c r="HS13" s="164">
        <f>$W$13*DU13</f>
        <v>0</v>
      </c>
      <c r="HT13" s="164">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73">
        <f>$AJ$13*EH13</f>
        <v>0</v>
      </c>
      <c r="IH13" s="65" t="s">
        <v>230</v>
      </c>
      <c r="II13" s="62">
        <f t="shared" si="3"/>
        <v>0</v>
      </c>
      <c r="IJ13" s="289">
        <f t="shared" si="4"/>
        <v>0</v>
      </c>
      <c r="IK13" s="289">
        <f t="shared" si="5"/>
        <v>391.56558213570634</v>
      </c>
      <c r="IL13" s="289">
        <f t="shared" si="6"/>
        <v>343.8587</v>
      </c>
      <c r="IM13" s="289">
        <f t="shared" si="7"/>
        <v>0</v>
      </c>
      <c r="IN13" s="236">
        <f t="shared" si="8"/>
        <v>0</v>
      </c>
      <c r="IP13" s="62">
        <f t="shared" si="9"/>
        <v>143.4768</v>
      </c>
      <c r="IQ13" s="236">
        <f t="shared" si="10"/>
        <v>248.08878213570634</v>
      </c>
    </row>
    <row r="14" spans="1:251">
      <c r="A14" s="368"/>
      <c r="B14" s="145">
        <f>INDEX('Waste Projections'!$H16:$AL16,MATCH('1.Baseline'!$B$1,'Waste Projections'!$H$6:$AL$6,0))</f>
        <v>2245</v>
      </c>
      <c r="C14" s="286" t="s">
        <v>253</v>
      </c>
      <c r="D14" s="154" t="s">
        <v>249</v>
      </c>
      <c r="E14" s="83" t="s">
        <v>249</v>
      </c>
      <c r="F14" s="156">
        <v>0</v>
      </c>
      <c r="G14" s="83" t="s">
        <v>249</v>
      </c>
      <c r="H14" s="156">
        <v>0</v>
      </c>
      <c r="I14" s="156" t="str">
        <f t="shared" si="0"/>
        <v>N/A</v>
      </c>
      <c r="J14" s="156">
        <v>48.7</v>
      </c>
      <c r="K14" s="190" t="s">
        <v>220</v>
      </c>
      <c r="L14" s="172">
        <f t="shared" si="1"/>
        <v>0</v>
      </c>
      <c r="M14" s="164">
        <f t="shared" si="1"/>
        <v>109331.5</v>
      </c>
      <c r="N14" s="164">
        <f t="shared" si="1"/>
        <v>0</v>
      </c>
      <c r="O14" s="173">
        <f t="shared" si="1"/>
        <v>0</v>
      </c>
      <c r="P14" s="172">
        <f>INDEX('Transportation GHG'!$B$21:$B$24,MATCH('1.Baseline'!P$4,'Transportation GHG'!$A$21:$A$24,0))*L14</f>
        <v>0</v>
      </c>
      <c r="Q14" s="164">
        <f>INDEX('Transportation GHG'!$B$21:$B$24,MATCH('1.Baseline'!Q$4,'Transportation GHG'!$A$21:$A$24,0))*M14</f>
        <v>9.8078765615384622</v>
      </c>
      <c r="R14" s="164">
        <f>INDEX('Transportation GHG'!$B$21:$B$24,MATCH('1.Baseline'!R$4,'Transportation GHG'!$A$21:$A$24,0))*N14</f>
        <v>0</v>
      </c>
      <c r="S14" s="173">
        <f>INDEX('Transportation GHG'!$B$21:$B$24,MATCH('1.Baseline'!S$4,'Transportation GHG'!$A$21:$A$24,0))*O14</f>
        <v>0</v>
      </c>
      <c r="U14" s="172">
        <f>INDEX('Waste Composition'!$P$5:$P$20,MATCH('1.Baseline'!U$4,'Waste Composition'!$O$5:$O$20,0))*$B14</f>
        <v>89.8</v>
      </c>
      <c r="V14" s="164">
        <f>INDEX('Waste Composition'!$P$5:$P$20,MATCH('1.Baseline'!V$4,'Waste Composition'!$O$5:$O$20,0))*$B14</f>
        <v>381.65</v>
      </c>
      <c r="W14" s="164">
        <f>INDEX('Waste Composition'!$P$5:$P$20,MATCH('1.Baseline'!W$4,'Waste Composition'!$O$5:$O$20,0))*$B14</f>
        <v>404.09999999999997</v>
      </c>
      <c r="X14" s="164">
        <f>INDEX('Waste Composition'!$P$5:$P$20,MATCH('1.Baseline'!X$4,'Waste Composition'!$O$5:$O$20,0))*$B14</f>
        <v>202.04999999999998</v>
      </c>
      <c r="Y14" s="164">
        <f>INDEX('Waste Composition'!$P$5:$P$20,MATCH('1.Baseline'!Y$4,'Waste Composition'!$O$5:$O$20,0))*$B14</f>
        <v>33.674999999999997</v>
      </c>
      <c r="Z14" s="164">
        <f>INDEX('Waste Composition'!$P$5:$P$20,MATCH('1.Baseline'!Z$4,'Waste Composition'!$O$5:$O$20,0))*$B14</f>
        <v>56.125</v>
      </c>
      <c r="AA14" s="164">
        <f>INDEX('Waste Composition'!$P$5:$P$20,MATCH('1.Baseline'!AA$4,'Waste Composition'!$O$5:$O$20,0))*$B14</f>
        <v>11.225</v>
      </c>
      <c r="AB14" s="164">
        <f>INDEX('Waste Composition'!$P$5:$P$20,MATCH('1.Baseline'!AB$4,'Waste Composition'!$O$5:$O$20,0))*$B14</f>
        <v>168.375</v>
      </c>
      <c r="AC14" s="164">
        <f>INDEX('Waste Composition'!$P$5:$P$20,MATCH('1.Baseline'!AC$4,'Waste Composition'!$O$5:$O$20,0))*$B14</f>
        <v>22.45</v>
      </c>
      <c r="AD14" s="164">
        <f>INDEX('Waste Composition'!$P$5:$P$20,MATCH('1.Baseline'!AD$4,'Waste Composition'!$O$5:$O$20,0))*$B14</f>
        <v>22.45</v>
      </c>
      <c r="AE14" s="164">
        <f>INDEX('Waste Composition'!$P$5:$P$20,MATCH('1.Baseline'!AE$4,'Waste Composition'!$O$5:$O$20,0))*$B14</f>
        <v>56.125</v>
      </c>
      <c r="AF14" s="164">
        <f>INDEX('Waste Composition'!$P$5:$P$20,MATCH('1.Baseline'!AF$4,'Waste Composition'!$O$5:$O$20,0))*$B14</f>
        <v>67.349999999999994</v>
      </c>
      <c r="AG14" s="164">
        <f>INDEX('Waste Composition'!$P$5:$P$20,MATCH('1.Baseline'!AG$4,'Waste Composition'!$O$5:$O$20,0))*$B14</f>
        <v>269.39999999999998</v>
      </c>
      <c r="AH14" s="164">
        <f>INDEX('Waste Composition'!$P$5:$P$20,MATCH('1.Baseline'!AH$4,'Waste Composition'!$O$5:$O$20,0))*$B14</f>
        <v>11.225</v>
      </c>
      <c r="AI14" s="164">
        <f>INDEX('Waste Composition'!$P$5:$P$20,MATCH('1.Baseline'!AI$4,'Waste Composition'!$O$5:$O$20,0))*$B14</f>
        <v>269.39999999999998</v>
      </c>
      <c r="AJ14" s="173">
        <f>INDEX('Waste Composition'!$P$5:$P$20,MATCH('1.Baseline'!AJ$4,'Waste Composition'!$O$5:$O$20,0))*$B14</f>
        <v>179.6</v>
      </c>
      <c r="AL14" s="214">
        <v>0</v>
      </c>
      <c r="AM14" s="215">
        <v>0</v>
      </c>
      <c r="AN14" s="215">
        <v>0</v>
      </c>
      <c r="AO14" s="215">
        <v>0</v>
      </c>
      <c r="AP14" s="215">
        <v>0</v>
      </c>
      <c r="AQ14" s="215">
        <v>0</v>
      </c>
      <c r="AR14" s="215">
        <v>0</v>
      </c>
      <c r="AS14" s="215">
        <v>0</v>
      </c>
      <c r="AT14" s="215">
        <v>0</v>
      </c>
      <c r="AU14" s="215">
        <v>0</v>
      </c>
      <c r="AV14" s="215">
        <v>0</v>
      </c>
      <c r="AW14" s="215">
        <v>0</v>
      </c>
      <c r="AX14" s="215">
        <v>0</v>
      </c>
      <c r="AY14" s="215">
        <v>0</v>
      </c>
      <c r="AZ14" s="215">
        <v>0</v>
      </c>
      <c r="BA14" s="215">
        <v>0</v>
      </c>
      <c r="BC14" s="214">
        <v>0</v>
      </c>
      <c r="BD14" s="215">
        <v>0</v>
      </c>
      <c r="BE14" s="215">
        <v>0</v>
      </c>
      <c r="BF14" s="215">
        <v>0</v>
      </c>
      <c r="BG14" s="215">
        <v>0</v>
      </c>
      <c r="BH14" s="215">
        <v>0</v>
      </c>
      <c r="BI14" s="215">
        <v>0</v>
      </c>
      <c r="BJ14" s="215">
        <v>0</v>
      </c>
      <c r="BK14" s="215">
        <v>0</v>
      </c>
      <c r="BL14" s="215">
        <v>0</v>
      </c>
      <c r="BM14" s="215">
        <v>0</v>
      </c>
      <c r="BN14" s="215">
        <v>0</v>
      </c>
      <c r="BO14" s="215">
        <v>0</v>
      </c>
      <c r="BP14" s="215">
        <v>0</v>
      </c>
      <c r="BQ14" s="215">
        <v>0</v>
      </c>
      <c r="BR14" s="219">
        <v>0</v>
      </c>
      <c r="BT14" s="214">
        <v>0</v>
      </c>
      <c r="BU14" s="215">
        <v>0</v>
      </c>
      <c r="BV14" s="215">
        <v>0</v>
      </c>
      <c r="BW14" s="215">
        <v>0</v>
      </c>
      <c r="BX14" s="215">
        <v>0</v>
      </c>
      <c r="BY14" s="215">
        <v>0</v>
      </c>
      <c r="BZ14" s="215">
        <v>0</v>
      </c>
      <c r="CA14" s="215">
        <v>0</v>
      </c>
      <c r="CB14" s="215">
        <v>0</v>
      </c>
      <c r="CC14" s="215">
        <v>0</v>
      </c>
      <c r="CD14" s="215">
        <v>0</v>
      </c>
      <c r="CE14" s="215">
        <v>0</v>
      </c>
      <c r="CF14" s="215">
        <v>0</v>
      </c>
      <c r="CG14" s="215">
        <v>0</v>
      </c>
      <c r="CH14" s="215">
        <v>0</v>
      </c>
      <c r="CI14" s="219">
        <v>0</v>
      </c>
      <c r="CK14" s="214">
        <v>1</v>
      </c>
      <c r="CL14" s="215">
        <v>1</v>
      </c>
      <c r="CM14" s="215">
        <v>1</v>
      </c>
      <c r="CN14" s="215">
        <v>1</v>
      </c>
      <c r="CO14" s="215">
        <v>1</v>
      </c>
      <c r="CP14" s="215">
        <v>1</v>
      </c>
      <c r="CQ14" s="215">
        <v>1</v>
      </c>
      <c r="CR14" s="215">
        <v>1</v>
      </c>
      <c r="CS14" s="215">
        <v>1</v>
      </c>
      <c r="CT14" s="215">
        <v>1</v>
      </c>
      <c r="CU14" s="215">
        <v>1</v>
      </c>
      <c r="CV14" s="215">
        <v>1</v>
      </c>
      <c r="CW14" s="215">
        <v>1</v>
      </c>
      <c r="CX14" s="215">
        <v>1</v>
      </c>
      <c r="CY14" s="215">
        <v>1</v>
      </c>
      <c r="CZ14" s="219">
        <v>1</v>
      </c>
      <c r="DB14" s="214">
        <v>0</v>
      </c>
      <c r="DC14" s="215">
        <v>0</v>
      </c>
      <c r="DD14" s="215">
        <v>0</v>
      </c>
      <c r="DE14" s="215">
        <v>0</v>
      </c>
      <c r="DF14" s="215">
        <v>0</v>
      </c>
      <c r="DG14" s="215">
        <v>0</v>
      </c>
      <c r="DH14" s="215">
        <v>0</v>
      </c>
      <c r="DI14" s="215">
        <v>0</v>
      </c>
      <c r="DJ14" s="215">
        <v>0</v>
      </c>
      <c r="DK14" s="215">
        <v>0</v>
      </c>
      <c r="DL14" s="215">
        <v>0</v>
      </c>
      <c r="DM14" s="215">
        <v>0</v>
      </c>
      <c r="DN14" s="215">
        <v>0</v>
      </c>
      <c r="DO14" s="215">
        <v>0</v>
      </c>
      <c r="DP14" s="215">
        <v>0</v>
      </c>
      <c r="DQ14" s="215">
        <v>0</v>
      </c>
      <c r="DS14" s="214">
        <v>0</v>
      </c>
      <c r="DT14" s="215">
        <v>0</v>
      </c>
      <c r="DU14" s="215">
        <v>0</v>
      </c>
      <c r="DV14" s="215">
        <v>0</v>
      </c>
      <c r="DW14" s="215">
        <v>0</v>
      </c>
      <c r="DX14" s="215">
        <v>0</v>
      </c>
      <c r="DY14" s="215">
        <v>0</v>
      </c>
      <c r="DZ14" s="215">
        <v>0</v>
      </c>
      <c r="EA14" s="215">
        <v>0</v>
      </c>
      <c r="EB14" s="215">
        <v>0</v>
      </c>
      <c r="EC14" s="215">
        <v>0</v>
      </c>
      <c r="ED14" s="215">
        <v>0</v>
      </c>
      <c r="EE14" s="215">
        <v>0</v>
      </c>
      <c r="EF14" s="215">
        <v>0</v>
      </c>
      <c r="EG14" s="215">
        <v>0</v>
      </c>
      <c r="EH14" s="215">
        <v>0</v>
      </c>
      <c r="EJ14" s="172">
        <f>$U$14*AL14</f>
        <v>0</v>
      </c>
      <c r="EK14" s="164">
        <f>$V$14*AM14</f>
        <v>0</v>
      </c>
      <c r="EL14" s="164">
        <f>$W$14*AN14</f>
        <v>0</v>
      </c>
      <c r="EM14" s="164">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73">
        <f>$AJ$14*BA14</f>
        <v>0</v>
      </c>
      <c r="EZ14" s="229"/>
      <c r="FA14" s="172">
        <f>$U$14*BC14</f>
        <v>0</v>
      </c>
      <c r="FB14" s="164">
        <f>$V$14*BD14</f>
        <v>0</v>
      </c>
      <c r="FC14" s="164">
        <f>$W$14*BE14</f>
        <v>0</v>
      </c>
      <c r="FD14" s="164">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73">
        <f>$AJ$14*BR14</f>
        <v>0</v>
      </c>
      <c r="FQ14" s="229"/>
      <c r="FR14" s="172">
        <f>$U$14*BT14</f>
        <v>0</v>
      </c>
      <c r="FS14" s="164">
        <f>$V$14*BU14</f>
        <v>0</v>
      </c>
      <c r="FT14" s="164">
        <f>$W$14*BV14</f>
        <v>0</v>
      </c>
      <c r="FU14" s="164">
        <f>$X$14*BW14</f>
        <v>0</v>
      </c>
      <c r="FV14" s="164">
        <f>$Y$14*BX14</f>
        <v>0</v>
      </c>
      <c r="FW14" s="164">
        <f>$Z$14*BY14</f>
        <v>0</v>
      </c>
      <c r="FX14" s="164">
        <f>$AA$14*BZ14</f>
        <v>0</v>
      </c>
      <c r="FY14" s="164">
        <f>$AB$14*CA14</f>
        <v>0</v>
      </c>
      <c r="FZ14" s="164">
        <f>$AC$14*CB14</f>
        <v>0</v>
      </c>
      <c r="GA14" s="164">
        <f>$AD$14*CC14</f>
        <v>0</v>
      </c>
      <c r="GB14" s="164">
        <f>$AE$14*CD14</f>
        <v>0</v>
      </c>
      <c r="GC14" s="164">
        <f>$AF$14*CE14</f>
        <v>0</v>
      </c>
      <c r="GD14" s="164">
        <f>$AG$14*CF14</f>
        <v>0</v>
      </c>
      <c r="GE14" s="164">
        <f>$AH$14*CG14</f>
        <v>0</v>
      </c>
      <c r="GF14" s="164">
        <f>$AI$14*CH14</f>
        <v>0</v>
      </c>
      <c r="GG14" s="173">
        <f>$AJ$14*CI14</f>
        <v>0</v>
      </c>
      <c r="GH14" s="229"/>
      <c r="GI14" s="172">
        <f>$U$14*CK14</f>
        <v>89.8</v>
      </c>
      <c r="GJ14" s="164">
        <f>$V$14*CL14</f>
        <v>381.65</v>
      </c>
      <c r="GK14" s="164">
        <f>$W$14*CM14</f>
        <v>404.09999999999997</v>
      </c>
      <c r="GL14" s="164">
        <f>$X$14*CN14</f>
        <v>202.04999999999998</v>
      </c>
      <c r="GM14" s="164">
        <f>$Y$14*CO14</f>
        <v>33.674999999999997</v>
      </c>
      <c r="GN14" s="164">
        <f>$Z$14*CP14</f>
        <v>56.125</v>
      </c>
      <c r="GO14" s="164">
        <f>$AA$14*CQ14</f>
        <v>11.225</v>
      </c>
      <c r="GP14" s="164">
        <f>$AB$14*CR14</f>
        <v>168.375</v>
      </c>
      <c r="GQ14" s="164">
        <f>$AC$14*CS14</f>
        <v>22.45</v>
      </c>
      <c r="GR14" s="164">
        <f>$AD$14*CT14</f>
        <v>22.45</v>
      </c>
      <c r="GS14" s="164">
        <f>$AE$14*CU14</f>
        <v>56.125</v>
      </c>
      <c r="GT14" s="164">
        <f>$AF$14*CV14</f>
        <v>67.349999999999994</v>
      </c>
      <c r="GU14" s="164">
        <f>$AG$14*CW14</f>
        <v>269.39999999999998</v>
      </c>
      <c r="GV14" s="164">
        <f>$AH$14*CX14</f>
        <v>11.225</v>
      </c>
      <c r="GW14" s="164">
        <f>$AI$14*CY14</f>
        <v>269.39999999999998</v>
      </c>
      <c r="GX14" s="173">
        <f>$AJ$14*CZ14</f>
        <v>179.6</v>
      </c>
      <c r="GY14" s="229"/>
      <c r="GZ14" s="172">
        <f>$U$14*DB14</f>
        <v>0</v>
      </c>
      <c r="HA14" s="164">
        <f>$V$14*DC14</f>
        <v>0</v>
      </c>
      <c r="HB14" s="164">
        <f>$W$14*DD14</f>
        <v>0</v>
      </c>
      <c r="HC14" s="164">
        <f>$X$14*DE14</f>
        <v>0</v>
      </c>
      <c r="HD14" s="164">
        <f>$Y$14*DF14</f>
        <v>0</v>
      </c>
      <c r="HE14" s="164">
        <f>$Z$14*DG14</f>
        <v>0</v>
      </c>
      <c r="HF14" s="164">
        <f>$AA$14*DH14</f>
        <v>0</v>
      </c>
      <c r="HG14" s="164">
        <f>$AB$14*DI14</f>
        <v>0</v>
      </c>
      <c r="HH14" s="164">
        <f>$AC$14*DJ14</f>
        <v>0</v>
      </c>
      <c r="HI14" s="164">
        <f>$AD$14*DK14</f>
        <v>0</v>
      </c>
      <c r="HJ14" s="164">
        <f>$AE$14*DL14</f>
        <v>0</v>
      </c>
      <c r="HK14" s="164">
        <f>$AF$14*DM14</f>
        <v>0</v>
      </c>
      <c r="HL14" s="164">
        <f>$AG$14*DN14</f>
        <v>0</v>
      </c>
      <c r="HM14" s="164">
        <f>$AH$14*DO14</f>
        <v>0</v>
      </c>
      <c r="HN14" s="164">
        <f>$AI$14*DP14</f>
        <v>0</v>
      </c>
      <c r="HO14" s="173">
        <f>$AJ$14*DQ14</f>
        <v>0</v>
      </c>
      <c r="HP14" s="229"/>
      <c r="HQ14" s="172">
        <f>$U$14*DS14</f>
        <v>0</v>
      </c>
      <c r="HR14" s="164">
        <f>$V$14*DT14</f>
        <v>0</v>
      </c>
      <c r="HS14" s="164">
        <f>$W$14*DU14</f>
        <v>0</v>
      </c>
      <c r="HT14" s="164">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73">
        <f>$AJ$14*EH14</f>
        <v>0</v>
      </c>
      <c r="IH14" s="52" t="s">
        <v>231</v>
      </c>
      <c r="II14" s="62">
        <f t="shared" si="3"/>
        <v>0</v>
      </c>
      <c r="IJ14" s="289">
        <f t="shared" si="4"/>
        <v>0</v>
      </c>
      <c r="IK14" s="289">
        <f t="shared" si="5"/>
        <v>391.56558213570634</v>
      </c>
      <c r="IL14" s="289">
        <f t="shared" si="6"/>
        <v>343.8587</v>
      </c>
      <c r="IM14" s="289">
        <f t="shared" si="7"/>
        <v>0</v>
      </c>
      <c r="IN14" s="236">
        <f t="shared" si="8"/>
        <v>0</v>
      </c>
      <c r="IP14" s="62">
        <f t="shared" si="9"/>
        <v>143.4768</v>
      </c>
      <c r="IQ14" s="236">
        <f t="shared" si="10"/>
        <v>248.08878213570634</v>
      </c>
    </row>
    <row r="15" spans="1:251">
      <c r="A15" s="62" t="s">
        <v>262</v>
      </c>
      <c r="B15" s="145">
        <f>INDEX('Waste Projections'!$H17:$AL17,MATCH('1.Baseline'!$B$1,'Waste Projections'!$H$6:$AL$6,0))</f>
        <v>3517</v>
      </c>
      <c r="C15" s="286" t="s">
        <v>248</v>
      </c>
      <c r="D15" s="154" t="s">
        <v>249</v>
      </c>
      <c r="E15" s="83" t="s">
        <v>249</v>
      </c>
      <c r="F15" s="156">
        <v>0</v>
      </c>
      <c r="G15" s="83" t="s">
        <v>249</v>
      </c>
      <c r="H15" s="156">
        <v>0</v>
      </c>
      <c r="I15" s="156" t="str">
        <f t="shared" si="0"/>
        <v>N/A</v>
      </c>
      <c r="J15" s="156">
        <v>50.1</v>
      </c>
      <c r="K15" s="190" t="s">
        <v>220</v>
      </c>
      <c r="L15" s="172">
        <f t="shared" si="1"/>
        <v>0</v>
      </c>
      <c r="M15" s="164">
        <f t="shared" si="1"/>
        <v>176201.7</v>
      </c>
      <c r="N15" s="164">
        <f t="shared" si="1"/>
        <v>0</v>
      </c>
      <c r="O15" s="173">
        <f t="shared" si="1"/>
        <v>0</v>
      </c>
      <c r="P15" s="172">
        <f>INDEX('Transportation GHG'!$B$21:$B$24,MATCH('1.Baseline'!P$4,'Transportation GHG'!$A$21:$A$24,0))*L15</f>
        <v>0</v>
      </c>
      <c r="Q15" s="164">
        <f>INDEX('Transportation GHG'!$B$21:$B$24,MATCH('1.Baseline'!Q$4,'Transportation GHG'!$A$21:$A$24,0))*M15</f>
        <v>15.806647887692309</v>
      </c>
      <c r="R15" s="164">
        <f>INDEX('Transportation GHG'!$B$21:$B$24,MATCH('1.Baseline'!R$4,'Transportation GHG'!$A$21:$A$24,0))*N15</f>
        <v>0</v>
      </c>
      <c r="S15" s="173">
        <f>INDEX('Transportation GHG'!$B$21:$B$24,MATCH('1.Baseline'!S$4,'Transportation GHG'!$A$21:$A$24,0))*O15</f>
        <v>0</v>
      </c>
      <c r="U15" s="172">
        <f>INDEX('Waste Composition'!$P$5:$P$20,MATCH('1.Baseline'!U$4,'Waste Composition'!$O$5:$O$20,0))*$B15</f>
        <v>140.68</v>
      </c>
      <c r="V15" s="164">
        <f>INDEX('Waste Composition'!$P$5:$P$20,MATCH('1.Baseline'!V$4,'Waste Composition'!$O$5:$O$20,0))*$B15</f>
        <v>597.89</v>
      </c>
      <c r="W15" s="164">
        <f>INDEX('Waste Composition'!$P$5:$P$20,MATCH('1.Baseline'!W$4,'Waste Composition'!$O$5:$O$20,0))*$B15</f>
        <v>633.05999999999995</v>
      </c>
      <c r="X15" s="164">
        <f>INDEX('Waste Composition'!$P$5:$P$20,MATCH('1.Baseline'!X$4,'Waste Composition'!$O$5:$O$20,0))*$B15</f>
        <v>316.52999999999997</v>
      </c>
      <c r="Y15" s="164">
        <f>INDEX('Waste Composition'!$P$5:$P$20,MATCH('1.Baseline'!Y$4,'Waste Composition'!$O$5:$O$20,0))*$B15</f>
        <v>52.754999999999995</v>
      </c>
      <c r="Z15" s="164">
        <f>INDEX('Waste Composition'!$P$5:$P$20,MATCH('1.Baseline'!Z$4,'Waste Composition'!$O$5:$O$20,0))*$B15</f>
        <v>87.925000000000011</v>
      </c>
      <c r="AA15" s="164">
        <f>INDEX('Waste Composition'!$P$5:$P$20,MATCH('1.Baseline'!AA$4,'Waste Composition'!$O$5:$O$20,0))*$B15</f>
        <v>17.585000000000001</v>
      </c>
      <c r="AB15" s="164">
        <f>INDEX('Waste Composition'!$P$5:$P$20,MATCH('1.Baseline'!AB$4,'Waste Composition'!$O$5:$O$20,0))*$B15</f>
        <v>263.77499999999998</v>
      </c>
      <c r="AC15" s="164">
        <f>INDEX('Waste Composition'!$P$5:$P$20,MATCH('1.Baseline'!AC$4,'Waste Composition'!$O$5:$O$20,0))*$B15</f>
        <v>35.17</v>
      </c>
      <c r="AD15" s="164">
        <f>INDEX('Waste Composition'!$P$5:$P$20,MATCH('1.Baseline'!AD$4,'Waste Composition'!$O$5:$O$20,0))*$B15</f>
        <v>35.17</v>
      </c>
      <c r="AE15" s="164">
        <f>INDEX('Waste Composition'!$P$5:$P$20,MATCH('1.Baseline'!AE$4,'Waste Composition'!$O$5:$O$20,0))*$B15</f>
        <v>87.925000000000011</v>
      </c>
      <c r="AF15" s="164">
        <f>INDEX('Waste Composition'!$P$5:$P$20,MATCH('1.Baseline'!AF$4,'Waste Composition'!$O$5:$O$20,0))*$B15</f>
        <v>105.50999999999999</v>
      </c>
      <c r="AG15" s="164">
        <f>INDEX('Waste Composition'!$P$5:$P$20,MATCH('1.Baseline'!AG$4,'Waste Composition'!$O$5:$O$20,0))*$B15</f>
        <v>422.03999999999996</v>
      </c>
      <c r="AH15" s="164">
        <f>INDEX('Waste Composition'!$P$5:$P$20,MATCH('1.Baseline'!AH$4,'Waste Composition'!$O$5:$O$20,0))*$B15</f>
        <v>17.585000000000001</v>
      </c>
      <c r="AI15" s="164">
        <f>INDEX('Waste Composition'!$P$5:$P$20,MATCH('1.Baseline'!AI$4,'Waste Composition'!$O$5:$O$20,0))*$B15</f>
        <v>422.03999999999996</v>
      </c>
      <c r="AJ15" s="173">
        <f>INDEX('Waste Composition'!$P$5:$P$20,MATCH('1.Baseline'!AJ$4,'Waste Composition'!$O$5:$O$20,0))*$B15</f>
        <v>281.36</v>
      </c>
      <c r="AL15" s="214">
        <v>0</v>
      </c>
      <c r="AM15" s="215">
        <v>0</v>
      </c>
      <c r="AN15" s="215">
        <v>0</v>
      </c>
      <c r="AO15" s="215">
        <v>0</v>
      </c>
      <c r="AP15" s="215">
        <v>0</v>
      </c>
      <c r="AQ15" s="215">
        <v>0</v>
      </c>
      <c r="AR15" s="215">
        <v>0</v>
      </c>
      <c r="AS15" s="215">
        <v>0</v>
      </c>
      <c r="AT15" s="215">
        <v>0</v>
      </c>
      <c r="AU15" s="215">
        <v>0</v>
      </c>
      <c r="AV15" s="215">
        <v>0</v>
      </c>
      <c r="AW15" s="215">
        <v>0</v>
      </c>
      <c r="AX15" s="215">
        <v>0</v>
      </c>
      <c r="AY15" s="215">
        <v>0</v>
      </c>
      <c r="AZ15" s="215">
        <v>0</v>
      </c>
      <c r="BA15" s="215">
        <v>0</v>
      </c>
      <c r="BC15" s="214">
        <v>0</v>
      </c>
      <c r="BD15" s="215">
        <v>0</v>
      </c>
      <c r="BE15" s="215">
        <v>0</v>
      </c>
      <c r="BF15" s="215">
        <v>0</v>
      </c>
      <c r="BG15" s="215">
        <v>0</v>
      </c>
      <c r="BH15" s="215">
        <v>0</v>
      </c>
      <c r="BI15" s="215">
        <v>0</v>
      </c>
      <c r="BJ15" s="215">
        <v>0</v>
      </c>
      <c r="BK15" s="215">
        <v>0</v>
      </c>
      <c r="BL15" s="215">
        <v>0</v>
      </c>
      <c r="BM15" s="215">
        <v>0</v>
      </c>
      <c r="BN15" s="215">
        <v>0</v>
      </c>
      <c r="BO15" s="215">
        <v>0</v>
      </c>
      <c r="BP15" s="215">
        <v>0</v>
      </c>
      <c r="BQ15" s="215">
        <v>0</v>
      </c>
      <c r="BR15" s="219">
        <v>0</v>
      </c>
      <c r="BT15" s="214">
        <v>1</v>
      </c>
      <c r="BU15" s="215">
        <v>1</v>
      </c>
      <c r="BV15" s="215">
        <v>1</v>
      </c>
      <c r="BW15" s="215">
        <v>1</v>
      </c>
      <c r="BX15" s="215">
        <v>1</v>
      </c>
      <c r="BY15" s="215">
        <v>1</v>
      </c>
      <c r="BZ15" s="215">
        <v>1</v>
      </c>
      <c r="CA15" s="215">
        <v>1</v>
      </c>
      <c r="CB15" s="215">
        <v>1</v>
      </c>
      <c r="CC15" s="215">
        <v>1</v>
      </c>
      <c r="CD15" s="215">
        <v>1</v>
      </c>
      <c r="CE15" s="215">
        <v>1</v>
      </c>
      <c r="CF15" s="215">
        <v>1</v>
      </c>
      <c r="CG15" s="215">
        <v>1</v>
      </c>
      <c r="CH15" s="215">
        <v>1</v>
      </c>
      <c r="CI15" s="219">
        <v>1</v>
      </c>
      <c r="CK15" s="214">
        <v>0</v>
      </c>
      <c r="CL15" s="215">
        <v>0</v>
      </c>
      <c r="CM15" s="215">
        <v>0</v>
      </c>
      <c r="CN15" s="215">
        <v>0</v>
      </c>
      <c r="CO15" s="215">
        <v>0</v>
      </c>
      <c r="CP15" s="215">
        <v>0</v>
      </c>
      <c r="CQ15" s="215">
        <v>0</v>
      </c>
      <c r="CR15" s="215">
        <v>0</v>
      </c>
      <c r="CS15" s="215">
        <v>0</v>
      </c>
      <c r="CT15" s="215">
        <v>0</v>
      </c>
      <c r="CU15" s="215">
        <v>0</v>
      </c>
      <c r="CV15" s="215">
        <v>0</v>
      </c>
      <c r="CW15" s="215">
        <v>0</v>
      </c>
      <c r="CX15" s="215">
        <v>0</v>
      </c>
      <c r="CY15" s="215">
        <v>0</v>
      </c>
      <c r="CZ15" s="219">
        <v>0</v>
      </c>
      <c r="DB15" s="214">
        <v>0</v>
      </c>
      <c r="DC15" s="215">
        <v>0</v>
      </c>
      <c r="DD15" s="215">
        <v>0</v>
      </c>
      <c r="DE15" s="215">
        <v>0</v>
      </c>
      <c r="DF15" s="215">
        <v>0</v>
      </c>
      <c r="DG15" s="215">
        <v>0</v>
      </c>
      <c r="DH15" s="215">
        <v>0</v>
      </c>
      <c r="DI15" s="215">
        <v>0</v>
      </c>
      <c r="DJ15" s="215">
        <v>0</v>
      </c>
      <c r="DK15" s="215">
        <v>0</v>
      </c>
      <c r="DL15" s="215">
        <v>0</v>
      </c>
      <c r="DM15" s="215">
        <v>0</v>
      </c>
      <c r="DN15" s="215">
        <v>0</v>
      </c>
      <c r="DO15" s="215">
        <v>0</v>
      </c>
      <c r="DP15" s="215">
        <v>0</v>
      </c>
      <c r="DQ15" s="215">
        <v>0</v>
      </c>
      <c r="DS15" s="214">
        <v>0</v>
      </c>
      <c r="DT15" s="215">
        <v>0</v>
      </c>
      <c r="DU15" s="215">
        <v>0</v>
      </c>
      <c r="DV15" s="215">
        <v>0</v>
      </c>
      <c r="DW15" s="215">
        <v>0</v>
      </c>
      <c r="DX15" s="215">
        <v>0</v>
      </c>
      <c r="DY15" s="215">
        <v>0</v>
      </c>
      <c r="DZ15" s="215">
        <v>0</v>
      </c>
      <c r="EA15" s="215">
        <v>0</v>
      </c>
      <c r="EB15" s="215">
        <v>0</v>
      </c>
      <c r="EC15" s="215">
        <v>0</v>
      </c>
      <c r="ED15" s="215">
        <v>0</v>
      </c>
      <c r="EE15" s="215">
        <v>0</v>
      </c>
      <c r="EF15" s="215">
        <v>0</v>
      </c>
      <c r="EG15" s="215">
        <v>0</v>
      </c>
      <c r="EH15" s="215">
        <v>0</v>
      </c>
      <c r="EJ15" s="172">
        <f>$U$15*AL15</f>
        <v>0</v>
      </c>
      <c r="EK15" s="164">
        <f>$V$15*AM15</f>
        <v>0</v>
      </c>
      <c r="EL15" s="164">
        <f>$W$15*AN15</f>
        <v>0</v>
      </c>
      <c r="EM15" s="164">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73">
        <f>$AJ$15*BA15</f>
        <v>0</v>
      </c>
      <c r="EZ15" s="229"/>
      <c r="FA15" s="172">
        <f>$U$15*BC15</f>
        <v>0</v>
      </c>
      <c r="FB15" s="164">
        <f>$V$15*BD15</f>
        <v>0</v>
      </c>
      <c r="FC15" s="164">
        <f>$W$15*BE15</f>
        <v>0</v>
      </c>
      <c r="FD15" s="164">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73">
        <f>$AJ$15*BR15</f>
        <v>0</v>
      </c>
      <c r="FQ15" s="229"/>
      <c r="FR15" s="172">
        <f>$U$15*BT15</f>
        <v>140.68</v>
      </c>
      <c r="FS15" s="164">
        <f>$V$15*BU15</f>
        <v>597.89</v>
      </c>
      <c r="FT15" s="164">
        <f>$W$15*BV15</f>
        <v>633.05999999999995</v>
      </c>
      <c r="FU15" s="164">
        <f>$X$15*BW15</f>
        <v>316.52999999999997</v>
      </c>
      <c r="FV15" s="164">
        <f>$Y$15*BX15</f>
        <v>52.754999999999995</v>
      </c>
      <c r="FW15" s="164">
        <f>$Z$15*BY15</f>
        <v>87.925000000000011</v>
      </c>
      <c r="FX15" s="164">
        <f>$AA$15*BZ15</f>
        <v>17.585000000000001</v>
      </c>
      <c r="FY15" s="164">
        <f>$AB$15*CA15</f>
        <v>263.77499999999998</v>
      </c>
      <c r="FZ15" s="164">
        <f>$AC$15*CB15</f>
        <v>35.17</v>
      </c>
      <c r="GA15" s="164">
        <f>$AD$15*CC15</f>
        <v>35.17</v>
      </c>
      <c r="GB15" s="164">
        <f>$AE$15*CD15</f>
        <v>87.925000000000011</v>
      </c>
      <c r="GC15" s="164">
        <f>$AF$15*CE15</f>
        <v>105.50999999999999</v>
      </c>
      <c r="GD15" s="164">
        <f>$AG$15*CF15</f>
        <v>422.03999999999996</v>
      </c>
      <c r="GE15" s="164">
        <f>$AH$15*CG15</f>
        <v>17.585000000000001</v>
      </c>
      <c r="GF15" s="164">
        <f>$AI$15*CH15</f>
        <v>422.03999999999996</v>
      </c>
      <c r="GG15" s="173">
        <f>$AJ$15*CI15</f>
        <v>281.36</v>
      </c>
      <c r="GH15" s="229"/>
      <c r="GI15" s="172">
        <f>$U$15*CK15</f>
        <v>0</v>
      </c>
      <c r="GJ15" s="164">
        <f>$V$15*CL15</f>
        <v>0</v>
      </c>
      <c r="GK15" s="164">
        <f>$W$15*CM15</f>
        <v>0</v>
      </c>
      <c r="GL15" s="164">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73">
        <f>$AJ$15*CZ15</f>
        <v>0</v>
      </c>
      <c r="GY15" s="229"/>
      <c r="GZ15" s="172">
        <f>$U$15*DB15</f>
        <v>0</v>
      </c>
      <c r="HA15" s="164">
        <f>$V$15*DC15</f>
        <v>0</v>
      </c>
      <c r="HB15" s="164">
        <f>$W$15*DD15</f>
        <v>0</v>
      </c>
      <c r="HC15" s="164">
        <f>$X$15*DE15</f>
        <v>0</v>
      </c>
      <c r="HD15" s="164">
        <f>$Y$15*DF15</f>
        <v>0</v>
      </c>
      <c r="HE15" s="164">
        <f>$Z$15*DG15</f>
        <v>0</v>
      </c>
      <c r="HF15" s="164">
        <f>$AA$15*DH15</f>
        <v>0</v>
      </c>
      <c r="HG15" s="164">
        <f>$AB$15*DI15</f>
        <v>0</v>
      </c>
      <c r="HH15" s="164">
        <f>$AC$15*DJ15</f>
        <v>0</v>
      </c>
      <c r="HI15" s="164">
        <f>$AD$15*DK15</f>
        <v>0</v>
      </c>
      <c r="HJ15" s="164">
        <f>$AE$15*DL15</f>
        <v>0</v>
      </c>
      <c r="HK15" s="164">
        <f>$AF$15*DM15</f>
        <v>0</v>
      </c>
      <c r="HL15" s="164">
        <f>$AG$15*DN15</f>
        <v>0</v>
      </c>
      <c r="HM15" s="164">
        <f>$AH$15*DO15</f>
        <v>0</v>
      </c>
      <c r="HN15" s="164">
        <f>$AI$15*DP15</f>
        <v>0</v>
      </c>
      <c r="HO15" s="173">
        <f>$AJ$15*DQ15</f>
        <v>0</v>
      </c>
      <c r="HP15" s="229"/>
      <c r="HQ15" s="172">
        <f>$U$15*DS15</f>
        <v>0</v>
      </c>
      <c r="HR15" s="164">
        <f>$V$15*DT15</f>
        <v>0</v>
      </c>
      <c r="HS15" s="164">
        <f>$W$15*DU15</f>
        <v>0</v>
      </c>
      <c r="HT15" s="164">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73">
        <f>$AJ$15*EH15</f>
        <v>0</v>
      </c>
      <c r="IH15" s="52" t="s">
        <v>232</v>
      </c>
      <c r="II15" s="62">
        <f t="shared" si="3"/>
        <v>0</v>
      </c>
      <c r="IJ15" s="289">
        <f t="shared" si="4"/>
        <v>0</v>
      </c>
      <c r="IK15" s="289">
        <f t="shared" si="5"/>
        <v>978.91395533926584</v>
      </c>
      <c r="IL15" s="289">
        <f t="shared" si="6"/>
        <v>859.64675000000011</v>
      </c>
      <c r="IM15" s="289">
        <f t="shared" si="7"/>
        <v>0</v>
      </c>
      <c r="IN15" s="236">
        <f t="shared" si="8"/>
        <v>0</v>
      </c>
      <c r="IP15" s="62">
        <f t="shared" si="9"/>
        <v>358.69200000000001</v>
      </c>
      <c r="IQ15" s="236">
        <f t="shared" si="10"/>
        <v>620.22195533926583</v>
      </c>
    </row>
    <row r="16" spans="1:251">
      <c r="A16" s="62" t="s">
        <v>263</v>
      </c>
      <c r="B16" s="145">
        <f>INDEX('Waste Projections'!$H18:$AL18,MATCH('1.Baseline'!$B$1,'Waste Projections'!$H$6:$AL$6,0))</f>
        <v>2476</v>
      </c>
      <c r="C16" s="286" t="s">
        <v>248</v>
      </c>
      <c r="D16" s="154" t="s">
        <v>249</v>
      </c>
      <c r="E16" s="83" t="s">
        <v>249</v>
      </c>
      <c r="F16" s="156">
        <v>0</v>
      </c>
      <c r="G16" s="83" t="s">
        <v>249</v>
      </c>
      <c r="H16" s="156">
        <v>0</v>
      </c>
      <c r="I16" s="156" t="str">
        <f t="shared" si="0"/>
        <v>N/A</v>
      </c>
      <c r="J16" s="156">
        <v>73.900000000000006</v>
      </c>
      <c r="K16" s="190" t="s">
        <v>220</v>
      </c>
      <c r="L16" s="172">
        <f t="shared" si="1"/>
        <v>0</v>
      </c>
      <c r="M16" s="164">
        <f t="shared" si="1"/>
        <v>182976.40000000002</v>
      </c>
      <c r="N16" s="164">
        <f t="shared" si="1"/>
        <v>0</v>
      </c>
      <c r="O16" s="173">
        <f t="shared" si="1"/>
        <v>0</v>
      </c>
      <c r="P16" s="172">
        <f>INDEX('Transportation GHG'!$B$21:$B$24,MATCH('1.Baseline'!P$4,'Transportation GHG'!$A$21:$A$24,0))*L16</f>
        <v>0</v>
      </c>
      <c r="Q16" s="164">
        <f>INDEX('Transportation GHG'!$B$21:$B$24,MATCH('1.Baseline'!Q$4,'Transportation GHG'!$A$21:$A$24,0))*M16</f>
        <v>16.414390590769234</v>
      </c>
      <c r="R16" s="164">
        <f>INDEX('Transportation GHG'!$B$21:$B$24,MATCH('1.Baseline'!R$4,'Transportation GHG'!$A$21:$A$24,0))*N16</f>
        <v>0</v>
      </c>
      <c r="S16" s="173">
        <f>INDEX('Transportation GHG'!$B$21:$B$24,MATCH('1.Baseline'!S$4,'Transportation GHG'!$A$21:$A$24,0))*O16</f>
        <v>0</v>
      </c>
      <c r="U16" s="172">
        <f>INDEX('Waste Composition'!$P$5:$P$20,MATCH('1.Baseline'!U$4,'Waste Composition'!$O$5:$O$20,0))*$B16</f>
        <v>99.04</v>
      </c>
      <c r="V16" s="164">
        <f>INDEX('Waste Composition'!$P$5:$P$20,MATCH('1.Baseline'!V$4,'Waste Composition'!$O$5:$O$20,0))*$B16</f>
        <v>420.91999999999996</v>
      </c>
      <c r="W16" s="164">
        <f>INDEX('Waste Composition'!$P$5:$P$20,MATCH('1.Baseline'!W$4,'Waste Composition'!$O$5:$O$20,0))*$B16</f>
        <v>445.68</v>
      </c>
      <c r="X16" s="164">
        <f>INDEX('Waste Composition'!$P$5:$P$20,MATCH('1.Baseline'!X$4,'Waste Composition'!$O$5:$O$20,0))*$B16</f>
        <v>222.84</v>
      </c>
      <c r="Y16" s="164">
        <f>INDEX('Waste Composition'!$P$5:$P$20,MATCH('1.Baseline'!Y$4,'Waste Composition'!$O$5:$O$20,0))*$B16</f>
        <v>37.14</v>
      </c>
      <c r="Z16" s="164">
        <f>INDEX('Waste Composition'!$P$5:$P$20,MATCH('1.Baseline'!Z$4,'Waste Composition'!$O$5:$O$20,0))*$B16</f>
        <v>61.900000000000006</v>
      </c>
      <c r="AA16" s="164">
        <f>INDEX('Waste Composition'!$P$5:$P$20,MATCH('1.Baseline'!AA$4,'Waste Composition'!$O$5:$O$20,0))*$B16</f>
        <v>12.38</v>
      </c>
      <c r="AB16" s="164">
        <f>INDEX('Waste Composition'!$P$5:$P$20,MATCH('1.Baseline'!AB$4,'Waste Composition'!$O$5:$O$20,0))*$B16</f>
        <v>185.7</v>
      </c>
      <c r="AC16" s="164">
        <f>INDEX('Waste Composition'!$P$5:$P$20,MATCH('1.Baseline'!AC$4,'Waste Composition'!$O$5:$O$20,0))*$B16</f>
        <v>24.76</v>
      </c>
      <c r="AD16" s="164">
        <f>INDEX('Waste Composition'!$P$5:$P$20,MATCH('1.Baseline'!AD$4,'Waste Composition'!$O$5:$O$20,0))*$B16</f>
        <v>24.76</v>
      </c>
      <c r="AE16" s="164">
        <f>INDEX('Waste Composition'!$P$5:$P$20,MATCH('1.Baseline'!AE$4,'Waste Composition'!$O$5:$O$20,0))*$B16</f>
        <v>61.900000000000006</v>
      </c>
      <c r="AF16" s="164">
        <f>INDEX('Waste Composition'!$P$5:$P$20,MATCH('1.Baseline'!AF$4,'Waste Composition'!$O$5:$O$20,0))*$B16</f>
        <v>74.28</v>
      </c>
      <c r="AG16" s="164">
        <f>INDEX('Waste Composition'!$P$5:$P$20,MATCH('1.Baseline'!AG$4,'Waste Composition'!$O$5:$O$20,0))*$B16</f>
        <v>297.12</v>
      </c>
      <c r="AH16" s="164">
        <f>INDEX('Waste Composition'!$P$5:$P$20,MATCH('1.Baseline'!AH$4,'Waste Composition'!$O$5:$O$20,0))*$B16</f>
        <v>12.38</v>
      </c>
      <c r="AI16" s="164">
        <f>INDEX('Waste Composition'!$P$5:$P$20,MATCH('1.Baseline'!AI$4,'Waste Composition'!$O$5:$O$20,0))*$B16</f>
        <v>297.12</v>
      </c>
      <c r="AJ16" s="173">
        <f>INDEX('Waste Composition'!$P$5:$P$20,MATCH('1.Baseline'!AJ$4,'Waste Composition'!$O$5:$O$20,0))*$B16</f>
        <v>198.08</v>
      </c>
      <c r="AL16" s="214">
        <v>0</v>
      </c>
      <c r="AM16" s="215">
        <v>0</v>
      </c>
      <c r="AN16" s="215">
        <v>0</v>
      </c>
      <c r="AO16" s="215">
        <v>0</v>
      </c>
      <c r="AP16" s="215">
        <v>0</v>
      </c>
      <c r="AQ16" s="215">
        <v>0</v>
      </c>
      <c r="AR16" s="215">
        <v>0</v>
      </c>
      <c r="AS16" s="215">
        <v>0</v>
      </c>
      <c r="AT16" s="215">
        <v>0</v>
      </c>
      <c r="AU16" s="215">
        <v>0</v>
      </c>
      <c r="AV16" s="215">
        <v>0</v>
      </c>
      <c r="AW16" s="215">
        <v>0</v>
      </c>
      <c r="AX16" s="215">
        <v>0</v>
      </c>
      <c r="AY16" s="215">
        <v>0</v>
      </c>
      <c r="AZ16" s="215">
        <v>0</v>
      </c>
      <c r="BA16" s="215">
        <v>0</v>
      </c>
      <c r="BC16" s="214">
        <v>0</v>
      </c>
      <c r="BD16" s="215">
        <v>0</v>
      </c>
      <c r="BE16" s="215">
        <v>0</v>
      </c>
      <c r="BF16" s="215">
        <v>0</v>
      </c>
      <c r="BG16" s="215">
        <v>0</v>
      </c>
      <c r="BH16" s="215">
        <v>0</v>
      </c>
      <c r="BI16" s="215">
        <v>0</v>
      </c>
      <c r="BJ16" s="215">
        <v>0</v>
      </c>
      <c r="BK16" s="215">
        <v>0</v>
      </c>
      <c r="BL16" s="215">
        <v>0</v>
      </c>
      <c r="BM16" s="215">
        <v>0</v>
      </c>
      <c r="BN16" s="215">
        <v>0</v>
      </c>
      <c r="BO16" s="215">
        <v>0</v>
      </c>
      <c r="BP16" s="215">
        <v>0</v>
      </c>
      <c r="BQ16" s="215">
        <v>0</v>
      </c>
      <c r="BR16" s="219">
        <v>0</v>
      </c>
      <c r="BT16" s="214">
        <v>1</v>
      </c>
      <c r="BU16" s="215">
        <v>1</v>
      </c>
      <c r="BV16" s="215">
        <v>1</v>
      </c>
      <c r="BW16" s="215">
        <v>1</v>
      </c>
      <c r="BX16" s="215">
        <v>1</v>
      </c>
      <c r="BY16" s="215">
        <v>1</v>
      </c>
      <c r="BZ16" s="215">
        <v>1</v>
      </c>
      <c r="CA16" s="215">
        <v>1</v>
      </c>
      <c r="CB16" s="215">
        <v>1</v>
      </c>
      <c r="CC16" s="215">
        <v>1</v>
      </c>
      <c r="CD16" s="215">
        <v>1</v>
      </c>
      <c r="CE16" s="215">
        <v>1</v>
      </c>
      <c r="CF16" s="215">
        <v>1</v>
      </c>
      <c r="CG16" s="215">
        <v>1</v>
      </c>
      <c r="CH16" s="215">
        <v>1</v>
      </c>
      <c r="CI16" s="219">
        <v>1</v>
      </c>
      <c r="CK16" s="214">
        <v>0</v>
      </c>
      <c r="CL16" s="215">
        <v>0</v>
      </c>
      <c r="CM16" s="215">
        <v>0</v>
      </c>
      <c r="CN16" s="215">
        <v>0</v>
      </c>
      <c r="CO16" s="215">
        <v>0</v>
      </c>
      <c r="CP16" s="215">
        <v>0</v>
      </c>
      <c r="CQ16" s="215">
        <v>0</v>
      </c>
      <c r="CR16" s="215">
        <v>0</v>
      </c>
      <c r="CS16" s="215">
        <v>0</v>
      </c>
      <c r="CT16" s="215">
        <v>0</v>
      </c>
      <c r="CU16" s="215">
        <v>0</v>
      </c>
      <c r="CV16" s="215">
        <v>0</v>
      </c>
      <c r="CW16" s="215">
        <v>0</v>
      </c>
      <c r="CX16" s="215">
        <v>0</v>
      </c>
      <c r="CY16" s="215">
        <v>0</v>
      </c>
      <c r="CZ16" s="219">
        <v>0</v>
      </c>
      <c r="DB16" s="214">
        <v>0</v>
      </c>
      <c r="DC16" s="215">
        <v>0</v>
      </c>
      <c r="DD16" s="215">
        <v>0</v>
      </c>
      <c r="DE16" s="215">
        <v>0</v>
      </c>
      <c r="DF16" s="215">
        <v>0</v>
      </c>
      <c r="DG16" s="215">
        <v>0</v>
      </c>
      <c r="DH16" s="215">
        <v>0</v>
      </c>
      <c r="DI16" s="215">
        <v>0</v>
      </c>
      <c r="DJ16" s="215">
        <v>0</v>
      </c>
      <c r="DK16" s="215">
        <v>0</v>
      </c>
      <c r="DL16" s="215">
        <v>0</v>
      </c>
      <c r="DM16" s="215">
        <v>0</v>
      </c>
      <c r="DN16" s="215">
        <v>0</v>
      </c>
      <c r="DO16" s="215">
        <v>0</v>
      </c>
      <c r="DP16" s="215">
        <v>0</v>
      </c>
      <c r="DQ16" s="215">
        <v>0</v>
      </c>
      <c r="DS16" s="214">
        <v>0</v>
      </c>
      <c r="DT16" s="215">
        <v>0</v>
      </c>
      <c r="DU16" s="215">
        <v>0</v>
      </c>
      <c r="DV16" s="215">
        <v>0</v>
      </c>
      <c r="DW16" s="215">
        <v>0</v>
      </c>
      <c r="DX16" s="215">
        <v>0</v>
      </c>
      <c r="DY16" s="215">
        <v>0</v>
      </c>
      <c r="DZ16" s="215">
        <v>0</v>
      </c>
      <c r="EA16" s="215">
        <v>0</v>
      </c>
      <c r="EB16" s="215">
        <v>0</v>
      </c>
      <c r="EC16" s="215">
        <v>0</v>
      </c>
      <c r="ED16" s="215">
        <v>0</v>
      </c>
      <c r="EE16" s="215">
        <v>0</v>
      </c>
      <c r="EF16" s="215">
        <v>0</v>
      </c>
      <c r="EG16" s="215">
        <v>0</v>
      </c>
      <c r="EH16" s="215">
        <v>0</v>
      </c>
      <c r="EJ16" s="172">
        <f>$U$16*AL16</f>
        <v>0</v>
      </c>
      <c r="EK16" s="164">
        <f>$V$16*AM16</f>
        <v>0</v>
      </c>
      <c r="EL16" s="164">
        <f>$W$16*AN16</f>
        <v>0</v>
      </c>
      <c r="EM16" s="164">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73">
        <f>$AJ$16*BA16</f>
        <v>0</v>
      </c>
      <c r="EZ16" s="229"/>
      <c r="FA16" s="172">
        <f>$U$16*BC16</f>
        <v>0</v>
      </c>
      <c r="FB16" s="164">
        <f>$V$16*BD16</f>
        <v>0</v>
      </c>
      <c r="FC16" s="164">
        <f>$W$16*BE16</f>
        <v>0</v>
      </c>
      <c r="FD16" s="164">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73">
        <f>$AJ$16*BR16</f>
        <v>0</v>
      </c>
      <c r="FQ16" s="229"/>
      <c r="FR16" s="172">
        <f>$U$16*BT16</f>
        <v>99.04</v>
      </c>
      <c r="FS16" s="164">
        <f>$V$16*BU16</f>
        <v>420.91999999999996</v>
      </c>
      <c r="FT16" s="164">
        <f>$W$16*BV16</f>
        <v>445.68</v>
      </c>
      <c r="FU16" s="164">
        <f>$X$16*BW16</f>
        <v>222.84</v>
      </c>
      <c r="FV16" s="164">
        <f>$Y$16*BX16</f>
        <v>37.14</v>
      </c>
      <c r="FW16" s="164">
        <f>$Z$16*BY16</f>
        <v>61.900000000000006</v>
      </c>
      <c r="FX16" s="164">
        <f>$AA$16*BZ16</f>
        <v>12.38</v>
      </c>
      <c r="FY16" s="164">
        <f>$AB$16*CA16</f>
        <v>185.7</v>
      </c>
      <c r="FZ16" s="164">
        <f>$AC$16*CB16</f>
        <v>24.76</v>
      </c>
      <c r="GA16" s="164">
        <f>$AD$16*CC16</f>
        <v>24.76</v>
      </c>
      <c r="GB16" s="164">
        <f>$AE$16*CD16</f>
        <v>61.900000000000006</v>
      </c>
      <c r="GC16" s="164">
        <f>$AF$16*CE16</f>
        <v>74.28</v>
      </c>
      <c r="GD16" s="164">
        <f>$AG$16*CF16</f>
        <v>297.12</v>
      </c>
      <c r="GE16" s="164">
        <f>$AH$16*CG16</f>
        <v>12.38</v>
      </c>
      <c r="GF16" s="164">
        <f>$AI$16*CH16</f>
        <v>297.12</v>
      </c>
      <c r="GG16" s="173">
        <f>$AJ$16*CI16</f>
        <v>198.08</v>
      </c>
      <c r="GH16" s="229"/>
      <c r="GI16" s="172">
        <f>$U$16*CK16</f>
        <v>0</v>
      </c>
      <c r="GJ16" s="164">
        <f>$V$16*CL16</f>
        <v>0</v>
      </c>
      <c r="GK16" s="164">
        <f>$W$16*CM16</f>
        <v>0</v>
      </c>
      <c r="GL16" s="164">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73">
        <f>$AJ$16*CZ16</f>
        <v>0</v>
      </c>
      <c r="GY16" s="229"/>
      <c r="GZ16" s="172">
        <f>$U$16*DB16</f>
        <v>0</v>
      </c>
      <c r="HA16" s="164">
        <f>$V$16*DC16</f>
        <v>0</v>
      </c>
      <c r="HB16" s="164">
        <f>$W$16*DD16</f>
        <v>0</v>
      </c>
      <c r="HC16" s="164">
        <f>$X$16*DE16</f>
        <v>0</v>
      </c>
      <c r="HD16" s="164">
        <f>$Y$16*DF16</f>
        <v>0</v>
      </c>
      <c r="HE16" s="164">
        <f>$Z$16*DG16</f>
        <v>0</v>
      </c>
      <c r="HF16" s="164">
        <f>$AA$16*DH16</f>
        <v>0</v>
      </c>
      <c r="HG16" s="164">
        <f>$AB$16*DI16</f>
        <v>0</v>
      </c>
      <c r="HH16" s="164">
        <f>$AC$16*DJ16</f>
        <v>0</v>
      </c>
      <c r="HI16" s="164">
        <f>$AD$16*DK16</f>
        <v>0</v>
      </c>
      <c r="HJ16" s="164">
        <f>$AE$16*DL16</f>
        <v>0</v>
      </c>
      <c r="HK16" s="164">
        <f>$AF$16*DM16</f>
        <v>0</v>
      </c>
      <c r="HL16" s="164">
        <f>$AG$16*DN16</f>
        <v>0</v>
      </c>
      <c r="HM16" s="164">
        <f>$AH$16*DO16</f>
        <v>0</v>
      </c>
      <c r="HN16" s="164">
        <f>$AI$16*DP16</f>
        <v>0</v>
      </c>
      <c r="HO16" s="173">
        <f>$AJ$16*DQ16</f>
        <v>0</v>
      </c>
      <c r="HP16" s="229"/>
      <c r="HQ16" s="172">
        <f>$U$16*DS16</f>
        <v>0</v>
      </c>
      <c r="HR16" s="164">
        <f>$V$16*DT16</f>
        <v>0</v>
      </c>
      <c r="HS16" s="164">
        <f>$W$16*DU16</f>
        <v>0</v>
      </c>
      <c r="HT16" s="164">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73">
        <f>$AJ$16*EH16</f>
        <v>0</v>
      </c>
      <c r="IH16" s="55" t="s">
        <v>233</v>
      </c>
      <c r="II16" s="62">
        <f t="shared" si="3"/>
        <v>0</v>
      </c>
      <c r="IJ16" s="289">
        <f t="shared" si="4"/>
        <v>0</v>
      </c>
      <c r="IK16" s="289">
        <f t="shared" si="5"/>
        <v>1174.6967464071188</v>
      </c>
      <c r="IL16" s="289">
        <f t="shared" si="6"/>
        <v>1031.5761</v>
      </c>
      <c r="IM16" s="289">
        <f t="shared" si="7"/>
        <v>0</v>
      </c>
      <c r="IN16" s="236">
        <f t="shared" si="8"/>
        <v>0</v>
      </c>
      <c r="IP16" s="62">
        <f t="shared" si="9"/>
        <v>430.43039999999996</v>
      </c>
      <c r="IQ16" s="236">
        <f t="shared" si="10"/>
        <v>744.26634640711882</v>
      </c>
    </row>
    <row r="17" spans="1:251">
      <c r="A17" s="62" t="s">
        <v>264</v>
      </c>
      <c r="B17" s="145">
        <f>INDEX('Waste Projections'!$H19:$AL19,MATCH('1.Baseline'!$B$1,'Waste Projections'!$H$6:$AL$6,0))</f>
        <v>3025</v>
      </c>
      <c r="C17" s="286" t="s">
        <v>248</v>
      </c>
      <c r="D17" s="154" t="s">
        <v>249</v>
      </c>
      <c r="E17" s="83" t="s">
        <v>249</v>
      </c>
      <c r="F17" s="156">
        <v>0</v>
      </c>
      <c r="G17" s="83" t="s">
        <v>249</v>
      </c>
      <c r="H17" s="156">
        <v>0</v>
      </c>
      <c r="I17" s="156" t="str">
        <f t="shared" si="0"/>
        <v>N/A</v>
      </c>
      <c r="J17" s="156">
        <v>100</v>
      </c>
      <c r="K17" s="190" t="str">
        <f t="shared" si="2"/>
        <v>Garbage Truck</v>
      </c>
      <c r="L17" s="172">
        <f t="shared" si="1"/>
        <v>302500</v>
      </c>
      <c r="M17" s="164">
        <f t="shared" si="1"/>
        <v>0</v>
      </c>
      <c r="N17" s="164">
        <f t="shared" si="1"/>
        <v>0</v>
      </c>
      <c r="O17" s="173">
        <f t="shared" si="1"/>
        <v>0</v>
      </c>
      <c r="P17" s="172">
        <f>INDEX('Transportation GHG'!$B$21:$B$24,MATCH('1.Baseline'!P$4,'Transportation GHG'!$A$21:$A$24,0))*L17</f>
        <v>54.273153846153846</v>
      </c>
      <c r="Q17" s="164">
        <f>INDEX('Transportation GHG'!$B$21:$B$24,MATCH('1.Baseline'!Q$4,'Transportation GHG'!$A$21:$A$24,0))*M17</f>
        <v>0</v>
      </c>
      <c r="R17" s="164">
        <f>INDEX('Transportation GHG'!$B$21:$B$24,MATCH('1.Baseline'!R$4,'Transportation GHG'!$A$21:$A$24,0))*N17</f>
        <v>0</v>
      </c>
      <c r="S17" s="173">
        <f>INDEX('Transportation GHG'!$B$21:$B$24,MATCH('1.Baseline'!S$4,'Transportation GHG'!$A$21:$A$24,0))*O17</f>
        <v>0</v>
      </c>
      <c r="U17" s="172">
        <f>INDEX('Waste Composition'!$P$5:$P$20,MATCH('1.Baseline'!U$4,'Waste Composition'!$O$5:$O$20,0))*$B17</f>
        <v>121</v>
      </c>
      <c r="V17" s="164">
        <f>INDEX('Waste Composition'!$P$5:$P$20,MATCH('1.Baseline'!V$4,'Waste Composition'!$O$5:$O$20,0))*$B17</f>
        <v>514.25</v>
      </c>
      <c r="W17" s="164">
        <f>INDEX('Waste Composition'!$P$5:$P$20,MATCH('1.Baseline'!W$4,'Waste Composition'!$O$5:$O$20,0))*$B17</f>
        <v>544.5</v>
      </c>
      <c r="X17" s="164">
        <f>INDEX('Waste Composition'!$P$5:$P$20,MATCH('1.Baseline'!X$4,'Waste Composition'!$O$5:$O$20,0))*$B17</f>
        <v>272.25</v>
      </c>
      <c r="Y17" s="164">
        <f>INDEX('Waste Composition'!$P$5:$P$20,MATCH('1.Baseline'!Y$4,'Waste Composition'!$O$5:$O$20,0))*$B17</f>
        <v>45.375</v>
      </c>
      <c r="Z17" s="164">
        <f>INDEX('Waste Composition'!$P$5:$P$20,MATCH('1.Baseline'!Z$4,'Waste Composition'!$O$5:$O$20,0))*$B17</f>
        <v>75.625</v>
      </c>
      <c r="AA17" s="164">
        <f>INDEX('Waste Composition'!$P$5:$P$20,MATCH('1.Baseline'!AA$4,'Waste Composition'!$O$5:$O$20,0))*$B17</f>
        <v>15.125</v>
      </c>
      <c r="AB17" s="164">
        <f>INDEX('Waste Composition'!$P$5:$P$20,MATCH('1.Baseline'!AB$4,'Waste Composition'!$O$5:$O$20,0))*$B17</f>
        <v>226.875</v>
      </c>
      <c r="AC17" s="164">
        <f>INDEX('Waste Composition'!$P$5:$P$20,MATCH('1.Baseline'!AC$4,'Waste Composition'!$O$5:$O$20,0))*$B17</f>
        <v>30.25</v>
      </c>
      <c r="AD17" s="164">
        <f>INDEX('Waste Composition'!$P$5:$P$20,MATCH('1.Baseline'!AD$4,'Waste Composition'!$O$5:$O$20,0))*$B17</f>
        <v>30.25</v>
      </c>
      <c r="AE17" s="164">
        <f>INDEX('Waste Composition'!$P$5:$P$20,MATCH('1.Baseline'!AE$4,'Waste Composition'!$O$5:$O$20,0))*$B17</f>
        <v>75.625</v>
      </c>
      <c r="AF17" s="164">
        <f>INDEX('Waste Composition'!$P$5:$P$20,MATCH('1.Baseline'!AF$4,'Waste Composition'!$O$5:$O$20,0))*$B17</f>
        <v>90.75</v>
      </c>
      <c r="AG17" s="164">
        <f>INDEX('Waste Composition'!$P$5:$P$20,MATCH('1.Baseline'!AG$4,'Waste Composition'!$O$5:$O$20,0))*$B17</f>
        <v>363</v>
      </c>
      <c r="AH17" s="164">
        <f>INDEX('Waste Composition'!$P$5:$P$20,MATCH('1.Baseline'!AH$4,'Waste Composition'!$O$5:$O$20,0))*$B17</f>
        <v>15.125</v>
      </c>
      <c r="AI17" s="164">
        <f>INDEX('Waste Composition'!$P$5:$P$20,MATCH('1.Baseline'!AI$4,'Waste Composition'!$O$5:$O$20,0))*$B17</f>
        <v>363</v>
      </c>
      <c r="AJ17" s="173">
        <f>INDEX('Waste Composition'!$P$5:$P$20,MATCH('1.Baseline'!AJ$4,'Waste Composition'!$O$5:$O$20,0))*$B17</f>
        <v>242</v>
      </c>
      <c r="AL17" s="214">
        <v>0</v>
      </c>
      <c r="AM17" s="215">
        <v>0</v>
      </c>
      <c r="AN17" s="215">
        <v>0</v>
      </c>
      <c r="AO17" s="215">
        <v>0</v>
      </c>
      <c r="AP17" s="215">
        <v>0</v>
      </c>
      <c r="AQ17" s="215">
        <v>0</v>
      </c>
      <c r="AR17" s="215">
        <v>0</v>
      </c>
      <c r="AS17" s="215">
        <v>0</v>
      </c>
      <c r="AT17" s="215">
        <v>0</v>
      </c>
      <c r="AU17" s="215">
        <v>0</v>
      </c>
      <c r="AV17" s="215">
        <v>0</v>
      </c>
      <c r="AW17" s="215">
        <v>0</v>
      </c>
      <c r="AX17" s="215">
        <v>0</v>
      </c>
      <c r="AY17" s="215">
        <v>0</v>
      </c>
      <c r="AZ17" s="215">
        <v>0</v>
      </c>
      <c r="BA17" s="215">
        <v>0</v>
      </c>
      <c r="BC17" s="214">
        <v>0</v>
      </c>
      <c r="BD17" s="215">
        <v>0</v>
      </c>
      <c r="BE17" s="215">
        <v>0</v>
      </c>
      <c r="BF17" s="215">
        <v>0</v>
      </c>
      <c r="BG17" s="215">
        <v>0</v>
      </c>
      <c r="BH17" s="215">
        <v>0</v>
      </c>
      <c r="BI17" s="215">
        <v>0</v>
      </c>
      <c r="BJ17" s="215">
        <v>0</v>
      </c>
      <c r="BK17" s="215">
        <v>0</v>
      </c>
      <c r="BL17" s="215">
        <v>0</v>
      </c>
      <c r="BM17" s="215">
        <v>0</v>
      </c>
      <c r="BN17" s="215">
        <v>0</v>
      </c>
      <c r="BO17" s="215">
        <v>0</v>
      </c>
      <c r="BP17" s="215">
        <v>0</v>
      </c>
      <c r="BQ17" s="215">
        <v>0</v>
      </c>
      <c r="BR17" s="219">
        <v>0</v>
      </c>
      <c r="BT17" s="214">
        <v>1</v>
      </c>
      <c r="BU17" s="215">
        <v>1</v>
      </c>
      <c r="BV17" s="215">
        <v>1</v>
      </c>
      <c r="BW17" s="215">
        <v>1</v>
      </c>
      <c r="BX17" s="215">
        <v>1</v>
      </c>
      <c r="BY17" s="215">
        <v>1</v>
      </c>
      <c r="BZ17" s="215">
        <v>1</v>
      </c>
      <c r="CA17" s="215">
        <v>1</v>
      </c>
      <c r="CB17" s="215">
        <v>1</v>
      </c>
      <c r="CC17" s="215">
        <v>1</v>
      </c>
      <c r="CD17" s="215">
        <v>1</v>
      </c>
      <c r="CE17" s="215">
        <v>1</v>
      </c>
      <c r="CF17" s="215">
        <v>1</v>
      </c>
      <c r="CG17" s="215">
        <v>1</v>
      </c>
      <c r="CH17" s="215">
        <v>1</v>
      </c>
      <c r="CI17" s="219">
        <v>1</v>
      </c>
      <c r="CK17" s="214">
        <v>0</v>
      </c>
      <c r="CL17" s="215">
        <v>0</v>
      </c>
      <c r="CM17" s="215">
        <v>0</v>
      </c>
      <c r="CN17" s="215">
        <v>0</v>
      </c>
      <c r="CO17" s="215">
        <v>0</v>
      </c>
      <c r="CP17" s="215">
        <v>0</v>
      </c>
      <c r="CQ17" s="215">
        <v>0</v>
      </c>
      <c r="CR17" s="215">
        <v>0</v>
      </c>
      <c r="CS17" s="215">
        <v>0</v>
      </c>
      <c r="CT17" s="215">
        <v>0</v>
      </c>
      <c r="CU17" s="215">
        <v>0</v>
      </c>
      <c r="CV17" s="215">
        <v>0</v>
      </c>
      <c r="CW17" s="215">
        <v>0</v>
      </c>
      <c r="CX17" s="215">
        <v>0</v>
      </c>
      <c r="CY17" s="215">
        <v>0</v>
      </c>
      <c r="CZ17" s="219">
        <v>0</v>
      </c>
      <c r="DB17" s="214">
        <v>0</v>
      </c>
      <c r="DC17" s="215">
        <v>0</v>
      </c>
      <c r="DD17" s="215">
        <v>0</v>
      </c>
      <c r="DE17" s="215">
        <v>0</v>
      </c>
      <c r="DF17" s="215">
        <v>0</v>
      </c>
      <c r="DG17" s="215">
        <v>0</v>
      </c>
      <c r="DH17" s="215">
        <v>0</v>
      </c>
      <c r="DI17" s="215">
        <v>0</v>
      </c>
      <c r="DJ17" s="215">
        <v>0</v>
      </c>
      <c r="DK17" s="215">
        <v>0</v>
      </c>
      <c r="DL17" s="215">
        <v>0</v>
      </c>
      <c r="DM17" s="215">
        <v>0</v>
      </c>
      <c r="DN17" s="215">
        <v>0</v>
      </c>
      <c r="DO17" s="215">
        <v>0</v>
      </c>
      <c r="DP17" s="215">
        <v>0</v>
      </c>
      <c r="DQ17" s="215">
        <v>0</v>
      </c>
      <c r="DS17" s="214">
        <v>0</v>
      </c>
      <c r="DT17" s="215">
        <v>0</v>
      </c>
      <c r="DU17" s="215">
        <v>0</v>
      </c>
      <c r="DV17" s="215">
        <v>0</v>
      </c>
      <c r="DW17" s="215">
        <v>0</v>
      </c>
      <c r="DX17" s="215">
        <v>0</v>
      </c>
      <c r="DY17" s="215">
        <v>0</v>
      </c>
      <c r="DZ17" s="215">
        <v>0</v>
      </c>
      <c r="EA17" s="215">
        <v>0</v>
      </c>
      <c r="EB17" s="215">
        <v>0</v>
      </c>
      <c r="EC17" s="215">
        <v>0</v>
      </c>
      <c r="ED17" s="215">
        <v>0</v>
      </c>
      <c r="EE17" s="215">
        <v>0</v>
      </c>
      <c r="EF17" s="215">
        <v>0</v>
      </c>
      <c r="EG17" s="215">
        <v>0</v>
      </c>
      <c r="EH17" s="215">
        <v>0</v>
      </c>
      <c r="EJ17" s="172">
        <f>$U$17*AL17</f>
        <v>0</v>
      </c>
      <c r="EK17" s="164">
        <f>$V$17*AM17</f>
        <v>0</v>
      </c>
      <c r="EL17" s="164">
        <f>$W$17*AN17</f>
        <v>0</v>
      </c>
      <c r="EM17" s="164">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73">
        <f>$AJ$17*BA17</f>
        <v>0</v>
      </c>
      <c r="EZ17" s="229"/>
      <c r="FA17" s="172">
        <f>$U$17*BC17</f>
        <v>0</v>
      </c>
      <c r="FB17" s="164">
        <f>$V$17*BD17</f>
        <v>0</v>
      </c>
      <c r="FC17" s="164">
        <f>$W$17*BE17</f>
        <v>0</v>
      </c>
      <c r="FD17" s="164">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73">
        <f>$AJ$17*BR17</f>
        <v>0</v>
      </c>
      <c r="FQ17" s="229"/>
      <c r="FR17" s="172">
        <f>$U$17*BT17</f>
        <v>121</v>
      </c>
      <c r="FS17" s="164">
        <f>$V$17*BU17</f>
        <v>514.25</v>
      </c>
      <c r="FT17" s="164">
        <f>$W$17*BV17</f>
        <v>544.5</v>
      </c>
      <c r="FU17" s="164">
        <f>$X$17*BW17</f>
        <v>272.25</v>
      </c>
      <c r="FV17" s="164">
        <f>$Y$17*BX17</f>
        <v>45.375</v>
      </c>
      <c r="FW17" s="164">
        <f>$Z$17*BY17</f>
        <v>75.625</v>
      </c>
      <c r="FX17" s="164">
        <f>$AA$17*BZ17</f>
        <v>15.125</v>
      </c>
      <c r="FY17" s="164">
        <f>$AB$17*CA17</f>
        <v>226.875</v>
      </c>
      <c r="FZ17" s="164">
        <f>$AC$17*CB17</f>
        <v>30.25</v>
      </c>
      <c r="GA17" s="164">
        <f>$AD$17*CC17</f>
        <v>30.25</v>
      </c>
      <c r="GB17" s="164">
        <f>$AE$17*CD17</f>
        <v>75.625</v>
      </c>
      <c r="GC17" s="164">
        <f>$AF$17*CE17</f>
        <v>90.75</v>
      </c>
      <c r="GD17" s="164">
        <f>$AG$17*CF17</f>
        <v>363</v>
      </c>
      <c r="GE17" s="164">
        <f>$AH$17*CG17</f>
        <v>15.125</v>
      </c>
      <c r="GF17" s="164">
        <f>$AI$17*CH17</f>
        <v>363</v>
      </c>
      <c r="GG17" s="173">
        <f>$AJ$17*CI17</f>
        <v>242</v>
      </c>
      <c r="GH17" s="229"/>
      <c r="GI17" s="172">
        <f>$U$17*CK17</f>
        <v>0</v>
      </c>
      <c r="GJ17" s="164">
        <f>$V$17*CL17</f>
        <v>0</v>
      </c>
      <c r="GK17" s="164">
        <f>$W$17*CM17</f>
        <v>0</v>
      </c>
      <c r="GL17" s="164">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73">
        <f>$AJ$17*CZ17</f>
        <v>0</v>
      </c>
      <c r="GY17" s="229"/>
      <c r="GZ17" s="172">
        <f>$U$17*DB17</f>
        <v>0</v>
      </c>
      <c r="HA17" s="164">
        <f>$V$17*DC17</f>
        <v>0</v>
      </c>
      <c r="HB17" s="164">
        <f>$W$17*DD17</f>
        <v>0</v>
      </c>
      <c r="HC17" s="164">
        <f>$X$17*DE17</f>
        <v>0</v>
      </c>
      <c r="HD17" s="164">
        <f>$Y$17*DF17</f>
        <v>0</v>
      </c>
      <c r="HE17" s="164">
        <f>$Z$17*DG17</f>
        <v>0</v>
      </c>
      <c r="HF17" s="164">
        <f>$AA$17*DH17</f>
        <v>0</v>
      </c>
      <c r="HG17" s="164">
        <f>$AB$17*DI17</f>
        <v>0</v>
      </c>
      <c r="HH17" s="164">
        <f>$AC$17*DJ17</f>
        <v>0</v>
      </c>
      <c r="HI17" s="164">
        <f>$AD$17*DK17</f>
        <v>0</v>
      </c>
      <c r="HJ17" s="164">
        <f>$AE$17*DL17</f>
        <v>0</v>
      </c>
      <c r="HK17" s="164">
        <f>$AF$17*DM17</f>
        <v>0</v>
      </c>
      <c r="HL17" s="164">
        <f>$AG$17*DN17</f>
        <v>0</v>
      </c>
      <c r="HM17" s="164">
        <f>$AH$17*DO17</f>
        <v>0</v>
      </c>
      <c r="HN17" s="164">
        <f>$AI$17*DP17</f>
        <v>0</v>
      </c>
      <c r="HO17" s="173">
        <f>$AJ$17*DQ17</f>
        <v>0</v>
      </c>
      <c r="HP17" s="229"/>
      <c r="HQ17" s="172">
        <f>$U$17*DS17</f>
        <v>0</v>
      </c>
      <c r="HR17" s="164">
        <f>$V$17*DT17</f>
        <v>0</v>
      </c>
      <c r="HS17" s="164">
        <f>$W$17*DU17</f>
        <v>0</v>
      </c>
      <c r="HT17" s="164">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73">
        <f>$AJ$17*EH17</f>
        <v>0</v>
      </c>
      <c r="IH17" s="61" t="s">
        <v>234</v>
      </c>
      <c r="II17" s="62">
        <f t="shared" si="3"/>
        <v>0</v>
      </c>
      <c r="IJ17" s="289">
        <f t="shared" si="4"/>
        <v>0</v>
      </c>
      <c r="IK17" s="289">
        <f t="shared" si="5"/>
        <v>6066.5195999999987</v>
      </c>
      <c r="IL17" s="289">
        <f t="shared" si="6"/>
        <v>4126.3044</v>
      </c>
      <c r="IM17" s="289">
        <f t="shared" si="7"/>
        <v>0</v>
      </c>
      <c r="IN17" s="236">
        <f t="shared" si="8"/>
        <v>0</v>
      </c>
      <c r="IP17" s="62">
        <f t="shared" si="9"/>
        <v>1721.7215999999999</v>
      </c>
      <c r="IQ17" s="236">
        <f>IK17-IP17+IL17</f>
        <v>8471.1023999999998</v>
      </c>
    </row>
    <row r="18" spans="1:251">
      <c r="A18" s="62" t="s">
        <v>265</v>
      </c>
      <c r="B18" s="145">
        <f>INDEX('Waste Projections'!$H20:$AL20,MATCH('1.Baseline'!$B$1,'Waste Projections'!$H$6:$AL$6,0))</f>
        <v>2783</v>
      </c>
      <c r="C18" s="286" t="s">
        <v>253</v>
      </c>
      <c r="D18" s="154" t="s">
        <v>249</v>
      </c>
      <c r="E18" s="83" t="s">
        <v>249</v>
      </c>
      <c r="F18" s="156">
        <v>0</v>
      </c>
      <c r="G18" s="83" t="s">
        <v>249</v>
      </c>
      <c r="H18" s="156">
        <v>0</v>
      </c>
      <c r="I18" s="156" t="str">
        <f t="shared" si="0"/>
        <v>N/A</v>
      </c>
      <c r="J18" s="156">
        <v>20.8</v>
      </c>
      <c r="K18" s="190" t="s">
        <v>220</v>
      </c>
      <c r="L18" s="172">
        <f t="shared" si="1"/>
        <v>0</v>
      </c>
      <c r="M18" s="164">
        <f t="shared" si="1"/>
        <v>57886.400000000001</v>
      </c>
      <c r="N18" s="164">
        <f t="shared" si="1"/>
        <v>0</v>
      </c>
      <c r="O18" s="173">
        <f t="shared" si="1"/>
        <v>0</v>
      </c>
      <c r="P18" s="172">
        <f>INDEX('Transportation GHG'!$B$21:$B$24,MATCH('1.Baseline'!P$4,'Transportation GHG'!$A$21:$A$24,0))*L18</f>
        <v>0</v>
      </c>
      <c r="Q18" s="164">
        <f>INDEX('Transportation GHG'!$B$21:$B$24,MATCH('1.Baseline'!Q$4,'Transportation GHG'!$A$21:$A$24,0))*M18</f>
        <v>5.1928553600000003</v>
      </c>
      <c r="R18" s="164">
        <f>INDEX('Transportation GHG'!$B$21:$B$24,MATCH('1.Baseline'!R$4,'Transportation GHG'!$A$21:$A$24,0))*N18</f>
        <v>0</v>
      </c>
      <c r="S18" s="173">
        <f>INDEX('Transportation GHG'!$B$21:$B$24,MATCH('1.Baseline'!S$4,'Transportation GHG'!$A$21:$A$24,0))*O18</f>
        <v>0</v>
      </c>
      <c r="U18" s="172">
        <f>INDEX('Waste Composition'!$P$5:$P$20,MATCH('1.Baseline'!U$4,'Waste Composition'!$O$5:$O$20,0))*$B18</f>
        <v>111.32000000000001</v>
      </c>
      <c r="V18" s="164">
        <f>INDEX('Waste Composition'!$P$5:$P$20,MATCH('1.Baseline'!V$4,'Waste Composition'!$O$5:$O$20,0))*$B18</f>
        <v>473.10999999999996</v>
      </c>
      <c r="W18" s="164">
        <f>INDEX('Waste Composition'!$P$5:$P$20,MATCH('1.Baseline'!W$4,'Waste Composition'!$O$5:$O$20,0))*$B18</f>
        <v>500.94</v>
      </c>
      <c r="X18" s="164">
        <f>INDEX('Waste Composition'!$P$5:$P$20,MATCH('1.Baseline'!X$4,'Waste Composition'!$O$5:$O$20,0))*$B18</f>
        <v>250.47</v>
      </c>
      <c r="Y18" s="164">
        <f>INDEX('Waste Composition'!$P$5:$P$20,MATCH('1.Baseline'!Y$4,'Waste Composition'!$O$5:$O$20,0))*$B18</f>
        <v>41.744999999999997</v>
      </c>
      <c r="Z18" s="164">
        <f>INDEX('Waste Composition'!$P$5:$P$20,MATCH('1.Baseline'!Z$4,'Waste Composition'!$O$5:$O$20,0))*$B18</f>
        <v>69.575000000000003</v>
      </c>
      <c r="AA18" s="164">
        <f>INDEX('Waste Composition'!$P$5:$P$20,MATCH('1.Baseline'!AA$4,'Waste Composition'!$O$5:$O$20,0))*$B18</f>
        <v>13.915000000000001</v>
      </c>
      <c r="AB18" s="164">
        <f>INDEX('Waste Composition'!$P$5:$P$20,MATCH('1.Baseline'!AB$4,'Waste Composition'!$O$5:$O$20,0))*$B18</f>
        <v>208.72499999999999</v>
      </c>
      <c r="AC18" s="164">
        <f>INDEX('Waste Composition'!$P$5:$P$20,MATCH('1.Baseline'!AC$4,'Waste Composition'!$O$5:$O$20,0))*$B18</f>
        <v>27.830000000000002</v>
      </c>
      <c r="AD18" s="164">
        <f>INDEX('Waste Composition'!$P$5:$P$20,MATCH('1.Baseline'!AD$4,'Waste Composition'!$O$5:$O$20,0))*$B18</f>
        <v>27.830000000000002</v>
      </c>
      <c r="AE18" s="164">
        <f>INDEX('Waste Composition'!$P$5:$P$20,MATCH('1.Baseline'!AE$4,'Waste Composition'!$O$5:$O$20,0))*$B18</f>
        <v>69.575000000000003</v>
      </c>
      <c r="AF18" s="164">
        <f>INDEX('Waste Composition'!$P$5:$P$20,MATCH('1.Baseline'!AF$4,'Waste Composition'!$O$5:$O$20,0))*$B18</f>
        <v>83.49</v>
      </c>
      <c r="AG18" s="164">
        <f>INDEX('Waste Composition'!$P$5:$P$20,MATCH('1.Baseline'!AG$4,'Waste Composition'!$O$5:$O$20,0))*$B18</f>
        <v>333.96</v>
      </c>
      <c r="AH18" s="164">
        <f>INDEX('Waste Composition'!$P$5:$P$20,MATCH('1.Baseline'!AH$4,'Waste Composition'!$O$5:$O$20,0))*$B18</f>
        <v>13.915000000000001</v>
      </c>
      <c r="AI18" s="164">
        <f>INDEX('Waste Composition'!$P$5:$P$20,MATCH('1.Baseline'!AI$4,'Waste Composition'!$O$5:$O$20,0))*$B18</f>
        <v>333.96</v>
      </c>
      <c r="AJ18" s="173">
        <f>INDEX('Waste Composition'!$P$5:$P$20,MATCH('1.Baseline'!AJ$4,'Waste Composition'!$O$5:$O$20,0))*$B18</f>
        <v>222.64000000000001</v>
      </c>
      <c r="AL18" s="214">
        <v>0</v>
      </c>
      <c r="AM18" s="215">
        <v>0</v>
      </c>
      <c r="AN18" s="215">
        <v>0</v>
      </c>
      <c r="AO18" s="215">
        <v>0</v>
      </c>
      <c r="AP18" s="215">
        <v>0</v>
      </c>
      <c r="AQ18" s="215">
        <v>0</v>
      </c>
      <c r="AR18" s="215">
        <v>0</v>
      </c>
      <c r="AS18" s="215">
        <v>0</v>
      </c>
      <c r="AT18" s="215">
        <v>0</v>
      </c>
      <c r="AU18" s="215">
        <v>0</v>
      </c>
      <c r="AV18" s="215">
        <v>0</v>
      </c>
      <c r="AW18" s="215">
        <v>0</v>
      </c>
      <c r="AX18" s="215">
        <v>0</v>
      </c>
      <c r="AY18" s="215">
        <v>0</v>
      </c>
      <c r="AZ18" s="215">
        <v>0</v>
      </c>
      <c r="BA18" s="215">
        <v>0</v>
      </c>
      <c r="BC18" s="214">
        <v>0</v>
      </c>
      <c r="BD18" s="215">
        <v>0</v>
      </c>
      <c r="BE18" s="215">
        <v>0</v>
      </c>
      <c r="BF18" s="215">
        <v>0</v>
      </c>
      <c r="BG18" s="215">
        <v>0</v>
      </c>
      <c r="BH18" s="215">
        <v>0</v>
      </c>
      <c r="BI18" s="215">
        <v>0</v>
      </c>
      <c r="BJ18" s="215">
        <v>0</v>
      </c>
      <c r="BK18" s="215">
        <v>0</v>
      </c>
      <c r="BL18" s="215">
        <v>0</v>
      </c>
      <c r="BM18" s="215">
        <v>0</v>
      </c>
      <c r="BN18" s="215">
        <v>0</v>
      </c>
      <c r="BO18" s="215">
        <v>0</v>
      </c>
      <c r="BP18" s="215">
        <v>0</v>
      </c>
      <c r="BQ18" s="215">
        <v>0</v>
      </c>
      <c r="BR18" s="219">
        <v>0</v>
      </c>
      <c r="BT18" s="214">
        <v>0</v>
      </c>
      <c r="BU18" s="215">
        <v>0</v>
      </c>
      <c r="BV18" s="215">
        <v>0</v>
      </c>
      <c r="BW18" s="215">
        <v>0</v>
      </c>
      <c r="BX18" s="215">
        <v>0</v>
      </c>
      <c r="BY18" s="215">
        <v>0</v>
      </c>
      <c r="BZ18" s="215">
        <v>0</v>
      </c>
      <c r="CA18" s="215">
        <v>0</v>
      </c>
      <c r="CB18" s="215">
        <v>0</v>
      </c>
      <c r="CC18" s="215">
        <v>0</v>
      </c>
      <c r="CD18" s="215">
        <v>0</v>
      </c>
      <c r="CE18" s="215">
        <v>0</v>
      </c>
      <c r="CF18" s="215">
        <v>0</v>
      </c>
      <c r="CG18" s="215">
        <v>0</v>
      </c>
      <c r="CH18" s="215">
        <v>0</v>
      </c>
      <c r="CI18" s="219">
        <v>0</v>
      </c>
      <c r="CK18" s="214">
        <v>1</v>
      </c>
      <c r="CL18" s="215">
        <v>1</v>
      </c>
      <c r="CM18" s="215">
        <v>1</v>
      </c>
      <c r="CN18" s="215">
        <v>1</v>
      </c>
      <c r="CO18" s="215">
        <v>1</v>
      </c>
      <c r="CP18" s="215">
        <v>1</v>
      </c>
      <c r="CQ18" s="215">
        <v>1</v>
      </c>
      <c r="CR18" s="215">
        <v>1</v>
      </c>
      <c r="CS18" s="215">
        <v>1</v>
      </c>
      <c r="CT18" s="215">
        <v>1</v>
      </c>
      <c r="CU18" s="215">
        <v>1</v>
      </c>
      <c r="CV18" s="215">
        <v>1</v>
      </c>
      <c r="CW18" s="215">
        <v>1</v>
      </c>
      <c r="CX18" s="215">
        <v>1</v>
      </c>
      <c r="CY18" s="215">
        <v>1</v>
      </c>
      <c r="CZ18" s="219">
        <v>1</v>
      </c>
      <c r="DB18" s="214">
        <v>0</v>
      </c>
      <c r="DC18" s="215">
        <v>0</v>
      </c>
      <c r="DD18" s="215">
        <v>0</v>
      </c>
      <c r="DE18" s="215">
        <v>0</v>
      </c>
      <c r="DF18" s="215">
        <v>0</v>
      </c>
      <c r="DG18" s="215">
        <v>0</v>
      </c>
      <c r="DH18" s="215">
        <v>0</v>
      </c>
      <c r="DI18" s="215">
        <v>0</v>
      </c>
      <c r="DJ18" s="215">
        <v>0</v>
      </c>
      <c r="DK18" s="215">
        <v>0</v>
      </c>
      <c r="DL18" s="215">
        <v>0</v>
      </c>
      <c r="DM18" s="215">
        <v>0</v>
      </c>
      <c r="DN18" s="215">
        <v>0</v>
      </c>
      <c r="DO18" s="215">
        <v>0</v>
      </c>
      <c r="DP18" s="215">
        <v>0</v>
      </c>
      <c r="DQ18" s="215">
        <v>0</v>
      </c>
      <c r="DS18" s="214">
        <v>0</v>
      </c>
      <c r="DT18" s="215">
        <v>0</v>
      </c>
      <c r="DU18" s="215">
        <v>0</v>
      </c>
      <c r="DV18" s="215">
        <v>0</v>
      </c>
      <c r="DW18" s="215">
        <v>0</v>
      </c>
      <c r="DX18" s="215">
        <v>0</v>
      </c>
      <c r="DY18" s="215">
        <v>0</v>
      </c>
      <c r="DZ18" s="215">
        <v>0</v>
      </c>
      <c r="EA18" s="215">
        <v>0</v>
      </c>
      <c r="EB18" s="215">
        <v>0</v>
      </c>
      <c r="EC18" s="215">
        <v>0</v>
      </c>
      <c r="ED18" s="215">
        <v>0</v>
      </c>
      <c r="EE18" s="215">
        <v>0</v>
      </c>
      <c r="EF18" s="215">
        <v>0</v>
      </c>
      <c r="EG18" s="215">
        <v>0</v>
      </c>
      <c r="EH18" s="215">
        <v>0</v>
      </c>
      <c r="EJ18" s="172">
        <f>$U$18*AL18</f>
        <v>0</v>
      </c>
      <c r="EK18" s="164">
        <f>$V$18*AM18</f>
        <v>0</v>
      </c>
      <c r="EL18" s="164">
        <f>$W$18*AN18</f>
        <v>0</v>
      </c>
      <c r="EM18" s="164">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73">
        <f>$AJ$18*BA18</f>
        <v>0</v>
      </c>
      <c r="EZ18" s="229"/>
      <c r="FA18" s="172">
        <f>$U$18*BC18</f>
        <v>0</v>
      </c>
      <c r="FB18" s="164">
        <f>$V$18*BD18</f>
        <v>0</v>
      </c>
      <c r="FC18" s="164">
        <f>$W$18*BE18</f>
        <v>0</v>
      </c>
      <c r="FD18" s="164">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73">
        <f>$AJ$18*BR18</f>
        <v>0</v>
      </c>
      <c r="FQ18" s="229"/>
      <c r="FR18" s="172">
        <f>$U$18*BT18</f>
        <v>0</v>
      </c>
      <c r="FS18" s="164">
        <f>$V$18*BU18</f>
        <v>0</v>
      </c>
      <c r="FT18" s="164">
        <f>$W$18*BV18</f>
        <v>0</v>
      </c>
      <c r="FU18" s="164">
        <f>$X$18*BW18</f>
        <v>0</v>
      </c>
      <c r="FV18" s="164">
        <f>$Y$18*BX18</f>
        <v>0</v>
      </c>
      <c r="FW18" s="164">
        <f>$Z$18*BY18</f>
        <v>0</v>
      </c>
      <c r="FX18" s="164">
        <f>$AA$18*BZ18</f>
        <v>0</v>
      </c>
      <c r="FY18" s="164">
        <f>$AB$18*CA18</f>
        <v>0</v>
      </c>
      <c r="FZ18" s="164">
        <f>$AC$18*CB18</f>
        <v>0</v>
      </c>
      <c r="GA18" s="164">
        <f>$AD$18*CC18</f>
        <v>0</v>
      </c>
      <c r="GB18" s="164">
        <f>$AE$18*CD18</f>
        <v>0</v>
      </c>
      <c r="GC18" s="164">
        <f>$AF$18*CE18</f>
        <v>0</v>
      </c>
      <c r="GD18" s="164">
        <f>$AG$18*CF18</f>
        <v>0</v>
      </c>
      <c r="GE18" s="164">
        <f>$AH$18*CG18</f>
        <v>0</v>
      </c>
      <c r="GF18" s="164">
        <f>$AI$18*CH18</f>
        <v>0</v>
      </c>
      <c r="GG18" s="173">
        <f>$AJ$18*CI18</f>
        <v>0</v>
      </c>
      <c r="GH18" s="229"/>
      <c r="GI18" s="172">
        <f>$U$18*CK18</f>
        <v>111.32000000000001</v>
      </c>
      <c r="GJ18" s="164">
        <f>$V$18*CL18</f>
        <v>473.10999999999996</v>
      </c>
      <c r="GK18" s="164">
        <f>$W$18*CM18</f>
        <v>500.94</v>
      </c>
      <c r="GL18" s="164">
        <f>$X$18*CN18</f>
        <v>250.47</v>
      </c>
      <c r="GM18" s="164">
        <f>$Y$18*CO18</f>
        <v>41.744999999999997</v>
      </c>
      <c r="GN18" s="164">
        <f>$Z$18*CP18</f>
        <v>69.575000000000003</v>
      </c>
      <c r="GO18" s="164">
        <f>$AA$18*CQ18</f>
        <v>13.915000000000001</v>
      </c>
      <c r="GP18" s="164">
        <f>$AB$18*CR18</f>
        <v>208.72499999999999</v>
      </c>
      <c r="GQ18" s="164">
        <f>$AC$18*CS18</f>
        <v>27.830000000000002</v>
      </c>
      <c r="GR18" s="164">
        <f>$AD$18*CT18</f>
        <v>27.830000000000002</v>
      </c>
      <c r="GS18" s="164">
        <f>$AE$18*CU18</f>
        <v>69.575000000000003</v>
      </c>
      <c r="GT18" s="164">
        <f>$AF$18*CV18</f>
        <v>83.49</v>
      </c>
      <c r="GU18" s="164">
        <f>$AG$18*CW18</f>
        <v>333.96</v>
      </c>
      <c r="GV18" s="164">
        <f>$AH$18*CX18</f>
        <v>13.915000000000001</v>
      </c>
      <c r="GW18" s="164">
        <f>$AI$18*CY18</f>
        <v>333.96</v>
      </c>
      <c r="GX18" s="173">
        <f>$AJ$18*CZ18</f>
        <v>222.64000000000001</v>
      </c>
      <c r="GY18" s="229"/>
      <c r="GZ18" s="172">
        <f>$U$18*DB18</f>
        <v>0</v>
      </c>
      <c r="HA18" s="164">
        <f>$V$18*DC18</f>
        <v>0</v>
      </c>
      <c r="HB18" s="164">
        <f>$W$18*DD18</f>
        <v>0</v>
      </c>
      <c r="HC18" s="164">
        <f>$X$18*DE18</f>
        <v>0</v>
      </c>
      <c r="HD18" s="164">
        <f>$Y$18*DF18</f>
        <v>0</v>
      </c>
      <c r="HE18" s="164">
        <f>$Z$18*DG18</f>
        <v>0</v>
      </c>
      <c r="HF18" s="164">
        <f>$AA$18*DH18</f>
        <v>0</v>
      </c>
      <c r="HG18" s="164">
        <f>$AB$18*DI18</f>
        <v>0</v>
      </c>
      <c r="HH18" s="164">
        <f>$AC$18*DJ18</f>
        <v>0</v>
      </c>
      <c r="HI18" s="164">
        <f>$AD$18*DK18</f>
        <v>0</v>
      </c>
      <c r="HJ18" s="164">
        <f>$AE$18*DL18</f>
        <v>0</v>
      </c>
      <c r="HK18" s="164">
        <f>$AF$18*DM18</f>
        <v>0</v>
      </c>
      <c r="HL18" s="164">
        <f>$AG$18*DN18</f>
        <v>0</v>
      </c>
      <c r="HM18" s="164">
        <f>$AH$18*DO18</f>
        <v>0</v>
      </c>
      <c r="HN18" s="164">
        <f>$AI$18*DP18</f>
        <v>0</v>
      </c>
      <c r="HO18" s="173">
        <f>$AJ$18*DQ18</f>
        <v>0</v>
      </c>
      <c r="HP18" s="229"/>
      <c r="HQ18" s="172">
        <f>$U$18*DS18</f>
        <v>0</v>
      </c>
      <c r="HR18" s="164">
        <f>$V$18*DT18</f>
        <v>0</v>
      </c>
      <c r="HS18" s="164">
        <f>$W$18*DU18</f>
        <v>0</v>
      </c>
      <c r="HT18" s="164">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73">
        <f>$AJ$18*EH18</f>
        <v>0</v>
      </c>
      <c r="IH18" s="65" t="s">
        <v>235</v>
      </c>
      <c r="II18" s="62">
        <f t="shared" si="3"/>
        <v>0</v>
      </c>
      <c r="IJ18" s="289">
        <f t="shared" si="4"/>
        <v>0</v>
      </c>
      <c r="IK18" s="289">
        <f t="shared" si="5"/>
        <v>195.78279106785317</v>
      </c>
      <c r="IL18" s="289">
        <f t="shared" si="6"/>
        <v>171.92935</v>
      </c>
      <c r="IM18" s="289">
        <f t="shared" si="7"/>
        <v>0</v>
      </c>
      <c r="IN18" s="236">
        <f t="shared" si="8"/>
        <v>0</v>
      </c>
      <c r="IP18" s="62">
        <f t="shared" si="9"/>
        <v>71.738399999999999</v>
      </c>
      <c r="IQ18" s="236">
        <f t="shared" si="10"/>
        <v>124.04439106785317</v>
      </c>
    </row>
    <row r="19" spans="1:251">
      <c r="A19" s="62" t="s">
        <v>266</v>
      </c>
      <c r="B19" s="145">
        <f>INDEX('Waste Projections'!$H21:$AL21,MATCH('1.Baseline'!$B$1,'Waste Projections'!$H$6:$AL$6,0))</f>
        <v>1047.98</v>
      </c>
      <c r="C19" s="286" t="s">
        <v>253</v>
      </c>
      <c r="D19" s="154" t="s">
        <v>249</v>
      </c>
      <c r="E19" s="83" t="s">
        <v>249</v>
      </c>
      <c r="F19" s="156">
        <v>0</v>
      </c>
      <c r="G19" s="83" t="s">
        <v>249</v>
      </c>
      <c r="H19" s="156">
        <v>0</v>
      </c>
      <c r="I19" s="156" t="str">
        <f t="shared" si="0"/>
        <v>N/A</v>
      </c>
      <c r="J19" s="156">
        <v>70.900000000000006</v>
      </c>
      <c r="K19" s="190" t="s">
        <v>220</v>
      </c>
      <c r="L19" s="172">
        <f t="shared" si="1"/>
        <v>0</v>
      </c>
      <c r="M19" s="164">
        <f t="shared" si="1"/>
        <v>74301.782000000007</v>
      </c>
      <c r="N19" s="164">
        <f t="shared" si="1"/>
        <v>0</v>
      </c>
      <c r="O19" s="173">
        <f t="shared" si="1"/>
        <v>0</v>
      </c>
      <c r="P19" s="172">
        <f>INDEX('Transportation GHG'!$B$21:$B$24,MATCH('1.Baseline'!P$4,'Transportation GHG'!$A$21:$A$24,0))*L19</f>
        <v>0</v>
      </c>
      <c r="Q19" s="164">
        <f>INDEX('Transportation GHG'!$B$21:$B$24,MATCH('1.Baseline'!Q$4,'Transportation GHG'!$A$21:$A$24,0))*M19</f>
        <v>6.6654413975692313</v>
      </c>
      <c r="R19" s="164">
        <f>INDEX('Transportation GHG'!$B$21:$B$24,MATCH('1.Baseline'!R$4,'Transportation GHG'!$A$21:$A$24,0))*N19</f>
        <v>0</v>
      </c>
      <c r="S19" s="173">
        <f>INDEX('Transportation GHG'!$B$21:$B$24,MATCH('1.Baseline'!S$4,'Transportation GHG'!$A$21:$A$24,0))*O19</f>
        <v>0</v>
      </c>
      <c r="U19" s="172">
        <f>INDEX('Waste Composition'!$P$5:$P$20,MATCH('1.Baseline'!U$4,'Waste Composition'!$O$5:$O$20,0))*$B19</f>
        <v>41.919200000000004</v>
      </c>
      <c r="V19" s="164">
        <f>INDEX('Waste Composition'!$P$5:$P$20,MATCH('1.Baseline'!V$4,'Waste Composition'!$O$5:$O$20,0))*$B19</f>
        <v>178.1566</v>
      </c>
      <c r="W19" s="164">
        <f>INDEX('Waste Composition'!$P$5:$P$20,MATCH('1.Baseline'!W$4,'Waste Composition'!$O$5:$O$20,0))*$B19</f>
        <v>188.63640000000001</v>
      </c>
      <c r="X19" s="164">
        <f>INDEX('Waste Composition'!$P$5:$P$20,MATCH('1.Baseline'!X$4,'Waste Composition'!$O$5:$O$20,0))*$B19</f>
        <v>94.318200000000004</v>
      </c>
      <c r="Y19" s="164">
        <f>INDEX('Waste Composition'!$P$5:$P$20,MATCH('1.Baseline'!Y$4,'Waste Composition'!$O$5:$O$20,0))*$B19</f>
        <v>15.7197</v>
      </c>
      <c r="Z19" s="164">
        <f>INDEX('Waste Composition'!$P$5:$P$20,MATCH('1.Baseline'!Z$4,'Waste Composition'!$O$5:$O$20,0))*$B19</f>
        <v>26.1995</v>
      </c>
      <c r="AA19" s="164">
        <f>INDEX('Waste Composition'!$P$5:$P$20,MATCH('1.Baseline'!AA$4,'Waste Composition'!$O$5:$O$20,0))*$B19</f>
        <v>5.2399000000000004</v>
      </c>
      <c r="AB19" s="164">
        <f>INDEX('Waste Composition'!$P$5:$P$20,MATCH('1.Baseline'!AB$4,'Waste Composition'!$O$5:$O$20,0))*$B19</f>
        <v>78.598500000000001</v>
      </c>
      <c r="AC19" s="164">
        <f>INDEX('Waste Composition'!$P$5:$P$20,MATCH('1.Baseline'!AC$4,'Waste Composition'!$O$5:$O$20,0))*$B19</f>
        <v>10.479800000000001</v>
      </c>
      <c r="AD19" s="164">
        <f>INDEX('Waste Composition'!$P$5:$P$20,MATCH('1.Baseline'!AD$4,'Waste Composition'!$O$5:$O$20,0))*$B19</f>
        <v>10.479800000000001</v>
      </c>
      <c r="AE19" s="164">
        <f>INDEX('Waste Composition'!$P$5:$P$20,MATCH('1.Baseline'!AE$4,'Waste Composition'!$O$5:$O$20,0))*$B19</f>
        <v>26.1995</v>
      </c>
      <c r="AF19" s="164">
        <f>INDEX('Waste Composition'!$P$5:$P$20,MATCH('1.Baseline'!AF$4,'Waste Composition'!$O$5:$O$20,0))*$B19</f>
        <v>31.439399999999999</v>
      </c>
      <c r="AG19" s="164">
        <f>INDEX('Waste Composition'!$P$5:$P$20,MATCH('1.Baseline'!AG$4,'Waste Composition'!$O$5:$O$20,0))*$B19</f>
        <v>125.7576</v>
      </c>
      <c r="AH19" s="164">
        <f>INDEX('Waste Composition'!$P$5:$P$20,MATCH('1.Baseline'!AH$4,'Waste Composition'!$O$5:$O$20,0))*$B19</f>
        <v>5.2399000000000004</v>
      </c>
      <c r="AI19" s="164">
        <f>INDEX('Waste Composition'!$P$5:$P$20,MATCH('1.Baseline'!AI$4,'Waste Composition'!$O$5:$O$20,0))*$B19</f>
        <v>125.7576</v>
      </c>
      <c r="AJ19" s="173">
        <f>INDEX('Waste Composition'!$P$5:$P$20,MATCH('1.Baseline'!AJ$4,'Waste Composition'!$O$5:$O$20,0))*$B19</f>
        <v>83.838400000000007</v>
      </c>
      <c r="AL19" s="214">
        <v>0</v>
      </c>
      <c r="AM19" s="215">
        <v>0</v>
      </c>
      <c r="AN19" s="215">
        <v>0</v>
      </c>
      <c r="AO19" s="215">
        <v>0</v>
      </c>
      <c r="AP19" s="215">
        <v>0</v>
      </c>
      <c r="AQ19" s="215">
        <v>0</v>
      </c>
      <c r="AR19" s="215">
        <v>0</v>
      </c>
      <c r="AS19" s="215">
        <v>0</v>
      </c>
      <c r="AT19" s="215">
        <v>0</v>
      </c>
      <c r="AU19" s="215">
        <v>0</v>
      </c>
      <c r="AV19" s="215">
        <v>0</v>
      </c>
      <c r="AW19" s="215">
        <v>0</v>
      </c>
      <c r="AX19" s="215">
        <v>0</v>
      </c>
      <c r="AY19" s="215">
        <v>0</v>
      </c>
      <c r="AZ19" s="215">
        <v>0</v>
      </c>
      <c r="BA19" s="215">
        <v>0</v>
      </c>
      <c r="BC19" s="214">
        <v>0</v>
      </c>
      <c r="BD19" s="215">
        <v>0</v>
      </c>
      <c r="BE19" s="215">
        <v>0</v>
      </c>
      <c r="BF19" s="215">
        <v>0</v>
      </c>
      <c r="BG19" s="215">
        <v>0</v>
      </c>
      <c r="BH19" s="215">
        <v>0</v>
      </c>
      <c r="BI19" s="215">
        <v>0</v>
      </c>
      <c r="BJ19" s="215">
        <v>0</v>
      </c>
      <c r="BK19" s="215">
        <v>0</v>
      </c>
      <c r="BL19" s="215">
        <v>0</v>
      </c>
      <c r="BM19" s="215">
        <v>0</v>
      </c>
      <c r="BN19" s="215">
        <v>0</v>
      </c>
      <c r="BO19" s="215">
        <v>0</v>
      </c>
      <c r="BP19" s="215">
        <v>0</v>
      </c>
      <c r="BQ19" s="215">
        <v>0</v>
      </c>
      <c r="BR19" s="219">
        <v>0</v>
      </c>
      <c r="BT19" s="214">
        <v>0</v>
      </c>
      <c r="BU19" s="215">
        <v>0</v>
      </c>
      <c r="BV19" s="215">
        <v>0</v>
      </c>
      <c r="BW19" s="215">
        <v>0</v>
      </c>
      <c r="BX19" s="215">
        <v>0</v>
      </c>
      <c r="BY19" s="215">
        <v>0</v>
      </c>
      <c r="BZ19" s="215">
        <v>0</v>
      </c>
      <c r="CA19" s="215">
        <v>0</v>
      </c>
      <c r="CB19" s="215">
        <v>0</v>
      </c>
      <c r="CC19" s="215">
        <v>0</v>
      </c>
      <c r="CD19" s="215">
        <v>0</v>
      </c>
      <c r="CE19" s="215">
        <v>0</v>
      </c>
      <c r="CF19" s="215">
        <v>0</v>
      </c>
      <c r="CG19" s="215">
        <v>0</v>
      </c>
      <c r="CH19" s="215">
        <v>0</v>
      </c>
      <c r="CI19" s="219">
        <v>0</v>
      </c>
      <c r="CK19" s="214">
        <v>1</v>
      </c>
      <c r="CL19" s="215">
        <v>1</v>
      </c>
      <c r="CM19" s="215">
        <v>1</v>
      </c>
      <c r="CN19" s="215">
        <v>1</v>
      </c>
      <c r="CO19" s="215">
        <v>1</v>
      </c>
      <c r="CP19" s="215">
        <v>1</v>
      </c>
      <c r="CQ19" s="215">
        <v>1</v>
      </c>
      <c r="CR19" s="215">
        <v>1</v>
      </c>
      <c r="CS19" s="215">
        <v>1</v>
      </c>
      <c r="CT19" s="215">
        <v>1</v>
      </c>
      <c r="CU19" s="215">
        <v>1</v>
      </c>
      <c r="CV19" s="215">
        <v>1</v>
      </c>
      <c r="CW19" s="215">
        <v>1</v>
      </c>
      <c r="CX19" s="215">
        <v>1</v>
      </c>
      <c r="CY19" s="215">
        <v>1</v>
      </c>
      <c r="CZ19" s="219">
        <v>1</v>
      </c>
      <c r="DB19" s="214">
        <v>0</v>
      </c>
      <c r="DC19" s="215">
        <v>0</v>
      </c>
      <c r="DD19" s="215">
        <v>0</v>
      </c>
      <c r="DE19" s="215">
        <v>0</v>
      </c>
      <c r="DF19" s="215">
        <v>0</v>
      </c>
      <c r="DG19" s="215">
        <v>0</v>
      </c>
      <c r="DH19" s="215">
        <v>0</v>
      </c>
      <c r="DI19" s="215">
        <v>0</v>
      </c>
      <c r="DJ19" s="215">
        <v>0</v>
      </c>
      <c r="DK19" s="215">
        <v>0</v>
      </c>
      <c r="DL19" s="215">
        <v>0</v>
      </c>
      <c r="DM19" s="215">
        <v>0</v>
      </c>
      <c r="DN19" s="215">
        <v>0</v>
      </c>
      <c r="DO19" s="215">
        <v>0</v>
      </c>
      <c r="DP19" s="215">
        <v>0</v>
      </c>
      <c r="DQ19" s="215">
        <v>0</v>
      </c>
      <c r="DS19" s="214">
        <v>0</v>
      </c>
      <c r="DT19" s="215">
        <v>0</v>
      </c>
      <c r="DU19" s="215">
        <v>0</v>
      </c>
      <c r="DV19" s="215">
        <v>0</v>
      </c>
      <c r="DW19" s="215">
        <v>0</v>
      </c>
      <c r="DX19" s="215">
        <v>0</v>
      </c>
      <c r="DY19" s="215">
        <v>0</v>
      </c>
      <c r="DZ19" s="215">
        <v>0</v>
      </c>
      <c r="EA19" s="215">
        <v>0</v>
      </c>
      <c r="EB19" s="215">
        <v>0</v>
      </c>
      <c r="EC19" s="215">
        <v>0</v>
      </c>
      <c r="ED19" s="215">
        <v>0</v>
      </c>
      <c r="EE19" s="215">
        <v>0</v>
      </c>
      <c r="EF19" s="215">
        <v>0</v>
      </c>
      <c r="EG19" s="215">
        <v>0</v>
      </c>
      <c r="EH19" s="215">
        <v>0</v>
      </c>
      <c r="EJ19" s="172">
        <f>$U$19*AL19</f>
        <v>0</v>
      </c>
      <c r="EK19" s="164">
        <f>$V$19*AM19</f>
        <v>0</v>
      </c>
      <c r="EL19" s="164">
        <f>$W$19*AN19</f>
        <v>0</v>
      </c>
      <c r="EM19" s="164">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73">
        <f>$AJ$19*BA19</f>
        <v>0</v>
      </c>
      <c r="EZ19" s="229"/>
      <c r="FA19" s="172">
        <f>$U$19*BC19</f>
        <v>0</v>
      </c>
      <c r="FB19" s="164">
        <f>$V$19*BD19</f>
        <v>0</v>
      </c>
      <c r="FC19" s="164">
        <f>$W$19*BE19</f>
        <v>0</v>
      </c>
      <c r="FD19" s="164">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73">
        <f>$AJ$19*BR19</f>
        <v>0</v>
      </c>
      <c r="FQ19" s="229"/>
      <c r="FR19" s="172">
        <f>$U$19*BT19</f>
        <v>0</v>
      </c>
      <c r="FS19" s="164">
        <f>$V$19*BU19</f>
        <v>0</v>
      </c>
      <c r="FT19" s="164">
        <f>$W$19*BV19</f>
        <v>0</v>
      </c>
      <c r="FU19" s="164">
        <f>$X$19*BW19</f>
        <v>0</v>
      </c>
      <c r="FV19" s="164">
        <f>$Y$19*BX19</f>
        <v>0</v>
      </c>
      <c r="FW19" s="164">
        <f>$Z$19*BY19</f>
        <v>0</v>
      </c>
      <c r="FX19" s="164">
        <f>$AA$19*BZ19</f>
        <v>0</v>
      </c>
      <c r="FY19" s="164">
        <f>$AB$19*CA19</f>
        <v>0</v>
      </c>
      <c r="FZ19" s="164">
        <f>$AC$19*CB19</f>
        <v>0</v>
      </c>
      <c r="GA19" s="164">
        <f>$AD$19*CC19</f>
        <v>0</v>
      </c>
      <c r="GB19" s="164">
        <f>$AE$19*CD19</f>
        <v>0</v>
      </c>
      <c r="GC19" s="164">
        <f>$AF$19*CE19</f>
        <v>0</v>
      </c>
      <c r="GD19" s="164">
        <f>$AG$19*CF19</f>
        <v>0</v>
      </c>
      <c r="GE19" s="164">
        <f>$AH$19*CG19</f>
        <v>0</v>
      </c>
      <c r="GF19" s="164">
        <f>$AI$19*CH19</f>
        <v>0</v>
      </c>
      <c r="GG19" s="173">
        <f>$AJ$19*CI19</f>
        <v>0</v>
      </c>
      <c r="GH19" s="229"/>
      <c r="GI19" s="172">
        <f>$U$19*CK19</f>
        <v>41.919200000000004</v>
      </c>
      <c r="GJ19" s="164">
        <f>$V$19*CL19</f>
        <v>178.1566</v>
      </c>
      <c r="GK19" s="164">
        <f>$W$19*CM19</f>
        <v>188.63640000000001</v>
      </c>
      <c r="GL19" s="164">
        <f>$X$19*CN19</f>
        <v>94.318200000000004</v>
      </c>
      <c r="GM19" s="164">
        <f>$Y$19*CO19</f>
        <v>15.7197</v>
      </c>
      <c r="GN19" s="164">
        <f>$Z$19*CP19</f>
        <v>26.1995</v>
      </c>
      <c r="GO19" s="164">
        <f>$AA$19*CQ19</f>
        <v>5.2399000000000004</v>
      </c>
      <c r="GP19" s="164">
        <f>$AB$19*CR19</f>
        <v>78.598500000000001</v>
      </c>
      <c r="GQ19" s="164">
        <f>$AC$19*CS19</f>
        <v>10.479800000000001</v>
      </c>
      <c r="GR19" s="164">
        <f>$AD$19*CT19</f>
        <v>10.479800000000001</v>
      </c>
      <c r="GS19" s="164">
        <f>$AE$19*CU19</f>
        <v>26.1995</v>
      </c>
      <c r="GT19" s="164">
        <f>$AF$19*CV19</f>
        <v>31.439399999999999</v>
      </c>
      <c r="GU19" s="164">
        <f>$AG$19*CW19</f>
        <v>125.7576</v>
      </c>
      <c r="GV19" s="164">
        <f>$AH$19*CX19</f>
        <v>5.2399000000000004</v>
      </c>
      <c r="GW19" s="164">
        <f>$AI$19*CY19</f>
        <v>125.7576</v>
      </c>
      <c r="GX19" s="173">
        <f>$AJ$19*CZ19</f>
        <v>83.838400000000007</v>
      </c>
      <c r="GY19" s="229"/>
      <c r="GZ19" s="172">
        <f>$U$19*DB19</f>
        <v>0</v>
      </c>
      <c r="HA19" s="164">
        <f>$V$19*DC19</f>
        <v>0</v>
      </c>
      <c r="HB19" s="164">
        <f>$W$19*DD19</f>
        <v>0</v>
      </c>
      <c r="HC19" s="164">
        <f>$X$19*DE19</f>
        <v>0</v>
      </c>
      <c r="HD19" s="164">
        <f>$Y$19*DF19</f>
        <v>0</v>
      </c>
      <c r="HE19" s="164">
        <f>$Z$19*DG19</f>
        <v>0</v>
      </c>
      <c r="HF19" s="164">
        <f>$AA$19*DH19</f>
        <v>0</v>
      </c>
      <c r="HG19" s="164">
        <f>$AB$19*DI19</f>
        <v>0</v>
      </c>
      <c r="HH19" s="164">
        <f>$AC$19*DJ19</f>
        <v>0</v>
      </c>
      <c r="HI19" s="164">
        <f>$AD$19*DK19</f>
        <v>0</v>
      </c>
      <c r="HJ19" s="164">
        <f>$AE$19*DL19</f>
        <v>0</v>
      </c>
      <c r="HK19" s="164">
        <f>$AF$19*DM19</f>
        <v>0</v>
      </c>
      <c r="HL19" s="164">
        <f>$AG$19*DN19</f>
        <v>0</v>
      </c>
      <c r="HM19" s="164">
        <f>$AH$19*DO19</f>
        <v>0</v>
      </c>
      <c r="HN19" s="164">
        <f>$AI$19*DP19</f>
        <v>0</v>
      </c>
      <c r="HO19" s="173">
        <f>$AJ$19*DQ19</f>
        <v>0</v>
      </c>
      <c r="HP19" s="229"/>
      <c r="HQ19" s="172">
        <f>$U$19*DS19</f>
        <v>0</v>
      </c>
      <c r="HR19" s="164">
        <f>$V$19*DT19</f>
        <v>0</v>
      </c>
      <c r="HS19" s="164">
        <f>$W$19*DU19</f>
        <v>0</v>
      </c>
      <c r="HT19" s="164">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73">
        <f>$AJ$19*EH19</f>
        <v>0</v>
      </c>
      <c r="IH19" s="65" t="s">
        <v>236</v>
      </c>
      <c r="II19" s="62">
        <f t="shared" si="3"/>
        <v>0</v>
      </c>
      <c r="IJ19" s="289">
        <f t="shared" si="4"/>
        <v>0</v>
      </c>
      <c r="IK19" s="289">
        <f t="shared" si="5"/>
        <v>4698.7869856284751</v>
      </c>
      <c r="IL19" s="289">
        <f t="shared" si="6"/>
        <v>4126.3044</v>
      </c>
      <c r="IM19" s="289">
        <f t="shared" si="7"/>
        <v>0</v>
      </c>
      <c r="IN19" s="236">
        <f t="shared" si="8"/>
        <v>0</v>
      </c>
      <c r="IP19" s="62">
        <f t="shared" si="9"/>
        <v>1721.7215999999999</v>
      </c>
      <c r="IQ19" s="236">
        <f t="shared" si="10"/>
        <v>2977.0653856284753</v>
      </c>
    </row>
    <row r="20" spans="1:251" ht="14.65" thickBot="1">
      <c r="A20" s="62" t="s">
        <v>267</v>
      </c>
      <c r="B20" s="145">
        <f>INDEX('Waste Projections'!$H22:$AL22,MATCH('1.Baseline'!$B$1,'Waste Projections'!$H$6:$AL$6,0))</f>
        <v>773.87</v>
      </c>
      <c r="C20" s="286" t="s">
        <v>248</v>
      </c>
      <c r="D20" s="154" t="s">
        <v>249</v>
      </c>
      <c r="E20" s="83" t="s">
        <v>249</v>
      </c>
      <c r="F20" s="156">
        <v>0</v>
      </c>
      <c r="G20" s="83" t="s">
        <v>249</v>
      </c>
      <c r="H20" s="156">
        <v>0</v>
      </c>
      <c r="I20" s="156" t="str">
        <f t="shared" si="0"/>
        <v>N/A</v>
      </c>
      <c r="J20" s="156">
        <v>86.6</v>
      </c>
      <c r="K20" s="190" t="s">
        <v>220</v>
      </c>
      <c r="L20" s="172">
        <f t="shared" si="1"/>
        <v>0</v>
      </c>
      <c r="M20" s="164">
        <f t="shared" si="1"/>
        <v>67017.141999999993</v>
      </c>
      <c r="N20" s="164">
        <f t="shared" si="1"/>
        <v>0</v>
      </c>
      <c r="O20" s="173">
        <f t="shared" si="1"/>
        <v>0</v>
      </c>
      <c r="P20" s="172">
        <f>INDEX('Transportation GHG'!$B$21:$B$24,MATCH('1.Baseline'!P$4,'Transportation GHG'!$A$21:$A$24,0))*L20</f>
        <v>0</v>
      </c>
      <c r="Q20" s="164">
        <f>INDEX('Transportation GHG'!$B$21:$B$24,MATCH('1.Baseline'!Q$4,'Transportation GHG'!$A$21:$A$24,0))*M20</f>
        <v>6.011953153876922</v>
      </c>
      <c r="R20" s="164">
        <f>INDEX('Transportation GHG'!$B$21:$B$24,MATCH('1.Baseline'!R$4,'Transportation GHG'!$A$21:$A$24,0))*N20</f>
        <v>0</v>
      </c>
      <c r="S20" s="173">
        <f>INDEX('Transportation GHG'!$B$21:$B$24,MATCH('1.Baseline'!S$4,'Transportation GHG'!$A$21:$A$24,0))*O20</f>
        <v>0</v>
      </c>
      <c r="U20" s="172">
        <f>INDEX('Waste Composition'!$P$5:$P$20,MATCH('1.Baseline'!U$4,'Waste Composition'!$O$5:$O$20,0))*$B20</f>
        <v>30.954800000000002</v>
      </c>
      <c r="V20" s="164">
        <f>INDEX('Waste Composition'!$P$5:$P$20,MATCH('1.Baseline'!V$4,'Waste Composition'!$O$5:$O$20,0))*$B20</f>
        <v>131.55789999999999</v>
      </c>
      <c r="W20" s="164">
        <f>INDEX('Waste Composition'!$P$5:$P$20,MATCH('1.Baseline'!W$4,'Waste Composition'!$O$5:$O$20,0))*$B20</f>
        <v>139.29659999999998</v>
      </c>
      <c r="X20" s="164">
        <f>INDEX('Waste Composition'!$P$5:$P$20,MATCH('1.Baseline'!X$4,'Waste Composition'!$O$5:$O$20,0))*$B20</f>
        <v>69.648299999999992</v>
      </c>
      <c r="Y20" s="164">
        <f>INDEX('Waste Composition'!$P$5:$P$20,MATCH('1.Baseline'!Y$4,'Waste Composition'!$O$5:$O$20,0))*$B20</f>
        <v>11.60805</v>
      </c>
      <c r="Z20" s="164">
        <f>INDEX('Waste Composition'!$P$5:$P$20,MATCH('1.Baseline'!Z$4,'Waste Composition'!$O$5:$O$20,0))*$B20</f>
        <v>19.34675</v>
      </c>
      <c r="AA20" s="164">
        <f>INDEX('Waste Composition'!$P$5:$P$20,MATCH('1.Baseline'!AA$4,'Waste Composition'!$O$5:$O$20,0))*$B20</f>
        <v>3.8693500000000003</v>
      </c>
      <c r="AB20" s="164">
        <f>INDEX('Waste Composition'!$P$5:$P$20,MATCH('1.Baseline'!AB$4,'Waste Composition'!$O$5:$O$20,0))*$B20</f>
        <v>58.04025</v>
      </c>
      <c r="AC20" s="164">
        <f>INDEX('Waste Composition'!$P$5:$P$20,MATCH('1.Baseline'!AC$4,'Waste Composition'!$O$5:$O$20,0))*$B20</f>
        <v>7.7387000000000006</v>
      </c>
      <c r="AD20" s="164">
        <f>INDEX('Waste Composition'!$P$5:$P$20,MATCH('1.Baseline'!AD$4,'Waste Composition'!$O$5:$O$20,0))*$B20</f>
        <v>7.7387000000000006</v>
      </c>
      <c r="AE20" s="164">
        <f>INDEX('Waste Composition'!$P$5:$P$20,MATCH('1.Baseline'!AE$4,'Waste Composition'!$O$5:$O$20,0))*$B20</f>
        <v>19.34675</v>
      </c>
      <c r="AF20" s="164">
        <f>INDEX('Waste Composition'!$P$5:$P$20,MATCH('1.Baseline'!AF$4,'Waste Composition'!$O$5:$O$20,0))*$B20</f>
        <v>23.216100000000001</v>
      </c>
      <c r="AG20" s="164">
        <f>INDEX('Waste Composition'!$P$5:$P$20,MATCH('1.Baseline'!AG$4,'Waste Composition'!$O$5:$O$20,0))*$B20</f>
        <v>92.864400000000003</v>
      </c>
      <c r="AH20" s="164">
        <f>INDEX('Waste Composition'!$P$5:$P$20,MATCH('1.Baseline'!AH$4,'Waste Composition'!$O$5:$O$20,0))*$B20</f>
        <v>3.8693500000000003</v>
      </c>
      <c r="AI20" s="164">
        <f>INDEX('Waste Composition'!$P$5:$P$20,MATCH('1.Baseline'!AI$4,'Waste Composition'!$O$5:$O$20,0))*$B20</f>
        <v>92.864400000000003</v>
      </c>
      <c r="AJ20" s="173">
        <f>INDEX('Waste Composition'!$P$5:$P$20,MATCH('1.Baseline'!AJ$4,'Waste Composition'!$O$5:$O$20,0))*$B20</f>
        <v>61.909600000000005</v>
      </c>
      <c r="AL20" s="214">
        <v>0</v>
      </c>
      <c r="AM20" s="215">
        <v>0</v>
      </c>
      <c r="AN20" s="215">
        <v>0</v>
      </c>
      <c r="AO20" s="215">
        <v>0</v>
      </c>
      <c r="AP20" s="215">
        <v>0</v>
      </c>
      <c r="AQ20" s="215">
        <v>0</v>
      </c>
      <c r="AR20" s="215">
        <v>0</v>
      </c>
      <c r="AS20" s="215">
        <v>0</v>
      </c>
      <c r="AT20" s="215">
        <v>0</v>
      </c>
      <c r="AU20" s="215">
        <v>0</v>
      </c>
      <c r="AV20" s="215">
        <v>0</v>
      </c>
      <c r="AW20" s="215">
        <v>0</v>
      </c>
      <c r="AX20" s="215">
        <v>0</v>
      </c>
      <c r="AY20" s="215">
        <v>0</v>
      </c>
      <c r="AZ20" s="215">
        <v>0</v>
      </c>
      <c r="BA20" s="215">
        <v>0</v>
      </c>
      <c r="BC20" s="214">
        <v>0</v>
      </c>
      <c r="BD20" s="215">
        <v>0</v>
      </c>
      <c r="BE20" s="215">
        <v>0</v>
      </c>
      <c r="BF20" s="215">
        <v>0</v>
      </c>
      <c r="BG20" s="215">
        <v>0</v>
      </c>
      <c r="BH20" s="215">
        <v>0</v>
      </c>
      <c r="BI20" s="215">
        <v>0</v>
      </c>
      <c r="BJ20" s="215">
        <v>0</v>
      </c>
      <c r="BK20" s="215">
        <v>0</v>
      </c>
      <c r="BL20" s="215">
        <v>0</v>
      </c>
      <c r="BM20" s="215">
        <v>0</v>
      </c>
      <c r="BN20" s="215">
        <v>0</v>
      </c>
      <c r="BO20" s="215">
        <v>0</v>
      </c>
      <c r="BP20" s="215">
        <v>0</v>
      </c>
      <c r="BQ20" s="215">
        <v>0</v>
      </c>
      <c r="BR20" s="219">
        <v>0</v>
      </c>
      <c r="BT20" s="214">
        <v>1</v>
      </c>
      <c r="BU20" s="215">
        <v>1</v>
      </c>
      <c r="BV20" s="215">
        <v>1</v>
      </c>
      <c r="BW20" s="215">
        <v>1</v>
      </c>
      <c r="BX20" s="215">
        <v>1</v>
      </c>
      <c r="BY20" s="215">
        <v>1</v>
      </c>
      <c r="BZ20" s="215">
        <v>1</v>
      </c>
      <c r="CA20" s="215">
        <v>1</v>
      </c>
      <c r="CB20" s="215">
        <v>1</v>
      </c>
      <c r="CC20" s="215">
        <v>1</v>
      </c>
      <c r="CD20" s="215">
        <v>1</v>
      </c>
      <c r="CE20" s="215">
        <v>1</v>
      </c>
      <c r="CF20" s="215">
        <v>1</v>
      </c>
      <c r="CG20" s="215">
        <v>1</v>
      </c>
      <c r="CH20" s="215">
        <v>1</v>
      </c>
      <c r="CI20" s="219">
        <v>1</v>
      </c>
      <c r="CK20" s="214">
        <v>0</v>
      </c>
      <c r="CL20" s="215">
        <v>0</v>
      </c>
      <c r="CM20" s="215">
        <v>0</v>
      </c>
      <c r="CN20" s="215">
        <v>0</v>
      </c>
      <c r="CO20" s="215">
        <v>0</v>
      </c>
      <c r="CP20" s="215">
        <v>0</v>
      </c>
      <c r="CQ20" s="215">
        <v>0</v>
      </c>
      <c r="CR20" s="215">
        <v>0</v>
      </c>
      <c r="CS20" s="215">
        <v>0</v>
      </c>
      <c r="CT20" s="215">
        <v>0</v>
      </c>
      <c r="CU20" s="215">
        <v>0</v>
      </c>
      <c r="CV20" s="215">
        <v>0</v>
      </c>
      <c r="CW20" s="215">
        <v>0</v>
      </c>
      <c r="CX20" s="215">
        <v>0</v>
      </c>
      <c r="CY20" s="215">
        <v>0</v>
      </c>
      <c r="CZ20" s="219">
        <v>0</v>
      </c>
      <c r="DB20" s="214">
        <v>0</v>
      </c>
      <c r="DC20" s="215">
        <v>0</v>
      </c>
      <c r="DD20" s="215">
        <v>0</v>
      </c>
      <c r="DE20" s="215">
        <v>0</v>
      </c>
      <c r="DF20" s="215">
        <v>0</v>
      </c>
      <c r="DG20" s="215">
        <v>0</v>
      </c>
      <c r="DH20" s="215">
        <v>0</v>
      </c>
      <c r="DI20" s="215">
        <v>0</v>
      </c>
      <c r="DJ20" s="215">
        <v>0</v>
      </c>
      <c r="DK20" s="215">
        <v>0</v>
      </c>
      <c r="DL20" s="215">
        <v>0</v>
      </c>
      <c r="DM20" s="215">
        <v>0</v>
      </c>
      <c r="DN20" s="215">
        <v>0</v>
      </c>
      <c r="DO20" s="215">
        <v>0</v>
      </c>
      <c r="DP20" s="215">
        <v>0</v>
      </c>
      <c r="DQ20" s="215">
        <v>0</v>
      </c>
      <c r="DS20" s="214">
        <v>0</v>
      </c>
      <c r="DT20" s="215">
        <v>0</v>
      </c>
      <c r="DU20" s="215">
        <v>0</v>
      </c>
      <c r="DV20" s="215">
        <v>0</v>
      </c>
      <c r="DW20" s="215">
        <v>0</v>
      </c>
      <c r="DX20" s="215">
        <v>0</v>
      </c>
      <c r="DY20" s="215">
        <v>0</v>
      </c>
      <c r="DZ20" s="215">
        <v>0</v>
      </c>
      <c r="EA20" s="215">
        <v>0</v>
      </c>
      <c r="EB20" s="215">
        <v>0</v>
      </c>
      <c r="EC20" s="215">
        <v>0</v>
      </c>
      <c r="ED20" s="215">
        <v>0</v>
      </c>
      <c r="EE20" s="215">
        <v>0</v>
      </c>
      <c r="EF20" s="215">
        <v>0</v>
      </c>
      <c r="EG20" s="215">
        <v>0</v>
      </c>
      <c r="EH20" s="215">
        <v>0</v>
      </c>
      <c r="EJ20" s="172">
        <f>$U$20*AL20</f>
        <v>0</v>
      </c>
      <c r="EK20" s="164">
        <f>$V$20*AM20</f>
        <v>0</v>
      </c>
      <c r="EL20" s="164">
        <f>$W$20*AN20</f>
        <v>0</v>
      </c>
      <c r="EM20" s="164">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73">
        <f>$AJ$20*BA20</f>
        <v>0</v>
      </c>
      <c r="EZ20" s="229"/>
      <c r="FA20" s="172">
        <f>$U$20*BC20</f>
        <v>0</v>
      </c>
      <c r="FB20" s="164">
        <f>$V$20*BD20</f>
        <v>0</v>
      </c>
      <c r="FC20" s="164">
        <f>$W$20*BE20</f>
        <v>0</v>
      </c>
      <c r="FD20" s="164">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73">
        <f>$AJ$20*BR20</f>
        <v>0</v>
      </c>
      <c r="FQ20" s="229"/>
      <c r="FR20" s="172">
        <f>$U$20*BT20</f>
        <v>30.954800000000002</v>
      </c>
      <c r="FS20" s="164">
        <f>$V$20*BU20</f>
        <v>131.55789999999999</v>
      </c>
      <c r="FT20" s="164">
        <f>$W$20*BV20</f>
        <v>139.29659999999998</v>
      </c>
      <c r="FU20" s="164">
        <f>$X$20*BW20</f>
        <v>69.648299999999992</v>
      </c>
      <c r="FV20" s="164">
        <f>$Y$20*BX20</f>
        <v>11.60805</v>
      </c>
      <c r="FW20" s="164">
        <f>$Z$20*BY20</f>
        <v>19.34675</v>
      </c>
      <c r="FX20" s="164">
        <f>$AA$20*BZ20</f>
        <v>3.8693500000000003</v>
      </c>
      <c r="FY20" s="164">
        <f>$AB$20*CA20</f>
        <v>58.04025</v>
      </c>
      <c r="FZ20" s="164">
        <f>$AC$20*CB20</f>
        <v>7.7387000000000006</v>
      </c>
      <c r="GA20" s="164">
        <f>$AD$20*CC20</f>
        <v>7.7387000000000006</v>
      </c>
      <c r="GB20" s="164">
        <f>$AE$20*CD20</f>
        <v>19.34675</v>
      </c>
      <c r="GC20" s="164">
        <f>$AF$20*CE20</f>
        <v>23.216100000000001</v>
      </c>
      <c r="GD20" s="164">
        <f>$AG$20*CF20</f>
        <v>92.864400000000003</v>
      </c>
      <c r="GE20" s="164">
        <f>$AH$20*CG20</f>
        <v>3.8693500000000003</v>
      </c>
      <c r="GF20" s="164">
        <f>$AI$20*CH20</f>
        <v>92.864400000000003</v>
      </c>
      <c r="GG20" s="173">
        <f>$AJ$20*CI20</f>
        <v>61.909600000000005</v>
      </c>
      <c r="GH20" s="229"/>
      <c r="GI20" s="172">
        <f>$U$20*CK20</f>
        <v>0</v>
      </c>
      <c r="GJ20" s="164">
        <f>$V$20*CL20</f>
        <v>0</v>
      </c>
      <c r="GK20" s="164">
        <f>$W$20*CM20</f>
        <v>0</v>
      </c>
      <c r="GL20" s="164">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73">
        <f>$AJ$20*CZ20</f>
        <v>0</v>
      </c>
      <c r="GY20" s="229"/>
      <c r="GZ20" s="172">
        <f>$U$20*DB20</f>
        <v>0</v>
      </c>
      <c r="HA20" s="164">
        <f>$V$20*DC20</f>
        <v>0</v>
      </c>
      <c r="HB20" s="164">
        <f>$W$20*DD20</f>
        <v>0</v>
      </c>
      <c r="HC20" s="164">
        <f>$X$20*DE20</f>
        <v>0</v>
      </c>
      <c r="HD20" s="164">
        <f>$Y$20*DF20</f>
        <v>0</v>
      </c>
      <c r="HE20" s="164">
        <f>$Z$20*DG20</f>
        <v>0</v>
      </c>
      <c r="HF20" s="164">
        <f>$AA$20*DH20</f>
        <v>0</v>
      </c>
      <c r="HG20" s="164">
        <f>$AB$20*DI20</f>
        <v>0</v>
      </c>
      <c r="HH20" s="164">
        <f>$AC$20*DJ20</f>
        <v>0</v>
      </c>
      <c r="HI20" s="164">
        <f>$AD$20*DK20</f>
        <v>0</v>
      </c>
      <c r="HJ20" s="164">
        <f>$AE$20*DL20</f>
        <v>0</v>
      </c>
      <c r="HK20" s="164">
        <f>$AF$20*DM20</f>
        <v>0</v>
      </c>
      <c r="HL20" s="164">
        <f>$AG$20*DN20</f>
        <v>0</v>
      </c>
      <c r="HM20" s="164">
        <f>$AH$20*DO20</f>
        <v>0</v>
      </c>
      <c r="HN20" s="164">
        <f>$AI$20*DP20</f>
        <v>0</v>
      </c>
      <c r="HO20" s="173">
        <f>$AJ$20*DQ20</f>
        <v>0</v>
      </c>
      <c r="HP20" s="229"/>
      <c r="HQ20" s="172">
        <f>$U$20*DS20</f>
        <v>0</v>
      </c>
      <c r="HR20" s="164">
        <f>$V$20*DT20</f>
        <v>0</v>
      </c>
      <c r="HS20" s="164">
        <f>$W$20*DU20</f>
        <v>0</v>
      </c>
      <c r="HT20" s="164">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73">
        <f>$AJ$20*EH20</f>
        <v>0</v>
      </c>
      <c r="IH20" s="69" t="s">
        <v>237</v>
      </c>
      <c r="II20" s="282">
        <f t="shared" si="3"/>
        <v>0</v>
      </c>
      <c r="IJ20" s="237">
        <f t="shared" si="4"/>
        <v>0</v>
      </c>
      <c r="IK20" s="237">
        <f t="shared" si="5"/>
        <v>4044.3463999999999</v>
      </c>
      <c r="IL20" s="237">
        <f t="shared" si="6"/>
        <v>2750.8696</v>
      </c>
      <c r="IM20" s="237">
        <f t="shared" si="7"/>
        <v>0</v>
      </c>
      <c r="IN20" s="238">
        <f t="shared" si="8"/>
        <v>0</v>
      </c>
      <c r="IP20" s="282">
        <f t="shared" si="9"/>
        <v>1147.8144</v>
      </c>
      <c r="IQ20" s="238">
        <f t="shared" si="10"/>
        <v>2896.5320000000002</v>
      </c>
    </row>
    <row r="21" spans="1:251" ht="14.65" thickBot="1">
      <c r="A21" s="283" t="s">
        <v>268</v>
      </c>
      <c r="B21" s="145">
        <f>INDEX('Waste Projections'!$H23:$AL23,MATCH('1.Baseline'!$B$1,'Waste Projections'!$H$6:$AL$6,0))</f>
        <v>8428</v>
      </c>
      <c r="C21" s="286" t="s">
        <v>253</v>
      </c>
      <c r="D21" s="155" t="s">
        <v>257</v>
      </c>
      <c r="E21" s="150" t="s">
        <v>249</v>
      </c>
      <c r="F21" s="157">
        <v>2.2000000000000002</v>
      </c>
      <c r="G21" s="150" t="s">
        <v>249</v>
      </c>
      <c r="H21" s="157">
        <v>0</v>
      </c>
      <c r="I21" s="157" t="str">
        <f t="shared" si="0"/>
        <v>N/A</v>
      </c>
      <c r="J21" s="157">
        <v>39.200000000000003</v>
      </c>
      <c r="K21" s="183" t="s">
        <v>222</v>
      </c>
      <c r="L21" s="174">
        <f t="shared" si="1"/>
        <v>0</v>
      </c>
      <c r="M21" s="165">
        <f t="shared" si="1"/>
        <v>0</v>
      </c>
      <c r="N21" s="165">
        <f t="shared" si="1"/>
        <v>0</v>
      </c>
      <c r="O21" s="175">
        <f t="shared" si="1"/>
        <v>330377.60000000003</v>
      </c>
      <c r="P21" s="174">
        <f>INDEX('Transportation GHG'!$B$21:$B$24,MATCH('1.Baseline'!P$4,'Transportation GHG'!$A$21:$A$24,0))*L21</f>
        <v>0</v>
      </c>
      <c r="Q21" s="165">
        <f>INDEX('Transportation GHG'!$B$21:$B$24,MATCH('1.Baseline'!Q$4,'Transportation GHG'!$A$21:$A$24,0))*M21</f>
        <v>0</v>
      </c>
      <c r="R21" s="165">
        <f>INDEX('Transportation GHG'!$B$21:$B$24,MATCH('1.Baseline'!R$4,'Transportation GHG'!$A$21:$A$24,0))*N21</f>
        <v>0</v>
      </c>
      <c r="S21" s="175">
        <f>INDEX('Transportation GHG'!$B$21:$B$24,MATCH('1.Baseline'!S$4,'Transportation GHG'!$A$21:$A$24,0))*O21</f>
        <v>7.8310235186991886</v>
      </c>
      <c r="U21" s="174">
        <f>INDEX('Waste Composition'!$P$5:$P$20,MATCH('1.Baseline'!U$4,'Waste Composition'!$O$5:$O$20,0))*$B21</f>
        <v>337.12</v>
      </c>
      <c r="V21" s="165">
        <f>INDEX('Waste Composition'!$P$5:$P$20,MATCH('1.Baseline'!V$4,'Waste Composition'!$O$5:$O$20,0))*$B21</f>
        <v>1432.7599999999998</v>
      </c>
      <c r="W21" s="165">
        <f>INDEX('Waste Composition'!$P$5:$P$20,MATCH('1.Baseline'!W$4,'Waste Composition'!$O$5:$O$20,0))*$B21</f>
        <v>1517.04</v>
      </c>
      <c r="X21" s="165">
        <f>INDEX('Waste Composition'!$P$5:$P$20,MATCH('1.Baseline'!X$4,'Waste Composition'!$O$5:$O$20,0))*$B21</f>
        <v>758.52</v>
      </c>
      <c r="Y21" s="165">
        <f>INDEX('Waste Composition'!$P$5:$P$20,MATCH('1.Baseline'!Y$4,'Waste Composition'!$O$5:$O$20,0))*$B21</f>
        <v>126.42</v>
      </c>
      <c r="Z21" s="165">
        <f>INDEX('Waste Composition'!$P$5:$P$20,MATCH('1.Baseline'!Z$4,'Waste Composition'!$O$5:$O$20,0))*$B21</f>
        <v>210.70000000000002</v>
      </c>
      <c r="AA21" s="165">
        <f>INDEX('Waste Composition'!$P$5:$P$20,MATCH('1.Baseline'!AA$4,'Waste Composition'!$O$5:$O$20,0))*$B21</f>
        <v>42.14</v>
      </c>
      <c r="AB21" s="165">
        <f>INDEX('Waste Composition'!$P$5:$P$20,MATCH('1.Baseline'!AB$4,'Waste Composition'!$O$5:$O$20,0))*$B21</f>
        <v>632.1</v>
      </c>
      <c r="AC21" s="165">
        <f>INDEX('Waste Composition'!$P$5:$P$20,MATCH('1.Baseline'!AC$4,'Waste Composition'!$O$5:$O$20,0))*$B21</f>
        <v>84.28</v>
      </c>
      <c r="AD21" s="165">
        <f>INDEX('Waste Composition'!$P$5:$P$20,MATCH('1.Baseline'!AD$4,'Waste Composition'!$O$5:$O$20,0))*$B21</f>
        <v>84.28</v>
      </c>
      <c r="AE21" s="165">
        <f>INDEX('Waste Composition'!$P$5:$P$20,MATCH('1.Baseline'!AE$4,'Waste Composition'!$O$5:$O$20,0))*$B21</f>
        <v>210.70000000000002</v>
      </c>
      <c r="AF21" s="165">
        <f>INDEX('Waste Composition'!$P$5:$P$20,MATCH('1.Baseline'!AF$4,'Waste Composition'!$O$5:$O$20,0))*$B21</f>
        <v>252.84</v>
      </c>
      <c r="AG21" s="165">
        <f>INDEX('Waste Composition'!$P$5:$P$20,MATCH('1.Baseline'!AG$4,'Waste Composition'!$O$5:$O$20,0))*$B21</f>
        <v>1011.36</v>
      </c>
      <c r="AH21" s="165">
        <f>INDEX('Waste Composition'!$P$5:$P$20,MATCH('1.Baseline'!AH$4,'Waste Composition'!$O$5:$O$20,0))*$B21</f>
        <v>42.14</v>
      </c>
      <c r="AI21" s="165">
        <f>INDEX('Waste Composition'!$P$5:$P$20,MATCH('1.Baseline'!AI$4,'Waste Composition'!$O$5:$O$20,0))*$B21</f>
        <v>1011.36</v>
      </c>
      <c r="AJ21" s="175">
        <f>INDEX('Waste Composition'!$P$5:$P$20,MATCH('1.Baseline'!AJ$4,'Waste Composition'!$O$5:$O$20,0))*$B21</f>
        <v>674.24</v>
      </c>
      <c r="AL21" s="216">
        <v>0</v>
      </c>
      <c r="AM21" s="217">
        <v>0</v>
      </c>
      <c r="AN21" s="217">
        <v>0</v>
      </c>
      <c r="AO21" s="217">
        <v>0</v>
      </c>
      <c r="AP21" s="217">
        <v>0</v>
      </c>
      <c r="AQ21" s="217">
        <v>0</v>
      </c>
      <c r="AR21" s="217">
        <v>0</v>
      </c>
      <c r="AS21" s="217">
        <v>0</v>
      </c>
      <c r="AT21" s="217">
        <v>0</v>
      </c>
      <c r="AU21" s="217">
        <v>0</v>
      </c>
      <c r="AV21" s="217">
        <v>0</v>
      </c>
      <c r="AW21" s="217">
        <v>0</v>
      </c>
      <c r="AX21" s="217">
        <v>0</v>
      </c>
      <c r="AY21" s="217">
        <v>0</v>
      </c>
      <c r="AZ21" s="217">
        <v>0</v>
      </c>
      <c r="BA21" s="217">
        <v>0</v>
      </c>
      <c r="BC21" s="216">
        <v>0</v>
      </c>
      <c r="BD21" s="217">
        <v>0</v>
      </c>
      <c r="BE21" s="217">
        <v>0</v>
      </c>
      <c r="BF21" s="217">
        <v>0</v>
      </c>
      <c r="BG21" s="217">
        <v>0</v>
      </c>
      <c r="BH21" s="217">
        <v>0</v>
      </c>
      <c r="BI21" s="217">
        <v>0</v>
      </c>
      <c r="BJ21" s="217">
        <v>0</v>
      </c>
      <c r="BK21" s="217">
        <v>0</v>
      </c>
      <c r="BL21" s="217">
        <v>0</v>
      </c>
      <c r="BM21" s="217">
        <v>0</v>
      </c>
      <c r="BN21" s="217">
        <v>0</v>
      </c>
      <c r="BO21" s="217">
        <v>0</v>
      </c>
      <c r="BP21" s="217">
        <v>0</v>
      </c>
      <c r="BQ21" s="217">
        <v>0</v>
      </c>
      <c r="BR21" s="220">
        <v>0</v>
      </c>
      <c r="BT21" s="216">
        <v>0</v>
      </c>
      <c r="BU21" s="217">
        <v>0</v>
      </c>
      <c r="BV21" s="217">
        <v>0</v>
      </c>
      <c r="BW21" s="217">
        <v>0</v>
      </c>
      <c r="BX21" s="217">
        <v>0</v>
      </c>
      <c r="BY21" s="217">
        <v>0</v>
      </c>
      <c r="BZ21" s="217">
        <v>0</v>
      </c>
      <c r="CA21" s="217">
        <v>0</v>
      </c>
      <c r="CB21" s="217">
        <v>0</v>
      </c>
      <c r="CC21" s="217">
        <v>0</v>
      </c>
      <c r="CD21" s="217">
        <v>0</v>
      </c>
      <c r="CE21" s="217">
        <v>0</v>
      </c>
      <c r="CF21" s="217">
        <v>0</v>
      </c>
      <c r="CG21" s="217">
        <v>0</v>
      </c>
      <c r="CH21" s="217">
        <v>0</v>
      </c>
      <c r="CI21" s="220">
        <v>0</v>
      </c>
      <c r="CK21" s="216">
        <v>1</v>
      </c>
      <c r="CL21" s="217">
        <v>1</v>
      </c>
      <c r="CM21" s="217">
        <v>1</v>
      </c>
      <c r="CN21" s="217">
        <v>1</v>
      </c>
      <c r="CO21" s="217">
        <v>1</v>
      </c>
      <c r="CP21" s="217">
        <v>1</v>
      </c>
      <c r="CQ21" s="217">
        <v>1</v>
      </c>
      <c r="CR21" s="217">
        <v>1</v>
      </c>
      <c r="CS21" s="217">
        <v>1</v>
      </c>
      <c r="CT21" s="217">
        <v>1</v>
      </c>
      <c r="CU21" s="217">
        <v>1</v>
      </c>
      <c r="CV21" s="217">
        <v>1</v>
      </c>
      <c r="CW21" s="217">
        <v>1</v>
      </c>
      <c r="CX21" s="217">
        <v>1</v>
      </c>
      <c r="CY21" s="217">
        <v>1</v>
      </c>
      <c r="CZ21" s="220">
        <v>1</v>
      </c>
      <c r="DB21" s="216">
        <v>0</v>
      </c>
      <c r="DC21" s="217">
        <v>0</v>
      </c>
      <c r="DD21" s="217">
        <v>0</v>
      </c>
      <c r="DE21" s="217">
        <v>0</v>
      </c>
      <c r="DF21" s="217">
        <v>0</v>
      </c>
      <c r="DG21" s="217">
        <v>0</v>
      </c>
      <c r="DH21" s="217">
        <v>0</v>
      </c>
      <c r="DI21" s="217">
        <v>0</v>
      </c>
      <c r="DJ21" s="217">
        <v>0</v>
      </c>
      <c r="DK21" s="217">
        <v>0</v>
      </c>
      <c r="DL21" s="217">
        <v>0</v>
      </c>
      <c r="DM21" s="217">
        <v>0</v>
      </c>
      <c r="DN21" s="217">
        <v>0</v>
      </c>
      <c r="DO21" s="217">
        <v>0</v>
      </c>
      <c r="DP21" s="217">
        <v>0</v>
      </c>
      <c r="DQ21" s="217">
        <v>0</v>
      </c>
      <c r="DS21" s="216">
        <v>0</v>
      </c>
      <c r="DT21" s="217">
        <v>0</v>
      </c>
      <c r="DU21" s="217">
        <v>0</v>
      </c>
      <c r="DV21" s="217">
        <v>0</v>
      </c>
      <c r="DW21" s="217">
        <v>0</v>
      </c>
      <c r="DX21" s="217">
        <v>0</v>
      </c>
      <c r="DY21" s="217">
        <v>0</v>
      </c>
      <c r="DZ21" s="217">
        <v>0</v>
      </c>
      <c r="EA21" s="217">
        <v>0</v>
      </c>
      <c r="EB21" s="217">
        <v>0</v>
      </c>
      <c r="EC21" s="217">
        <v>0</v>
      </c>
      <c r="ED21" s="217">
        <v>0</v>
      </c>
      <c r="EE21" s="217">
        <v>0</v>
      </c>
      <c r="EF21" s="217">
        <v>0</v>
      </c>
      <c r="EG21" s="217">
        <v>0</v>
      </c>
      <c r="EH21" s="217">
        <v>0</v>
      </c>
      <c r="EJ21" s="174">
        <f>$U$21*AL21</f>
        <v>0</v>
      </c>
      <c r="EK21" s="165">
        <f>$V$21*AM21</f>
        <v>0</v>
      </c>
      <c r="EL21" s="165">
        <f>$W$21*AN21</f>
        <v>0</v>
      </c>
      <c r="EM21" s="165">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75">
        <f>$AJ$21*BA21</f>
        <v>0</v>
      </c>
      <c r="EZ21" s="229"/>
      <c r="FA21" s="174">
        <f>$U$21*BC21</f>
        <v>0</v>
      </c>
      <c r="FB21" s="165">
        <f>$V$21*BD21</f>
        <v>0</v>
      </c>
      <c r="FC21" s="165">
        <f>$W$21*BE21</f>
        <v>0</v>
      </c>
      <c r="FD21" s="165">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75">
        <f>$AJ$21*BR21</f>
        <v>0</v>
      </c>
      <c r="FQ21" s="229"/>
      <c r="FR21" s="174">
        <f>$U$21*BT21</f>
        <v>0</v>
      </c>
      <c r="FS21" s="165">
        <f>$V$21*BU21</f>
        <v>0</v>
      </c>
      <c r="FT21" s="165">
        <f>$W$21*BV21</f>
        <v>0</v>
      </c>
      <c r="FU21" s="165">
        <f>$X$21*BW21</f>
        <v>0</v>
      </c>
      <c r="FV21" s="165">
        <f>$Y$21*BX21</f>
        <v>0</v>
      </c>
      <c r="FW21" s="165">
        <f>$Z$21*BY21</f>
        <v>0</v>
      </c>
      <c r="FX21" s="165">
        <f>$AA$21*BZ21</f>
        <v>0</v>
      </c>
      <c r="FY21" s="165">
        <f>$AB$21*CA21</f>
        <v>0</v>
      </c>
      <c r="FZ21" s="165">
        <f>$AC$21*CB21</f>
        <v>0</v>
      </c>
      <c r="GA21" s="165">
        <f>$AD$21*CC21</f>
        <v>0</v>
      </c>
      <c r="GB21" s="165">
        <f>$AE$21*CD21</f>
        <v>0</v>
      </c>
      <c r="GC21" s="165">
        <f>$AF$21*CE21</f>
        <v>0</v>
      </c>
      <c r="GD21" s="165">
        <f>$AG$21*CF21</f>
        <v>0</v>
      </c>
      <c r="GE21" s="165">
        <f>$AH$21*CG21</f>
        <v>0</v>
      </c>
      <c r="GF21" s="165">
        <f>$AI$21*CH21</f>
        <v>0</v>
      </c>
      <c r="GG21" s="175">
        <f>$AJ$21*CI21</f>
        <v>0</v>
      </c>
      <c r="GH21" s="229"/>
      <c r="GI21" s="174">
        <f>$U$21*CK21</f>
        <v>337.12</v>
      </c>
      <c r="GJ21" s="165">
        <f>$V$21*CL21</f>
        <v>1432.7599999999998</v>
      </c>
      <c r="GK21" s="165">
        <f>$W$21*CM21</f>
        <v>1517.04</v>
      </c>
      <c r="GL21" s="165">
        <f>$X$21*CN21</f>
        <v>758.52</v>
      </c>
      <c r="GM21" s="165">
        <f>$Y$21*CO21</f>
        <v>126.42</v>
      </c>
      <c r="GN21" s="165">
        <f>$Z$21*CP21</f>
        <v>210.70000000000002</v>
      </c>
      <c r="GO21" s="165">
        <f>$AA$21*CQ21</f>
        <v>42.14</v>
      </c>
      <c r="GP21" s="165">
        <f>$AB$21*CR21</f>
        <v>632.1</v>
      </c>
      <c r="GQ21" s="165">
        <f>$AC$21*CS21</f>
        <v>84.28</v>
      </c>
      <c r="GR21" s="165">
        <f>$AD$21*CT21</f>
        <v>84.28</v>
      </c>
      <c r="GS21" s="165">
        <f>$AE$21*CU21</f>
        <v>210.70000000000002</v>
      </c>
      <c r="GT21" s="165">
        <f>$AF$21*CV21</f>
        <v>252.84</v>
      </c>
      <c r="GU21" s="165">
        <f>$AG$21*CW21</f>
        <v>1011.36</v>
      </c>
      <c r="GV21" s="165">
        <f>$AH$21*CX21</f>
        <v>42.14</v>
      </c>
      <c r="GW21" s="165">
        <f>$AI$21*CY21</f>
        <v>1011.36</v>
      </c>
      <c r="GX21" s="175">
        <f>$AJ$21*CZ21</f>
        <v>674.24</v>
      </c>
      <c r="GY21" s="229"/>
      <c r="GZ21" s="174">
        <f>$U$21*DB21</f>
        <v>0</v>
      </c>
      <c r="HA21" s="165">
        <f>$V$21*DC21</f>
        <v>0</v>
      </c>
      <c r="HB21" s="165">
        <f>$W$21*DD21</f>
        <v>0</v>
      </c>
      <c r="HC21" s="165">
        <f>$X$21*DE21</f>
        <v>0</v>
      </c>
      <c r="HD21" s="165">
        <f>$Y$21*DF21</f>
        <v>0</v>
      </c>
      <c r="HE21" s="165">
        <f>$Z$21*DG21</f>
        <v>0</v>
      </c>
      <c r="HF21" s="165">
        <f>$AA$21*DH21</f>
        <v>0</v>
      </c>
      <c r="HG21" s="165">
        <f>$AB$21*DI21</f>
        <v>0</v>
      </c>
      <c r="HH21" s="165">
        <f>$AC$21*DJ21</f>
        <v>0</v>
      </c>
      <c r="HI21" s="165">
        <f>$AD$21*DK21</f>
        <v>0</v>
      </c>
      <c r="HJ21" s="165">
        <f>$AE$21*DL21</f>
        <v>0</v>
      </c>
      <c r="HK21" s="165">
        <f>$AF$21*DM21</f>
        <v>0</v>
      </c>
      <c r="HL21" s="165">
        <f>$AG$21*DN21</f>
        <v>0</v>
      </c>
      <c r="HM21" s="165">
        <f>$AH$21*DO21</f>
        <v>0</v>
      </c>
      <c r="HN21" s="165">
        <f>$AI$21*DP21</f>
        <v>0</v>
      </c>
      <c r="HO21" s="175">
        <f>$AJ$21*DQ21</f>
        <v>0</v>
      </c>
      <c r="HP21" s="229"/>
      <c r="HQ21" s="174">
        <f>$U$21*DS21</f>
        <v>0</v>
      </c>
      <c r="HR21" s="165">
        <f>$V$21*DT21</f>
        <v>0</v>
      </c>
      <c r="HS21" s="165">
        <f>$W$21*DU21</f>
        <v>0</v>
      </c>
      <c r="HT21" s="165">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75">
        <f>$AJ$21*EH21</f>
        <v>0</v>
      </c>
      <c r="IH21" s="271" t="s">
        <v>269</v>
      </c>
    </row>
    <row r="22" spans="1:251">
      <c r="A22" s="75" t="s">
        <v>270</v>
      </c>
      <c r="B22" s="191">
        <f>AVERAGE(B5:B21)</f>
        <v>3882.9505882352942</v>
      </c>
      <c r="C22" s="76"/>
      <c r="D22" s="76"/>
      <c r="E22" s="76"/>
      <c r="F22" s="76"/>
      <c r="G22" s="77"/>
      <c r="H22" s="76"/>
      <c r="I22" s="76"/>
      <c r="J22" s="76"/>
      <c r="K22" s="176"/>
      <c r="L22" s="170"/>
      <c r="M22" s="163"/>
      <c r="N22" s="163"/>
      <c r="O22" s="171"/>
      <c r="P22" s="170">
        <f>AVERAGE(P5:P21)</f>
        <v>5.1028486772307691</v>
      </c>
      <c r="Q22" s="163">
        <f>AVERAGE(Q5:Q21)</f>
        <v>9.6680554241384637</v>
      </c>
      <c r="R22" s="163">
        <f>AVERAGE(R5:R21)</f>
        <v>0</v>
      </c>
      <c r="S22" s="171">
        <f>AVERAGE(S5:S21)</f>
        <v>0.6666503382113822</v>
      </c>
      <c r="U22" s="170">
        <f>AVERAGE(U5:U21)</f>
        <v>155.31802352941173</v>
      </c>
      <c r="V22" s="163">
        <f t="shared" ref="V22:AJ22" si="11">AVERAGE(V5:V21)</f>
        <v>660.10159999999996</v>
      </c>
      <c r="W22" s="163">
        <f t="shared" si="11"/>
        <v>698.93110588235288</v>
      </c>
      <c r="X22" s="163">
        <f t="shared" si="11"/>
        <v>349.46555294117644</v>
      </c>
      <c r="Y22" s="163">
        <f t="shared" si="11"/>
        <v>58.2442588235294</v>
      </c>
      <c r="Z22" s="163">
        <f t="shared" si="11"/>
        <v>97.073764705882354</v>
      </c>
      <c r="AA22" s="163">
        <f t="shared" si="11"/>
        <v>19.414752941176467</v>
      </c>
      <c r="AB22" s="163">
        <f t="shared" si="11"/>
        <v>291.22129411764712</v>
      </c>
      <c r="AC22" s="163">
        <f t="shared" si="11"/>
        <v>38.829505882352933</v>
      </c>
      <c r="AD22" s="163">
        <f t="shared" si="11"/>
        <v>38.829505882352933</v>
      </c>
      <c r="AE22" s="163">
        <f t="shared" si="11"/>
        <v>97.073764705882354</v>
      </c>
      <c r="AF22" s="163">
        <f t="shared" si="11"/>
        <v>116.4885176470588</v>
      </c>
      <c r="AG22" s="163">
        <f t="shared" si="11"/>
        <v>465.9540705882352</v>
      </c>
      <c r="AH22" s="163">
        <f t="shared" si="11"/>
        <v>19.414752941176467</v>
      </c>
      <c r="AI22" s="163">
        <f t="shared" si="11"/>
        <v>465.9540705882352</v>
      </c>
      <c r="AJ22" s="171">
        <f t="shared" si="11"/>
        <v>310.63604705882346</v>
      </c>
      <c r="AL22" s="170"/>
      <c r="AM22" s="163"/>
      <c r="AN22" s="163"/>
      <c r="AO22" s="163"/>
      <c r="AP22" s="163"/>
      <c r="AQ22" s="163"/>
      <c r="AR22" s="163"/>
      <c r="AS22" s="163"/>
      <c r="AT22" s="163"/>
      <c r="AU22" s="163"/>
      <c r="AV22" s="163"/>
      <c r="AW22" s="163"/>
      <c r="AX22" s="163"/>
      <c r="AY22" s="163"/>
      <c r="AZ22" s="163"/>
      <c r="BA22" s="171"/>
      <c r="BC22" s="212"/>
      <c r="BD22" s="213"/>
      <c r="BE22" s="213"/>
      <c r="BF22" s="213"/>
      <c r="BG22" s="213"/>
      <c r="BH22" s="213"/>
      <c r="BI22" s="213"/>
      <c r="BJ22" s="213"/>
      <c r="BK22" s="213"/>
      <c r="BL22" s="213"/>
      <c r="BM22" s="213"/>
      <c r="BN22" s="213"/>
      <c r="BO22" s="213"/>
      <c r="BP22" s="213"/>
      <c r="BQ22" s="213"/>
      <c r="BR22" s="218"/>
      <c r="BT22" s="212"/>
      <c r="BU22" s="213"/>
      <c r="BV22" s="213"/>
      <c r="BW22" s="213"/>
      <c r="BX22" s="213"/>
      <c r="BY22" s="213"/>
      <c r="BZ22" s="213"/>
      <c r="CA22" s="213"/>
      <c r="CB22" s="213"/>
      <c r="CC22" s="213"/>
      <c r="CD22" s="213"/>
      <c r="CE22" s="213"/>
      <c r="CF22" s="213"/>
      <c r="CG22" s="213"/>
      <c r="CH22" s="213"/>
      <c r="CI22" s="218"/>
      <c r="CK22" s="223"/>
      <c r="CL22" s="224"/>
      <c r="CM22" s="224"/>
      <c r="CN22" s="224"/>
      <c r="CO22" s="224"/>
      <c r="CP22" s="224"/>
      <c r="CQ22" s="224"/>
      <c r="CR22" s="224"/>
      <c r="CS22" s="224"/>
      <c r="CT22" s="224"/>
      <c r="CU22" s="224"/>
      <c r="CV22" s="224"/>
      <c r="CW22" s="224"/>
      <c r="CX22" s="224"/>
      <c r="CY22" s="224"/>
      <c r="CZ22" s="225"/>
      <c r="DB22" s="170"/>
      <c r="DC22" s="163"/>
      <c r="DD22" s="163"/>
      <c r="DE22" s="163"/>
      <c r="DF22" s="163"/>
      <c r="DG22" s="163"/>
      <c r="DH22" s="163"/>
      <c r="DI22" s="163"/>
      <c r="DJ22" s="163"/>
      <c r="DK22" s="163"/>
      <c r="DL22" s="163"/>
      <c r="DM22" s="163"/>
      <c r="DN22" s="163"/>
      <c r="DO22" s="163"/>
      <c r="DP22" s="163"/>
      <c r="DQ22" s="171"/>
      <c r="DS22" s="170"/>
      <c r="DT22" s="163"/>
      <c r="DU22" s="163"/>
      <c r="DV22" s="163"/>
      <c r="DW22" s="163"/>
      <c r="DX22" s="163"/>
      <c r="DY22" s="163"/>
      <c r="DZ22" s="163"/>
      <c r="EA22" s="163"/>
      <c r="EB22" s="163"/>
      <c r="EC22" s="163"/>
      <c r="ED22" s="163"/>
      <c r="EE22" s="163"/>
      <c r="EF22" s="163"/>
      <c r="EG22" s="163"/>
      <c r="EH22" s="171"/>
      <c r="EJ22" s="170">
        <f>AVERAGE(EJ5:EJ21)</f>
        <v>0</v>
      </c>
      <c r="EK22" s="163">
        <f t="shared" ref="EK22:EY22" si="12">AVERAGE(EK5:EK21)</f>
        <v>0</v>
      </c>
      <c r="EL22" s="163">
        <f t="shared" si="12"/>
        <v>0</v>
      </c>
      <c r="EM22" s="163">
        <f t="shared" si="12"/>
        <v>0</v>
      </c>
      <c r="EN22" s="163">
        <f t="shared" si="12"/>
        <v>0</v>
      </c>
      <c r="EO22" s="163">
        <f t="shared" si="12"/>
        <v>0</v>
      </c>
      <c r="EP22" s="163">
        <f t="shared" si="12"/>
        <v>0</v>
      </c>
      <c r="EQ22" s="163">
        <f t="shared" si="12"/>
        <v>0</v>
      </c>
      <c r="ER22" s="163">
        <f t="shared" si="12"/>
        <v>0</v>
      </c>
      <c r="ES22" s="163">
        <f t="shared" si="12"/>
        <v>0</v>
      </c>
      <c r="ET22" s="163">
        <f t="shared" si="12"/>
        <v>0</v>
      </c>
      <c r="EU22" s="163">
        <f t="shared" si="12"/>
        <v>0</v>
      </c>
      <c r="EV22" s="163">
        <f t="shared" si="12"/>
        <v>0</v>
      </c>
      <c r="EW22" s="163">
        <f t="shared" si="12"/>
        <v>0</v>
      </c>
      <c r="EX22" s="163">
        <f t="shared" si="12"/>
        <v>0</v>
      </c>
      <c r="EY22" s="171">
        <f t="shared" si="12"/>
        <v>0</v>
      </c>
      <c r="EZ22" s="229"/>
      <c r="FA22" s="170">
        <f>AVERAGE(FA5:FA21)</f>
        <v>0</v>
      </c>
      <c r="FB22" s="163">
        <f t="shared" ref="FB22" si="13">AVERAGE(FB5:FB21)</f>
        <v>0</v>
      </c>
      <c r="FC22" s="163">
        <f t="shared" ref="FC22" si="14">AVERAGE(FC5:FC21)</f>
        <v>0</v>
      </c>
      <c r="FD22" s="163">
        <f t="shared" ref="FD22" si="15">AVERAGE(FD5:FD21)</f>
        <v>0</v>
      </c>
      <c r="FE22" s="163">
        <f t="shared" ref="FE22" si="16">AVERAGE(FE5:FE21)</f>
        <v>0</v>
      </c>
      <c r="FF22" s="163">
        <f t="shared" ref="FF22" si="17">AVERAGE(FF5:FF21)</f>
        <v>0</v>
      </c>
      <c r="FG22" s="163">
        <f t="shared" ref="FG22" si="18">AVERAGE(FG5:FG21)</f>
        <v>0</v>
      </c>
      <c r="FH22" s="163">
        <f t="shared" ref="FH22" si="19">AVERAGE(FH5:FH21)</f>
        <v>0</v>
      </c>
      <c r="FI22" s="163">
        <f t="shared" ref="FI22" si="20">AVERAGE(FI5:FI21)</f>
        <v>0</v>
      </c>
      <c r="FJ22" s="163">
        <f t="shared" ref="FJ22" si="21">AVERAGE(FJ5:FJ21)</f>
        <v>0</v>
      </c>
      <c r="FK22" s="163">
        <f t="shared" ref="FK22" si="22">AVERAGE(FK5:FK21)</f>
        <v>0</v>
      </c>
      <c r="FL22" s="163">
        <f t="shared" ref="FL22" si="23">AVERAGE(FL5:FL21)</f>
        <v>0</v>
      </c>
      <c r="FM22" s="163">
        <f t="shared" ref="FM22" si="24">AVERAGE(FM5:FM21)</f>
        <v>0</v>
      </c>
      <c r="FN22" s="163">
        <f t="shared" ref="FN22" si="25">AVERAGE(FN5:FN21)</f>
        <v>0</v>
      </c>
      <c r="FO22" s="163">
        <f t="shared" ref="FO22" si="26">AVERAGE(FO5:FO21)</f>
        <v>0</v>
      </c>
      <c r="FP22" s="171">
        <f t="shared" ref="FP22" si="27">AVERAGE(FP5:FP21)</f>
        <v>0</v>
      </c>
      <c r="FQ22" s="229"/>
      <c r="FR22" s="170">
        <f>AVERAGE(FR5:FR21)</f>
        <v>82.492447058823529</v>
      </c>
      <c r="FS22" s="163">
        <f t="shared" ref="FS22" si="28">AVERAGE(FS5:FS21)</f>
        <v>350.59289999999999</v>
      </c>
      <c r="FT22" s="163">
        <f t="shared" ref="FT22" si="29">AVERAGE(FT5:FT21)</f>
        <v>371.21601176470585</v>
      </c>
      <c r="FU22" s="163">
        <f t="shared" ref="FU22" si="30">AVERAGE(FU5:FU21)</f>
        <v>185.60800588235293</v>
      </c>
      <c r="FV22" s="163">
        <f t="shared" ref="FV22" si="31">AVERAGE(FV5:FV21)</f>
        <v>30.93466764705882</v>
      </c>
      <c r="FW22" s="163">
        <f t="shared" ref="FW22" si="32">AVERAGE(FW5:FW21)</f>
        <v>51.557779411764706</v>
      </c>
      <c r="FX22" s="163">
        <f t="shared" ref="FX22" si="33">AVERAGE(FX5:FX21)</f>
        <v>10.311555882352941</v>
      </c>
      <c r="FY22" s="163">
        <f t="shared" ref="FY22" si="34">AVERAGE(FY5:FY21)</f>
        <v>154.6733382352941</v>
      </c>
      <c r="FZ22" s="163">
        <f t="shared" ref="FZ22" si="35">AVERAGE(FZ5:FZ21)</f>
        <v>20.623111764705882</v>
      </c>
      <c r="GA22" s="163">
        <f t="shared" ref="GA22" si="36">AVERAGE(GA5:GA21)</f>
        <v>20.623111764705882</v>
      </c>
      <c r="GB22" s="163">
        <f t="shared" ref="GB22" si="37">AVERAGE(GB5:GB21)</f>
        <v>51.557779411764706</v>
      </c>
      <c r="GC22" s="163">
        <f t="shared" ref="GC22" si="38">AVERAGE(GC5:GC21)</f>
        <v>61.86933529411764</v>
      </c>
      <c r="GD22" s="163">
        <f t="shared" ref="GD22" si="39">AVERAGE(GD5:GD21)</f>
        <v>247.47734117647056</v>
      </c>
      <c r="GE22" s="163">
        <f t="shared" ref="GE22" si="40">AVERAGE(GE5:GE21)</f>
        <v>10.311555882352941</v>
      </c>
      <c r="GF22" s="163">
        <f t="shared" ref="GF22" si="41">AVERAGE(GF5:GF21)</f>
        <v>247.47734117647056</v>
      </c>
      <c r="GG22" s="171">
        <f t="shared" ref="GG22" si="42">AVERAGE(GG5:GG21)</f>
        <v>164.98489411764706</v>
      </c>
      <c r="GH22" s="229"/>
      <c r="GI22" s="170">
        <f>AVERAGE(GI5:GI21)</f>
        <v>72.825576470588231</v>
      </c>
      <c r="GJ22" s="163">
        <f t="shared" ref="GJ22" si="43">AVERAGE(GJ5:GJ21)</f>
        <v>309.50869999999998</v>
      </c>
      <c r="GK22" s="163">
        <f t="shared" ref="GK22" si="44">AVERAGE(GK5:GK21)</f>
        <v>327.71509411764708</v>
      </c>
      <c r="GL22" s="163">
        <f t="shared" ref="GL22" si="45">AVERAGE(GL5:GL21)</f>
        <v>163.85754705882354</v>
      </c>
      <c r="GM22" s="163">
        <f t="shared" ref="GM22" si="46">AVERAGE(GM5:GM21)</f>
        <v>27.309591176470587</v>
      </c>
      <c r="GN22" s="163">
        <f t="shared" ref="GN22" si="47">AVERAGE(GN5:GN21)</f>
        <v>45.515985294117655</v>
      </c>
      <c r="GO22" s="163">
        <f t="shared" ref="GO22" si="48">AVERAGE(GO5:GO21)</f>
        <v>9.1031970588235289</v>
      </c>
      <c r="GP22" s="163">
        <f t="shared" ref="GP22" si="49">AVERAGE(GP5:GP21)</f>
        <v>136.54795588235291</v>
      </c>
      <c r="GQ22" s="163">
        <f t="shared" ref="GQ22" si="50">AVERAGE(GQ5:GQ21)</f>
        <v>18.206394117647058</v>
      </c>
      <c r="GR22" s="163">
        <f t="shared" ref="GR22" si="51">AVERAGE(GR5:GR21)</f>
        <v>18.206394117647058</v>
      </c>
      <c r="GS22" s="163">
        <f t="shared" ref="GS22" si="52">AVERAGE(GS5:GS21)</f>
        <v>45.515985294117655</v>
      </c>
      <c r="GT22" s="163">
        <f t="shared" ref="GT22" si="53">AVERAGE(GT5:GT21)</f>
        <v>54.619182352941174</v>
      </c>
      <c r="GU22" s="163">
        <f t="shared" ref="GU22" si="54">AVERAGE(GU5:GU21)</f>
        <v>218.47672941176469</v>
      </c>
      <c r="GV22" s="163">
        <f t="shared" ref="GV22" si="55">AVERAGE(GV5:GV21)</f>
        <v>9.1031970588235289</v>
      </c>
      <c r="GW22" s="163">
        <f t="shared" ref="GW22" si="56">AVERAGE(GW5:GW21)</f>
        <v>218.47672941176469</v>
      </c>
      <c r="GX22" s="171">
        <f t="shared" ref="GX22" si="57">AVERAGE(GX5:GX21)</f>
        <v>145.65115294117646</v>
      </c>
      <c r="GY22" s="229"/>
      <c r="GZ22" s="170">
        <f>AVERAGE(GZ5:GZ21)</f>
        <v>0</v>
      </c>
      <c r="HA22" s="163">
        <f t="shared" ref="HA22" si="58">AVERAGE(HA5:HA21)</f>
        <v>0</v>
      </c>
      <c r="HB22" s="163">
        <f t="shared" ref="HB22" si="59">AVERAGE(HB5:HB21)</f>
        <v>0</v>
      </c>
      <c r="HC22" s="163">
        <f t="shared" ref="HC22" si="60">AVERAGE(HC5:HC21)</f>
        <v>0</v>
      </c>
      <c r="HD22" s="163">
        <f t="shared" ref="HD22" si="61">AVERAGE(HD5:HD21)</f>
        <v>0</v>
      </c>
      <c r="HE22" s="163">
        <f t="shared" ref="HE22" si="62">AVERAGE(HE5:HE21)</f>
        <v>0</v>
      </c>
      <c r="HF22" s="163">
        <f t="shared" ref="HF22" si="63">AVERAGE(HF5:HF21)</f>
        <v>0</v>
      </c>
      <c r="HG22" s="163">
        <f t="shared" ref="HG22" si="64">AVERAGE(HG5:HG21)</f>
        <v>0</v>
      </c>
      <c r="HH22" s="163">
        <f t="shared" ref="HH22" si="65">AVERAGE(HH5:HH21)</f>
        <v>0</v>
      </c>
      <c r="HI22" s="163">
        <f t="shared" ref="HI22" si="66">AVERAGE(HI5:HI21)</f>
        <v>0</v>
      </c>
      <c r="HJ22" s="163">
        <f t="shared" ref="HJ22" si="67">AVERAGE(HJ5:HJ21)</f>
        <v>0</v>
      </c>
      <c r="HK22" s="163">
        <f t="shared" ref="HK22" si="68">AVERAGE(HK5:HK21)</f>
        <v>0</v>
      </c>
      <c r="HL22" s="163">
        <f t="shared" ref="HL22" si="69">AVERAGE(HL5:HL21)</f>
        <v>0</v>
      </c>
      <c r="HM22" s="163">
        <f t="shared" ref="HM22" si="70">AVERAGE(HM5:HM21)</f>
        <v>0</v>
      </c>
      <c r="HN22" s="163">
        <f t="shared" ref="HN22" si="71">AVERAGE(HN5:HN21)</f>
        <v>0</v>
      </c>
      <c r="HO22" s="171">
        <f t="shared" ref="HO22" si="72">AVERAGE(HO5:HO21)</f>
        <v>0</v>
      </c>
      <c r="HP22" s="229"/>
      <c r="HQ22" s="170">
        <f>AVERAGE(HQ5:HQ21)</f>
        <v>0</v>
      </c>
      <c r="HR22" s="163">
        <f t="shared" ref="HR22" si="73">AVERAGE(HR5:HR21)</f>
        <v>0</v>
      </c>
      <c r="HS22" s="163">
        <f t="shared" ref="HS22" si="74">AVERAGE(HS5:HS21)</f>
        <v>0</v>
      </c>
      <c r="HT22" s="163">
        <f t="shared" ref="HT22" si="75">AVERAGE(HT5:HT21)</f>
        <v>0</v>
      </c>
      <c r="HU22" s="163">
        <f t="shared" ref="HU22" si="76">AVERAGE(HU5:HU21)</f>
        <v>0</v>
      </c>
      <c r="HV22" s="163">
        <f t="shared" ref="HV22" si="77">AVERAGE(HV5:HV21)</f>
        <v>0</v>
      </c>
      <c r="HW22" s="163">
        <f t="shared" ref="HW22" si="78">AVERAGE(HW5:HW21)</f>
        <v>0</v>
      </c>
      <c r="HX22" s="163">
        <f t="shared" ref="HX22" si="79">AVERAGE(HX5:HX21)</f>
        <v>0</v>
      </c>
      <c r="HY22" s="163">
        <f t="shared" ref="HY22" si="80">AVERAGE(HY5:HY21)</f>
        <v>0</v>
      </c>
      <c r="HZ22" s="163">
        <f t="shared" ref="HZ22" si="81">AVERAGE(HZ5:HZ21)</f>
        <v>0</v>
      </c>
      <c r="IA22" s="163">
        <f t="shared" ref="IA22" si="82">AVERAGE(IA5:IA21)</f>
        <v>0</v>
      </c>
      <c r="IB22" s="163">
        <f t="shared" ref="IB22" si="83">AVERAGE(IB5:IB21)</f>
        <v>0</v>
      </c>
      <c r="IC22" s="163">
        <f t="shared" ref="IC22" si="84">AVERAGE(IC5:IC21)</f>
        <v>0</v>
      </c>
      <c r="ID22" s="163">
        <f t="shared" ref="ID22" si="85">AVERAGE(ID5:ID21)</f>
        <v>0</v>
      </c>
      <c r="IE22" s="163">
        <f t="shared" ref="IE22" si="86">AVERAGE(IE5:IE21)</f>
        <v>0</v>
      </c>
      <c r="IF22" s="171">
        <f t="shared" ref="IF22" si="87">AVERAGE(IF5:IF21)</f>
        <v>0</v>
      </c>
    </row>
    <row r="23" spans="1:251" ht="14.65" thickBot="1">
      <c r="A23" s="78" t="s">
        <v>271</v>
      </c>
      <c r="B23" s="192">
        <f>SUM(B5:B21)</f>
        <v>66010.16</v>
      </c>
      <c r="C23" s="79"/>
      <c r="D23" s="79"/>
      <c r="E23" s="79"/>
      <c r="F23" s="79"/>
      <c r="G23" s="80"/>
      <c r="H23" s="79"/>
      <c r="I23" s="79"/>
      <c r="J23" s="79"/>
      <c r="K23" s="177"/>
      <c r="L23" s="174"/>
      <c r="M23" s="165"/>
      <c r="N23" s="165"/>
      <c r="O23" s="175"/>
      <c r="P23" s="174">
        <f>SUM(P5:P21)</f>
        <v>86.748427512923072</v>
      </c>
      <c r="Q23" s="165">
        <f>SUM(Q5:Q21)</f>
        <v>164.35694221035388</v>
      </c>
      <c r="R23" s="165">
        <f>SUM(R5:R21)</f>
        <v>0</v>
      </c>
      <c r="S23" s="175">
        <f>SUM(S5:S21)</f>
        <v>11.333055749593498</v>
      </c>
      <c r="U23" s="174">
        <f>SUM(U5:U21)</f>
        <v>2640.4063999999994</v>
      </c>
      <c r="V23" s="165">
        <f t="shared" ref="V23:AJ23" si="88">SUM(V5:V21)</f>
        <v>11221.727199999999</v>
      </c>
      <c r="W23" s="165">
        <f t="shared" si="88"/>
        <v>11881.828799999999</v>
      </c>
      <c r="X23" s="165">
        <f t="shared" si="88"/>
        <v>5940.9143999999997</v>
      </c>
      <c r="Y23" s="165">
        <f t="shared" si="88"/>
        <v>990.15239999999983</v>
      </c>
      <c r="Z23" s="165">
        <f t="shared" si="88"/>
        <v>1650.2540000000001</v>
      </c>
      <c r="AA23" s="165">
        <f t="shared" si="88"/>
        <v>330.05079999999992</v>
      </c>
      <c r="AB23" s="165">
        <f t="shared" si="88"/>
        <v>4950.7620000000006</v>
      </c>
      <c r="AC23" s="165">
        <f t="shared" si="88"/>
        <v>660.10159999999985</v>
      </c>
      <c r="AD23" s="165">
        <f t="shared" si="88"/>
        <v>660.10159999999985</v>
      </c>
      <c r="AE23" s="165">
        <f t="shared" si="88"/>
        <v>1650.2540000000001</v>
      </c>
      <c r="AF23" s="165">
        <f t="shared" si="88"/>
        <v>1980.3047999999997</v>
      </c>
      <c r="AG23" s="165">
        <f t="shared" si="88"/>
        <v>7921.2191999999986</v>
      </c>
      <c r="AH23" s="165">
        <f t="shared" si="88"/>
        <v>330.05079999999992</v>
      </c>
      <c r="AI23" s="165">
        <f t="shared" si="88"/>
        <v>7921.2191999999986</v>
      </c>
      <c r="AJ23" s="175">
        <f t="shared" si="88"/>
        <v>5280.8127999999988</v>
      </c>
      <c r="AL23" s="174"/>
      <c r="AM23" s="165"/>
      <c r="AN23" s="165"/>
      <c r="AO23" s="165"/>
      <c r="AP23" s="165"/>
      <c r="AQ23" s="165"/>
      <c r="AR23" s="165"/>
      <c r="AS23" s="165"/>
      <c r="AT23" s="165"/>
      <c r="AU23" s="165"/>
      <c r="AV23" s="165"/>
      <c r="AW23" s="165"/>
      <c r="AX23" s="165"/>
      <c r="AY23" s="165"/>
      <c r="AZ23" s="165"/>
      <c r="BA23" s="175"/>
      <c r="BC23" s="216"/>
      <c r="BD23" s="217"/>
      <c r="BE23" s="217"/>
      <c r="BF23" s="217"/>
      <c r="BG23" s="217"/>
      <c r="BH23" s="217"/>
      <c r="BI23" s="217"/>
      <c r="BJ23" s="217"/>
      <c r="BK23" s="217"/>
      <c r="BL23" s="217"/>
      <c r="BM23" s="217"/>
      <c r="BN23" s="217"/>
      <c r="BO23" s="217"/>
      <c r="BP23" s="217"/>
      <c r="BQ23" s="217"/>
      <c r="BR23" s="220"/>
      <c r="BT23" s="216"/>
      <c r="BU23" s="217"/>
      <c r="BV23" s="217"/>
      <c r="BW23" s="217"/>
      <c r="BX23" s="217"/>
      <c r="BY23" s="217"/>
      <c r="BZ23" s="217"/>
      <c r="CA23" s="217"/>
      <c r="CB23" s="217"/>
      <c r="CC23" s="217"/>
      <c r="CD23" s="217"/>
      <c r="CE23" s="217"/>
      <c r="CF23" s="217"/>
      <c r="CG23" s="217"/>
      <c r="CH23" s="217"/>
      <c r="CI23" s="220"/>
      <c r="CK23" s="216"/>
      <c r="CL23" s="217"/>
      <c r="CM23" s="217"/>
      <c r="CN23" s="217"/>
      <c r="CO23" s="217"/>
      <c r="CP23" s="217"/>
      <c r="CQ23" s="217"/>
      <c r="CR23" s="217"/>
      <c r="CS23" s="217"/>
      <c r="CT23" s="217"/>
      <c r="CU23" s="217"/>
      <c r="CV23" s="217"/>
      <c r="CW23" s="217"/>
      <c r="CX23" s="217"/>
      <c r="CY23" s="217"/>
      <c r="CZ23" s="220"/>
      <c r="DB23" s="174"/>
      <c r="DC23" s="165"/>
      <c r="DD23" s="165"/>
      <c r="DE23" s="165"/>
      <c r="DF23" s="165"/>
      <c r="DG23" s="165"/>
      <c r="DH23" s="165"/>
      <c r="DI23" s="165"/>
      <c r="DJ23" s="165"/>
      <c r="DK23" s="165"/>
      <c r="DL23" s="165"/>
      <c r="DM23" s="165"/>
      <c r="DN23" s="165"/>
      <c r="DO23" s="165"/>
      <c r="DP23" s="165"/>
      <c r="DQ23" s="175"/>
      <c r="DS23" s="174"/>
      <c r="DT23" s="165"/>
      <c r="DU23" s="165"/>
      <c r="DV23" s="165"/>
      <c r="DW23" s="165"/>
      <c r="DX23" s="165"/>
      <c r="DY23" s="165"/>
      <c r="DZ23" s="165"/>
      <c r="EA23" s="165"/>
      <c r="EB23" s="165"/>
      <c r="EC23" s="165"/>
      <c r="ED23" s="165"/>
      <c r="EE23" s="165"/>
      <c r="EF23" s="165"/>
      <c r="EG23" s="165"/>
      <c r="EH23" s="175"/>
      <c r="EJ23" s="174">
        <f>SUM(EJ5:EJ21)</f>
        <v>0</v>
      </c>
      <c r="EK23" s="165">
        <f t="shared" ref="EK23:EY23" si="89">SUM(EK5:EK21)</f>
        <v>0</v>
      </c>
      <c r="EL23" s="165">
        <f t="shared" si="89"/>
        <v>0</v>
      </c>
      <c r="EM23" s="165">
        <f t="shared" si="89"/>
        <v>0</v>
      </c>
      <c r="EN23" s="165">
        <f t="shared" si="89"/>
        <v>0</v>
      </c>
      <c r="EO23" s="165">
        <f t="shared" si="89"/>
        <v>0</v>
      </c>
      <c r="EP23" s="165">
        <f t="shared" si="89"/>
        <v>0</v>
      </c>
      <c r="EQ23" s="165">
        <f t="shared" si="89"/>
        <v>0</v>
      </c>
      <c r="ER23" s="165">
        <f t="shared" si="89"/>
        <v>0</v>
      </c>
      <c r="ES23" s="165">
        <f t="shared" si="89"/>
        <v>0</v>
      </c>
      <c r="ET23" s="165">
        <f t="shared" si="89"/>
        <v>0</v>
      </c>
      <c r="EU23" s="165">
        <f t="shared" si="89"/>
        <v>0</v>
      </c>
      <c r="EV23" s="165">
        <f t="shared" si="89"/>
        <v>0</v>
      </c>
      <c r="EW23" s="165">
        <f t="shared" si="89"/>
        <v>0</v>
      </c>
      <c r="EX23" s="165">
        <f t="shared" si="89"/>
        <v>0</v>
      </c>
      <c r="EY23" s="175">
        <f t="shared" si="89"/>
        <v>0</v>
      </c>
      <c r="EZ23" s="229"/>
      <c r="FA23" s="174">
        <f>SUM(FA5:FA21)</f>
        <v>0</v>
      </c>
      <c r="FB23" s="165">
        <f t="shared" ref="FB23:FP23" si="90">SUM(FB5:FB21)</f>
        <v>0</v>
      </c>
      <c r="FC23" s="165">
        <f t="shared" si="90"/>
        <v>0</v>
      </c>
      <c r="FD23" s="165">
        <f t="shared" si="90"/>
        <v>0</v>
      </c>
      <c r="FE23" s="165">
        <f t="shared" si="90"/>
        <v>0</v>
      </c>
      <c r="FF23" s="165">
        <f t="shared" si="90"/>
        <v>0</v>
      </c>
      <c r="FG23" s="165">
        <f t="shared" si="90"/>
        <v>0</v>
      </c>
      <c r="FH23" s="165">
        <f t="shared" si="90"/>
        <v>0</v>
      </c>
      <c r="FI23" s="165">
        <f t="shared" si="90"/>
        <v>0</v>
      </c>
      <c r="FJ23" s="165">
        <f t="shared" si="90"/>
        <v>0</v>
      </c>
      <c r="FK23" s="165">
        <f t="shared" si="90"/>
        <v>0</v>
      </c>
      <c r="FL23" s="165">
        <f t="shared" si="90"/>
        <v>0</v>
      </c>
      <c r="FM23" s="165">
        <f t="shared" si="90"/>
        <v>0</v>
      </c>
      <c r="FN23" s="165">
        <f t="shared" si="90"/>
        <v>0</v>
      </c>
      <c r="FO23" s="165">
        <f t="shared" si="90"/>
        <v>0</v>
      </c>
      <c r="FP23" s="175">
        <f t="shared" si="90"/>
        <v>0</v>
      </c>
      <c r="FQ23" s="229"/>
      <c r="FR23" s="174">
        <f>SUM(FR5:FR21)</f>
        <v>1402.3715999999999</v>
      </c>
      <c r="FS23" s="165">
        <f t="shared" ref="FS23:GG23" si="91">SUM(FS5:FS21)</f>
        <v>5960.0792999999994</v>
      </c>
      <c r="FT23" s="165">
        <f t="shared" si="91"/>
        <v>6310.6721999999991</v>
      </c>
      <c r="FU23" s="165">
        <f t="shared" si="91"/>
        <v>3155.3360999999995</v>
      </c>
      <c r="FV23" s="165">
        <f t="shared" si="91"/>
        <v>525.88934999999992</v>
      </c>
      <c r="FW23" s="165">
        <f t="shared" si="91"/>
        <v>876.48225000000002</v>
      </c>
      <c r="FX23" s="165">
        <f t="shared" si="91"/>
        <v>175.29644999999999</v>
      </c>
      <c r="FY23" s="165">
        <f t="shared" si="91"/>
        <v>2629.4467499999996</v>
      </c>
      <c r="FZ23" s="165">
        <f t="shared" si="91"/>
        <v>350.59289999999999</v>
      </c>
      <c r="GA23" s="165">
        <f t="shared" si="91"/>
        <v>350.59289999999999</v>
      </c>
      <c r="GB23" s="165">
        <f t="shared" si="91"/>
        <v>876.48225000000002</v>
      </c>
      <c r="GC23" s="165">
        <f t="shared" si="91"/>
        <v>1051.7786999999998</v>
      </c>
      <c r="GD23" s="165">
        <f t="shared" si="91"/>
        <v>4207.1147999999994</v>
      </c>
      <c r="GE23" s="165">
        <f t="shared" si="91"/>
        <v>175.29644999999999</v>
      </c>
      <c r="GF23" s="165">
        <f t="shared" si="91"/>
        <v>4207.1147999999994</v>
      </c>
      <c r="GG23" s="175">
        <f t="shared" si="91"/>
        <v>2804.7431999999999</v>
      </c>
      <c r="GH23" s="229"/>
      <c r="GI23" s="174">
        <f>SUM(GI5:GI21)</f>
        <v>1238.0347999999999</v>
      </c>
      <c r="GJ23" s="165">
        <f t="shared" ref="GJ23:GX23" si="92">SUM(GJ5:GJ21)</f>
        <v>5261.6478999999999</v>
      </c>
      <c r="GK23" s="165">
        <f t="shared" si="92"/>
        <v>5571.1566000000003</v>
      </c>
      <c r="GL23" s="165">
        <f t="shared" si="92"/>
        <v>2785.5783000000001</v>
      </c>
      <c r="GM23" s="165">
        <f t="shared" si="92"/>
        <v>464.26304999999996</v>
      </c>
      <c r="GN23" s="165">
        <f t="shared" si="92"/>
        <v>773.77175000000011</v>
      </c>
      <c r="GO23" s="165">
        <f t="shared" si="92"/>
        <v>154.75434999999999</v>
      </c>
      <c r="GP23" s="165">
        <f t="shared" si="92"/>
        <v>2321.3152499999997</v>
      </c>
      <c r="GQ23" s="165">
        <f t="shared" si="92"/>
        <v>309.50869999999998</v>
      </c>
      <c r="GR23" s="165">
        <f t="shared" si="92"/>
        <v>309.50869999999998</v>
      </c>
      <c r="GS23" s="165">
        <f t="shared" si="92"/>
        <v>773.77175000000011</v>
      </c>
      <c r="GT23" s="165">
        <f t="shared" si="92"/>
        <v>928.52609999999993</v>
      </c>
      <c r="GU23" s="165">
        <f t="shared" si="92"/>
        <v>3714.1043999999997</v>
      </c>
      <c r="GV23" s="165">
        <f t="shared" si="92"/>
        <v>154.75434999999999</v>
      </c>
      <c r="GW23" s="165">
        <f t="shared" si="92"/>
        <v>3714.1043999999997</v>
      </c>
      <c r="GX23" s="175">
        <f t="shared" si="92"/>
        <v>2476.0695999999998</v>
      </c>
      <c r="GY23" s="229"/>
      <c r="GZ23" s="174">
        <f>SUM(GZ5:GZ21)</f>
        <v>0</v>
      </c>
      <c r="HA23" s="165">
        <f t="shared" ref="HA23:HO23" si="93">SUM(HA5:HA21)</f>
        <v>0</v>
      </c>
      <c r="HB23" s="165">
        <f t="shared" si="93"/>
        <v>0</v>
      </c>
      <c r="HC23" s="165">
        <f t="shared" si="93"/>
        <v>0</v>
      </c>
      <c r="HD23" s="165">
        <f t="shared" si="93"/>
        <v>0</v>
      </c>
      <c r="HE23" s="165">
        <f t="shared" si="93"/>
        <v>0</v>
      </c>
      <c r="HF23" s="165">
        <f t="shared" si="93"/>
        <v>0</v>
      </c>
      <c r="HG23" s="165">
        <f t="shared" si="93"/>
        <v>0</v>
      </c>
      <c r="HH23" s="165">
        <f t="shared" si="93"/>
        <v>0</v>
      </c>
      <c r="HI23" s="165">
        <f t="shared" si="93"/>
        <v>0</v>
      </c>
      <c r="HJ23" s="165">
        <f t="shared" si="93"/>
        <v>0</v>
      </c>
      <c r="HK23" s="165">
        <f t="shared" si="93"/>
        <v>0</v>
      </c>
      <c r="HL23" s="165">
        <f t="shared" si="93"/>
        <v>0</v>
      </c>
      <c r="HM23" s="165">
        <f t="shared" si="93"/>
        <v>0</v>
      </c>
      <c r="HN23" s="165">
        <f t="shared" si="93"/>
        <v>0</v>
      </c>
      <c r="HO23" s="175">
        <f t="shared" si="93"/>
        <v>0</v>
      </c>
      <c r="HP23" s="229"/>
      <c r="HQ23" s="174">
        <f>SUM(HQ5:HQ21)</f>
        <v>0</v>
      </c>
      <c r="HR23" s="165">
        <f t="shared" ref="HR23:IF23" si="94">SUM(HR5:HR21)</f>
        <v>0</v>
      </c>
      <c r="HS23" s="165">
        <f t="shared" si="94"/>
        <v>0</v>
      </c>
      <c r="HT23" s="165">
        <f t="shared" si="94"/>
        <v>0</v>
      </c>
      <c r="HU23" s="165">
        <f t="shared" si="94"/>
        <v>0</v>
      </c>
      <c r="HV23" s="165">
        <f t="shared" si="94"/>
        <v>0</v>
      </c>
      <c r="HW23" s="165">
        <f t="shared" si="94"/>
        <v>0</v>
      </c>
      <c r="HX23" s="165">
        <f t="shared" si="94"/>
        <v>0</v>
      </c>
      <c r="HY23" s="165">
        <f t="shared" si="94"/>
        <v>0</v>
      </c>
      <c r="HZ23" s="165">
        <f t="shared" si="94"/>
        <v>0</v>
      </c>
      <c r="IA23" s="165">
        <f t="shared" si="94"/>
        <v>0</v>
      </c>
      <c r="IB23" s="165">
        <f t="shared" si="94"/>
        <v>0</v>
      </c>
      <c r="IC23" s="165">
        <f t="shared" si="94"/>
        <v>0</v>
      </c>
      <c r="ID23" s="165">
        <f t="shared" si="94"/>
        <v>0</v>
      </c>
      <c r="IE23" s="165">
        <f t="shared" si="94"/>
        <v>0</v>
      </c>
      <c r="IF23" s="175">
        <f t="shared" si="94"/>
        <v>0</v>
      </c>
    </row>
    <row r="24" spans="1:251" ht="14.65" thickBot="1">
      <c r="L24" s="169"/>
      <c r="M24" s="169"/>
      <c r="N24" s="169"/>
      <c r="O24" s="169"/>
      <c r="P24" s="169"/>
      <c r="Q24" s="169"/>
      <c r="R24" s="169"/>
      <c r="S24" s="169"/>
      <c r="U24" s="207"/>
      <c r="V24" s="207"/>
      <c r="W24" s="207"/>
      <c r="X24" s="207"/>
      <c r="Y24" s="207"/>
      <c r="Z24" s="207"/>
      <c r="AA24" s="207"/>
      <c r="AB24" s="207"/>
      <c r="AC24" s="207"/>
      <c r="AD24" s="207"/>
      <c r="AE24" s="207"/>
      <c r="AF24" s="207"/>
      <c r="AG24" s="207"/>
      <c r="AH24" s="207"/>
      <c r="AI24" s="207"/>
      <c r="AJ24" s="207"/>
      <c r="AL24" s="207"/>
      <c r="AM24" s="207"/>
      <c r="AN24" s="207"/>
      <c r="AO24" s="207"/>
      <c r="AP24" s="207"/>
      <c r="AQ24" s="207"/>
      <c r="AR24" s="207"/>
      <c r="AS24" s="207"/>
      <c r="AT24" s="207"/>
      <c r="AU24" s="207"/>
      <c r="AV24" s="207"/>
      <c r="AW24" s="207"/>
      <c r="AX24" s="207"/>
      <c r="AY24" s="207"/>
      <c r="AZ24" s="207"/>
      <c r="BA24" s="207"/>
      <c r="BC24" s="221"/>
      <c r="BD24" s="221"/>
      <c r="BE24" s="221"/>
      <c r="BF24" s="221"/>
      <c r="BG24" s="221"/>
      <c r="BH24" s="221"/>
      <c r="BI24" s="221"/>
      <c r="BJ24" s="221"/>
      <c r="BK24" s="221"/>
      <c r="BL24" s="221"/>
      <c r="BM24" s="221"/>
      <c r="BN24" s="221"/>
      <c r="BO24" s="221"/>
      <c r="BP24" s="221"/>
      <c r="BQ24" s="221"/>
      <c r="BR24" s="221"/>
      <c r="BT24" s="221"/>
      <c r="BU24" s="221"/>
      <c r="BV24" s="221"/>
      <c r="BW24" s="221"/>
      <c r="BX24" s="221"/>
      <c r="BY24" s="221"/>
      <c r="BZ24" s="221"/>
      <c r="CA24" s="221"/>
      <c r="CB24" s="221"/>
      <c r="CC24" s="221"/>
      <c r="CD24" s="221"/>
      <c r="CE24" s="221"/>
      <c r="CF24" s="221"/>
      <c r="CG24" s="221"/>
      <c r="CH24" s="221"/>
      <c r="CI24" s="221"/>
      <c r="CK24" s="221"/>
      <c r="CL24" s="221"/>
      <c r="CM24" s="221"/>
      <c r="CN24" s="221"/>
      <c r="CO24" s="221"/>
      <c r="CP24" s="221"/>
      <c r="CQ24" s="221"/>
      <c r="CR24" s="221"/>
      <c r="CS24" s="221"/>
      <c r="CT24" s="221"/>
      <c r="CU24" s="221"/>
      <c r="CV24" s="221"/>
      <c r="CW24" s="221"/>
      <c r="CX24" s="221"/>
      <c r="CY24" s="221"/>
      <c r="CZ24" s="221"/>
      <c r="DB24" s="207"/>
      <c r="DC24" s="207"/>
      <c r="DD24" s="207"/>
      <c r="DE24" s="207"/>
      <c r="DF24" s="207"/>
      <c r="DG24" s="207"/>
      <c r="DH24" s="207"/>
      <c r="DI24" s="207"/>
      <c r="DJ24" s="207"/>
      <c r="DK24" s="207"/>
      <c r="DL24" s="207"/>
      <c r="DM24" s="207"/>
      <c r="DN24" s="207"/>
      <c r="DO24" s="207"/>
      <c r="DP24" s="207"/>
      <c r="DQ24" s="207"/>
      <c r="DS24" s="207"/>
      <c r="DT24" s="207"/>
      <c r="DU24" s="207"/>
      <c r="DV24" s="207"/>
      <c r="DW24" s="207"/>
      <c r="DX24" s="207"/>
      <c r="DY24" s="207"/>
      <c r="DZ24" s="207"/>
      <c r="EA24" s="207"/>
      <c r="EB24" s="207"/>
      <c r="EC24" s="207"/>
      <c r="ED24" s="207"/>
      <c r="EE24" s="207"/>
      <c r="EF24" s="207"/>
      <c r="EG24" s="207"/>
      <c r="EH24" s="207"/>
      <c r="EJ24" s="207"/>
      <c r="EK24" s="207"/>
      <c r="EL24" s="207"/>
      <c r="EM24" s="207"/>
      <c r="EN24" s="207"/>
      <c r="EO24" s="207"/>
      <c r="EP24" s="207"/>
      <c r="EQ24" s="207"/>
      <c r="ER24" s="207"/>
      <c r="ES24" s="207"/>
      <c r="ET24" s="207"/>
      <c r="EU24" s="207"/>
      <c r="EV24" s="207"/>
      <c r="EW24" s="207"/>
      <c r="EX24" s="207"/>
      <c r="EY24" s="207"/>
      <c r="EZ24" s="229"/>
      <c r="FA24" s="207"/>
      <c r="FB24" s="207"/>
      <c r="FC24" s="207"/>
      <c r="FD24" s="207"/>
      <c r="FE24" s="207"/>
      <c r="FF24" s="207"/>
      <c r="FG24" s="207"/>
      <c r="FH24" s="207"/>
      <c r="FI24" s="207"/>
      <c r="FJ24" s="207"/>
      <c r="FK24" s="207"/>
      <c r="FL24" s="207"/>
      <c r="FM24" s="207"/>
      <c r="FN24" s="207"/>
      <c r="FO24" s="207"/>
      <c r="FP24" s="207"/>
      <c r="FQ24" s="229"/>
      <c r="FR24" s="207"/>
      <c r="FS24" s="207"/>
      <c r="FT24" s="207"/>
      <c r="FU24" s="207"/>
      <c r="FV24" s="207"/>
      <c r="FW24" s="207"/>
      <c r="FX24" s="207"/>
      <c r="FY24" s="207"/>
      <c r="FZ24" s="207"/>
      <c r="GA24" s="207"/>
      <c r="GB24" s="207"/>
      <c r="GC24" s="207"/>
      <c r="GD24" s="207"/>
      <c r="GE24" s="207"/>
      <c r="GF24" s="207"/>
      <c r="GG24" s="207"/>
      <c r="GH24" s="229"/>
      <c r="GI24" s="207"/>
      <c r="GJ24" s="207"/>
      <c r="GK24" s="207"/>
      <c r="GL24" s="207"/>
      <c r="GM24" s="207"/>
      <c r="GN24" s="207"/>
      <c r="GO24" s="207"/>
      <c r="GP24" s="207"/>
      <c r="GQ24" s="207"/>
      <c r="GR24" s="207"/>
      <c r="GS24" s="207"/>
      <c r="GT24" s="207"/>
      <c r="GU24" s="207"/>
      <c r="GV24" s="207"/>
      <c r="GW24" s="207"/>
      <c r="GX24" s="207"/>
      <c r="GY24" s="229"/>
      <c r="GZ24" s="207"/>
      <c r="HA24" s="207"/>
      <c r="HB24" s="207"/>
      <c r="HC24" s="207"/>
      <c r="HD24" s="207"/>
      <c r="HE24" s="207"/>
      <c r="HF24" s="207"/>
      <c r="HG24" s="207"/>
      <c r="HH24" s="207"/>
      <c r="HI24" s="207"/>
      <c r="HJ24" s="207"/>
      <c r="HK24" s="207"/>
      <c r="HL24" s="207"/>
      <c r="HM24" s="207"/>
      <c r="HN24" s="207"/>
      <c r="HO24" s="207"/>
      <c r="HP24" s="229"/>
      <c r="HQ24" s="207"/>
      <c r="HR24" s="207"/>
      <c r="HS24" s="207"/>
      <c r="HT24" s="207"/>
      <c r="HU24" s="207"/>
      <c r="HV24" s="207"/>
      <c r="HW24" s="207"/>
      <c r="HX24" s="207"/>
      <c r="HY24" s="207"/>
      <c r="HZ24" s="207"/>
      <c r="IA24" s="207"/>
      <c r="IB24" s="207"/>
      <c r="IC24" s="207"/>
      <c r="ID24" s="207"/>
      <c r="IE24" s="207"/>
      <c r="IF24" s="207"/>
    </row>
    <row r="25" spans="1:251" ht="14.65" thickBot="1">
      <c r="A25" s="281" t="s">
        <v>272</v>
      </c>
      <c r="B25" s="163">
        <f>INDEX('Waste Projections'!$H27:$AL27,MATCH('1.Baseline'!$B$1,'Waste Projections'!$H$6:$AL$6,0))</f>
        <v>94</v>
      </c>
      <c r="C25" s="81" t="s">
        <v>253</v>
      </c>
      <c r="D25" s="81" t="s">
        <v>273</v>
      </c>
      <c r="E25" s="81" t="s">
        <v>274</v>
      </c>
      <c r="F25" s="152">
        <v>13.2</v>
      </c>
      <c r="G25" s="82" t="s">
        <v>220</v>
      </c>
      <c r="H25" s="152">
        <v>9.3000000000000007</v>
      </c>
      <c r="I25" s="152" t="s">
        <v>221</v>
      </c>
      <c r="J25" s="152">
        <v>32.5</v>
      </c>
      <c r="K25" s="178" t="str">
        <f t="shared" ref="K25:K30" si="95">IF(D25="N/A","Garbage Truck","Transfer Truck")</f>
        <v>Transfer Truck</v>
      </c>
      <c r="L25" s="170">
        <f t="shared" ref="L25:O30" si="96">(IF($G25=L$4,$F25,0)+IF($I25=L$4,$H25,0)+IF($K25=L$4,$J25,0))*$B25</f>
        <v>0</v>
      </c>
      <c r="M25" s="163">
        <f t="shared" si="96"/>
        <v>4295.8</v>
      </c>
      <c r="N25" s="163">
        <f t="shared" si="96"/>
        <v>874.2</v>
      </c>
      <c r="O25" s="171">
        <f t="shared" si="96"/>
        <v>0</v>
      </c>
      <c r="P25" s="170">
        <f>INDEX('Transportation GHG'!$B$21:$B$24,MATCH('1.Baseline'!P$4,'Transportation GHG'!$A$21:$A$24,0))*L25</f>
        <v>0</v>
      </c>
      <c r="Q25" s="163">
        <f>INDEX('Transportation GHG'!$B$21:$B$24,MATCH('1.Baseline'!Q$4,'Transportation GHG'!$A$21:$A$24,0))*M25</f>
        <v>0.38536630461538462</v>
      </c>
      <c r="R25" s="163">
        <f>INDEX('Transportation GHG'!$B$21:$B$24,MATCH('1.Baseline'!R$4,'Transportation GHG'!$A$21:$A$24,0))*N25</f>
        <v>1.5376953846153847E-2</v>
      </c>
      <c r="S25" s="171">
        <f>INDEX('Transportation GHG'!$B$21:$B$24,MATCH('1.Baseline'!S$4,'Transportation GHG'!$A$21:$A$24,0))*O25</f>
        <v>0</v>
      </c>
      <c r="U25" s="170">
        <f>INDEX('Waste Composition'!$P$5:$P$20,MATCH('1.Baseline'!U$4,'Waste Composition'!$O$5:$O$20,0))*$B25</f>
        <v>3.7600000000000002</v>
      </c>
      <c r="V25" s="163">
        <f>INDEX('Waste Composition'!$P$5:$P$20,MATCH('1.Baseline'!V$4,'Waste Composition'!$O$5:$O$20,0))*$B25</f>
        <v>15.979999999999999</v>
      </c>
      <c r="W25" s="163">
        <f>INDEX('Waste Composition'!$P$5:$P$20,MATCH('1.Baseline'!W$4,'Waste Composition'!$O$5:$O$20,0))*$B25</f>
        <v>16.919999999999998</v>
      </c>
      <c r="X25" s="163">
        <f>INDEX('Waste Composition'!$P$5:$P$20,MATCH('1.Baseline'!X$4,'Waste Composition'!$O$5:$O$20,0))*$B25</f>
        <v>8.4599999999999991</v>
      </c>
      <c r="Y25" s="163">
        <f>INDEX('Waste Composition'!$P$5:$P$20,MATCH('1.Baseline'!Y$4,'Waste Composition'!$O$5:$O$20,0))*$B25</f>
        <v>1.41</v>
      </c>
      <c r="Z25" s="163">
        <f>INDEX('Waste Composition'!$P$5:$P$20,MATCH('1.Baseline'!Z$4,'Waste Composition'!$O$5:$O$20,0))*$B25</f>
        <v>2.35</v>
      </c>
      <c r="AA25" s="163">
        <f>INDEX('Waste Composition'!$P$5:$P$20,MATCH('1.Baseline'!AA$4,'Waste Composition'!$O$5:$O$20,0))*$B25</f>
        <v>0.47000000000000003</v>
      </c>
      <c r="AB25" s="163">
        <f>INDEX('Waste Composition'!$P$5:$P$20,MATCH('1.Baseline'!AB$4,'Waste Composition'!$O$5:$O$20,0))*$B25</f>
        <v>7.05</v>
      </c>
      <c r="AC25" s="163">
        <f>INDEX('Waste Composition'!$P$5:$P$20,MATCH('1.Baseline'!AC$4,'Waste Composition'!$O$5:$O$20,0))*$B25</f>
        <v>0.94000000000000006</v>
      </c>
      <c r="AD25" s="163">
        <f>INDEX('Waste Composition'!$P$5:$P$20,MATCH('1.Baseline'!AD$4,'Waste Composition'!$O$5:$O$20,0))*$B25</f>
        <v>0.94000000000000006</v>
      </c>
      <c r="AE25" s="163">
        <f>INDEX('Waste Composition'!$P$5:$P$20,MATCH('1.Baseline'!AE$4,'Waste Composition'!$O$5:$O$20,0))*$B25</f>
        <v>2.35</v>
      </c>
      <c r="AF25" s="163">
        <f>INDEX('Waste Composition'!$P$5:$P$20,MATCH('1.Baseline'!AF$4,'Waste Composition'!$O$5:$O$20,0))*$B25</f>
        <v>2.82</v>
      </c>
      <c r="AG25" s="163">
        <f>INDEX('Waste Composition'!$P$5:$P$20,MATCH('1.Baseline'!AG$4,'Waste Composition'!$O$5:$O$20,0))*$B25</f>
        <v>11.28</v>
      </c>
      <c r="AH25" s="163">
        <f>INDEX('Waste Composition'!$P$5:$P$20,MATCH('1.Baseline'!AH$4,'Waste Composition'!$O$5:$O$20,0))*$B25</f>
        <v>0.47000000000000003</v>
      </c>
      <c r="AI25" s="163">
        <f>INDEX('Waste Composition'!$P$5:$P$20,MATCH('1.Baseline'!AI$4,'Waste Composition'!$O$5:$O$20,0))*$B25</f>
        <v>11.28</v>
      </c>
      <c r="AJ25" s="171">
        <f>INDEX('Waste Composition'!$P$5:$P$20,MATCH('1.Baseline'!AJ$4,'Waste Composition'!$O$5:$O$20,0))*$B25</f>
        <v>7.5200000000000005</v>
      </c>
      <c r="AL25" s="212">
        <v>0</v>
      </c>
      <c r="AM25" s="213">
        <v>0</v>
      </c>
      <c r="AN25" s="213">
        <v>0</v>
      </c>
      <c r="AO25" s="213">
        <v>0</v>
      </c>
      <c r="AP25" s="213">
        <v>0</v>
      </c>
      <c r="AQ25" s="213">
        <v>0</v>
      </c>
      <c r="AR25" s="213">
        <v>0</v>
      </c>
      <c r="AS25" s="213">
        <v>0</v>
      </c>
      <c r="AT25" s="213">
        <v>0</v>
      </c>
      <c r="AU25" s="213">
        <v>0</v>
      </c>
      <c r="AV25" s="213">
        <v>0</v>
      </c>
      <c r="AW25" s="213">
        <v>0</v>
      </c>
      <c r="AX25" s="213">
        <v>0</v>
      </c>
      <c r="AY25" s="213">
        <v>0</v>
      </c>
      <c r="AZ25" s="213">
        <v>0</v>
      </c>
      <c r="BA25" s="213">
        <v>0</v>
      </c>
      <c r="BC25" s="212">
        <v>0</v>
      </c>
      <c r="BD25" s="213">
        <v>0</v>
      </c>
      <c r="BE25" s="213">
        <v>0</v>
      </c>
      <c r="BF25" s="213">
        <v>0</v>
      </c>
      <c r="BG25" s="213">
        <v>0</v>
      </c>
      <c r="BH25" s="213">
        <v>0</v>
      </c>
      <c r="BI25" s="213">
        <v>0</v>
      </c>
      <c r="BJ25" s="213">
        <v>0</v>
      </c>
      <c r="BK25" s="213">
        <v>0</v>
      </c>
      <c r="BL25" s="213">
        <v>0</v>
      </c>
      <c r="BM25" s="213">
        <v>0</v>
      </c>
      <c r="BN25" s="213">
        <v>0</v>
      </c>
      <c r="BO25" s="213">
        <v>0</v>
      </c>
      <c r="BP25" s="213">
        <v>0</v>
      </c>
      <c r="BQ25" s="213">
        <v>0</v>
      </c>
      <c r="BR25" s="218">
        <v>0</v>
      </c>
      <c r="BT25" s="212">
        <v>0</v>
      </c>
      <c r="BU25" s="213">
        <v>0</v>
      </c>
      <c r="BV25" s="213">
        <v>0</v>
      </c>
      <c r="BW25" s="213">
        <v>0</v>
      </c>
      <c r="BX25" s="213">
        <v>0</v>
      </c>
      <c r="BY25" s="213">
        <v>0</v>
      </c>
      <c r="BZ25" s="213">
        <v>0</v>
      </c>
      <c r="CA25" s="213">
        <v>0</v>
      </c>
      <c r="CB25" s="213">
        <v>0</v>
      </c>
      <c r="CC25" s="213">
        <v>0</v>
      </c>
      <c r="CD25" s="213">
        <v>0</v>
      </c>
      <c r="CE25" s="213">
        <v>0</v>
      </c>
      <c r="CF25" s="213">
        <v>0</v>
      </c>
      <c r="CG25" s="213">
        <v>0</v>
      </c>
      <c r="CH25" s="213">
        <v>0</v>
      </c>
      <c r="CI25" s="218">
        <v>0</v>
      </c>
      <c r="CK25" s="212">
        <v>1</v>
      </c>
      <c r="CL25" s="213">
        <v>1</v>
      </c>
      <c r="CM25" s="213">
        <v>1</v>
      </c>
      <c r="CN25" s="213">
        <v>1</v>
      </c>
      <c r="CO25" s="213">
        <v>1</v>
      </c>
      <c r="CP25" s="213">
        <v>1</v>
      </c>
      <c r="CQ25" s="213">
        <v>1</v>
      </c>
      <c r="CR25" s="213">
        <v>1</v>
      </c>
      <c r="CS25" s="213">
        <v>1</v>
      </c>
      <c r="CT25" s="213">
        <v>1</v>
      </c>
      <c r="CU25" s="213">
        <v>1</v>
      </c>
      <c r="CV25" s="213">
        <v>1</v>
      </c>
      <c r="CW25" s="213">
        <v>1</v>
      </c>
      <c r="CX25" s="213">
        <v>1</v>
      </c>
      <c r="CY25" s="213">
        <v>1</v>
      </c>
      <c r="CZ25" s="218">
        <v>1</v>
      </c>
      <c r="DB25" s="212">
        <v>0</v>
      </c>
      <c r="DC25" s="213">
        <v>0</v>
      </c>
      <c r="DD25" s="213">
        <v>0</v>
      </c>
      <c r="DE25" s="213">
        <v>0</v>
      </c>
      <c r="DF25" s="213">
        <v>0</v>
      </c>
      <c r="DG25" s="213">
        <v>0</v>
      </c>
      <c r="DH25" s="213">
        <v>0</v>
      </c>
      <c r="DI25" s="213">
        <v>0</v>
      </c>
      <c r="DJ25" s="213">
        <v>0</v>
      </c>
      <c r="DK25" s="213">
        <v>0</v>
      </c>
      <c r="DL25" s="213">
        <v>0</v>
      </c>
      <c r="DM25" s="213">
        <v>0</v>
      </c>
      <c r="DN25" s="213">
        <v>0</v>
      </c>
      <c r="DO25" s="213">
        <v>0</v>
      </c>
      <c r="DP25" s="213">
        <v>0</v>
      </c>
      <c r="DQ25" s="213">
        <v>0</v>
      </c>
      <c r="DS25" s="212">
        <v>0</v>
      </c>
      <c r="DT25" s="213">
        <v>0</v>
      </c>
      <c r="DU25" s="213">
        <v>0</v>
      </c>
      <c r="DV25" s="213">
        <v>0</v>
      </c>
      <c r="DW25" s="213">
        <v>0</v>
      </c>
      <c r="DX25" s="213">
        <v>0</v>
      </c>
      <c r="DY25" s="213">
        <v>0</v>
      </c>
      <c r="DZ25" s="213">
        <v>0</v>
      </c>
      <c r="EA25" s="213">
        <v>0</v>
      </c>
      <c r="EB25" s="213">
        <v>0</v>
      </c>
      <c r="EC25" s="213">
        <v>0</v>
      </c>
      <c r="ED25" s="213">
        <v>0</v>
      </c>
      <c r="EE25" s="213">
        <v>0</v>
      </c>
      <c r="EF25" s="213">
        <v>0</v>
      </c>
      <c r="EG25" s="213">
        <v>0</v>
      </c>
      <c r="EH25" s="213">
        <v>0</v>
      </c>
      <c r="EJ25" s="170">
        <f>$U$25*AL25</f>
        <v>0</v>
      </c>
      <c r="EK25" s="163">
        <f>$V$25*AM25</f>
        <v>0</v>
      </c>
      <c r="EL25" s="163">
        <f>$W$25*AN25</f>
        <v>0</v>
      </c>
      <c r="EM25" s="163">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71">
        <f>$AJ$25*BA25</f>
        <v>0</v>
      </c>
      <c r="EZ25" s="229"/>
      <c r="FA25" s="170">
        <f>$U$25*BC25</f>
        <v>0</v>
      </c>
      <c r="FB25" s="163">
        <f>$V$25*BD25</f>
        <v>0</v>
      </c>
      <c r="FC25" s="163">
        <f>$W$25*BE25</f>
        <v>0</v>
      </c>
      <c r="FD25" s="163">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71">
        <f>$AJ$25*BR25</f>
        <v>0</v>
      </c>
      <c r="FQ25" s="229"/>
      <c r="FR25" s="170">
        <f>$U$25*BT25</f>
        <v>0</v>
      </c>
      <c r="FS25" s="163">
        <f>$V$25*BU25</f>
        <v>0</v>
      </c>
      <c r="FT25" s="163">
        <f>$W$25*BV25</f>
        <v>0</v>
      </c>
      <c r="FU25" s="163">
        <f>$X$25*BW25</f>
        <v>0</v>
      </c>
      <c r="FV25" s="163">
        <f>$Y$25*BX25</f>
        <v>0</v>
      </c>
      <c r="FW25" s="163">
        <f>$Z$25*BY25</f>
        <v>0</v>
      </c>
      <c r="FX25" s="163">
        <f>$AA$25*BZ25</f>
        <v>0</v>
      </c>
      <c r="FY25" s="163">
        <f>$AB$25*CA25</f>
        <v>0</v>
      </c>
      <c r="FZ25" s="163">
        <f>$AC$25*CB25</f>
        <v>0</v>
      </c>
      <c r="GA25" s="163">
        <f>$AD$25*CC25</f>
        <v>0</v>
      </c>
      <c r="GB25" s="163">
        <f>$AE$25*CD25</f>
        <v>0</v>
      </c>
      <c r="GC25" s="163">
        <f>$AF$25*CE25</f>
        <v>0</v>
      </c>
      <c r="GD25" s="163">
        <f>$AG$25*CF25</f>
        <v>0</v>
      </c>
      <c r="GE25" s="163">
        <f>$AH$25*CG25</f>
        <v>0</v>
      </c>
      <c r="GF25" s="163">
        <f>$AI$25*CH25</f>
        <v>0</v>
      </c>
      <c r="GG25" s="171">
        <f>$AJ$25*CI25</f>
        <v>0</v>
      </c>
      <c r="GH25" s="229"/>
      <c r="GI25" s="170">
        <f>$U$25*CK25</f>
        <v>3.7600000000000002</v>
      </c>
      <c r="GJ25" s="163">
        <f>$V$25*CL25</f>
        <v>15.979999999999999</v>
      </c>
      <c r="GK25" s="163">
        <f>$W$25*CM25</f>
        <v>16.919999999999998</v>
      </c>
      <c r="GL25" s="163">
        <f>$X$25*CN25</f>
        <v>8.4599999999999991</v>
      </c>
      <c r="GM25" s="163">
        <f>$Y$25*CO25</f>
        <v>1.41</v>
      </c>
      <c r="GN25" s="163">
        <f>$Z$25*CP25</f>
        <v>2.35</v>
      </c>
      <c r="GO25" s="163">
        <f>$AA$25*CQ25</f>
        <v>0.47000000000000003</v>
      </c>
      <c r="GP25" s="163">
        <f>$AB$25*CR25</f>
        <v>7.05</v>
      </c>
      <c r="GQ25" s="163">
        <f>$AC$25*CS25</f>
        <v>0.94000000000000006</v>
      </c>
      <c r="GR25" s="163">
        <f>$AD$25*CT25</f>
        <v>0.94000000000000006</v>
      </c>
      <c r="GS25" s="163">
        <f>$AE$25*CU25</f>
        <v>2.35</v>
      </c>
      <c r="GT25" s="163">
        <f>$AF$25*CV25</f>
        <v>2.82</v>
      </c>
      <c r="GU25" s="163">
        <f>$AG$25*CW25</f>
        <v>11.28</v>
      </c>
      <c r="GV25" s="163">
        <f>$AH$25*CX25</f>
        <v>0.47000000000000003</v>
      </c>
      <c r="GW25" s="163">
        <f>$AI$25*CY25</f>
        <v>11.28</v>
      </c>
      <c r="GX25" s="171">
        <f>$AJ$25*CZ25</f>
        <v>7.5200000000000005</v>
      </c>
      <c r="GY25" s="229"/>
      <c r="GZ25" s="170">
        <f>$U$25*DB25</f>
        <v>0</v>
      </c>
      <c r="HA25" s="163">
        <f>$V$25*DC25</f>
        <v>0</v>
      </c>
      <c r="HB25" s="163">
        <f>$W$25*DD25</f>
        <v>0</v>
      </c>
      <c r="HC25" s="163">
        <f>$X$25*DE25</f>
        <v>0</v>
      </c>
      <c r="HD25" s="163">
        <f>$Y$25*DF25</f>
        <v>0</v>
      </c>
      <c r="HE25" s="163">
        <f>$Z$25*DG25</f>
        <v>0</v>
      </c>
      <c r="HF25" s="163">
        <f>$AA$25*DH25</f>
        <v>0</v>
      </c>
      <c r="HG25" s="163">
        <f>$AB$25*DI25</f>
        <v>0</v>
      </c>
      <c r="HH25" s="163">
        <f>$AC$25*DJ25</f>
        <v>0</v>
      </c>
      <c r="HI25" s="163">
        <f>$AD$25*DK25</f>
        <v>0</v>
      </c>
      <c r="HJ25" s="163">
        <f>$AE$25*DL25</f>
        <v>0</v>
      </c>
      <c r="HK25" s="163">
        <f>$AF$25*DM25</f>
        <v>0</v>
      </c>
      <c r="HL25" s="163">
        <f>$AG$25*DN25</f>
        <v>0</v>
      </c>
      <c r="HM25" s="163">
        <f>$AH$25*DO25</f>
        <v>0</v>
      </c>
      <c r="HN25" s="163">
        <f>$AI$25*DP25</f>
        <v>0</v>
      </c>
      <c r="HO25" s="171">
        <f>$AJ$25*DQ25</f>
        <v>0</v>
      </c>
      <c r="HP25" s="229"/>
      <c r="HQ25" s="170">
        <f>$U$25*DS25</f>
        <v>0</v>
      </c>
      <c r="HR25" s="163">
        <f>$V$25*DT25</f>
        <v>0</v>
      </c>
      <c r="HS25" s="163">
        <f>$W$25*DU25</f>
        <v>0</v>
      </c>
      <c r="HT25" s="163">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71">
        <f>$AJ$25*EH25</f>
        <v>0</v>
      </c>
      <c r="IH25" s="369" t="s">
        <v>275</v>
      </c>
      <c r="II25" s="371"/>
    </row>
    <row r="26" spans="1:251">
      <c r="A26" s="62" t="s">
        <v>276</v>
      </c>
      <c r="B26" s="145">
        <f>INDEX('Waste Projections'!$H28:$AL28,MATCH('1.Baseline'!$B$1,'Waste Projections'!$H$6:$AL$6,0))</f>
        <v>123</v>
      </c>
      <c r="C26" s="286" t="s">
        <v>253</v>
      </c>
      <c r="D26" s="286" t="s">
        <v>273</v>
      </c>
      <c r="E26" s="154" t="s">
        <v>274</v>
      </c>
      <c r="F26" s="151">
        <v>9</v>
      </c>
      <c r="G26" s="288" t="s">
        <v>220</v>
      </c>
      <c r="H26" s="156">
        <v>9.3000000000000007</v>
      </c>
      <c r="I26" s="156" t="s">
        <v>221</v>
      </c>
      <c r="J26" s="151">
        <v>32.5</v>
      </c>
      <c r="K26" s="179" t="str">
        <f t="shared" si="95"/>
        <v>Transfer Truck</v>
      </c>
      <c r="L26" s="172">
        <f t="shared" si="96"/>
        <v>0</v>
      </c>
      <c r="M26" s="164">
        <f t="shared" si="96"/>
        <v>5104.5</v>
      </c>
      <c r="N26" s="164">
        <f t="shared" si="96"/>
        <v>1143.9000000000001</v>
      </c>
      <c r="O26" s="173">
        <f t="shared" si="96"/>
        <v>0</v>
      </c>
      <c r="P26" s="172">
        <f>INDEX('Transportation GHG'!$B$21:$B$24,MATCH('1.Baseline'!P$4,'Transportation GHG'!$A$21:$A$24,0))*L26</f>
        <v>0</v>
      </c>
      <c r="Q26" s="164">
        <f>INDEX('Transportation GHG'!$B$21:$B$24,MATCH('1.Baseline'!Q$4,'Transportation GHG'!$A$21:$A$24,0))*M26</f>
        <v>0.45791291538461537</v>
      </c>
      <c r="R26" s="164">
        <f>INDEX('Transportation GHG'!$B$21:$B$24,MATCH('1.Baseline'!R$4,'Transportation GHG'!$A$21:$A$24,0))*N26</f>
        <v>2.0120907692307694E-2</v>
      </c>
      <c r="S26" s="173">
        <f>INDEX('Transportation GHG'!$B$21:$B$24,MATCH('1.Baseline'!S$4,'Transportation GHG'!$A$21:$A$24,0))*O26</f>
        <v>0</v>
      </c>
      <c r="U26" s="172">
        <f>INDEX('Waste Composition'!$P$5:$P$20,MATCH('1.Baseline'!U$4,'Waste Composition'!$O$5:$O$20,0))*$B26</f>
        <v>4.92</v>
      </c>
      <c r="V26" s="164">
        <f>INDEX('Waste Composition'!$P$5:$P$20,MATCH('1.Baseline'!V$4,'Waste Composition'!$O$5:$O$20,0))*$B26</f>
        <v>20.909999999999997</v>
      </c>
      <c r="W26" s="164">
        <f>INDEX('Waste Composition'!$P$5:$P$20,MATCH('1.Baseline'!W$4,'Waste Composition'!$O$5:$O$20,0))*$B26</f>
        <v>22.14</v>
      </c>
      <c r="X26" s="164">
        <f>INDEX('Waste Composition'!$P$5:$P$20,MATCH('1.Baseline'!X$4,'Waste Composition'!$O$5:$O$20,0))*$B26</f>
        <v>11.07</v>
      </c>
      <c r="Y26" s="164">
        <f>INDEX('Waste Composition'!$P$5:$P$20,MATCH('1.Baseline'!Y$4,'Waste Composition'!$O$5:$O$20,0))*$B26</f>
        <v>1.845</v>
      </c>
      <c r="Z26" s="164">
        <f>INDEX('Waste Composition'!$P$5:$P$20,MATCH('1.Baseline'!Z$4,'Waste Composition'!$O$5:$O$20,0))*$B26</f>
        <v>3.0750000000000002</v>
      </c>
      <c r="AA26" s="164">
        <f>INDEX('Waste Composition'!$P$5:$P$20,MATCH('1.Baseline'!AA$4,'Waste Composition'!$O$5:$O$20,0))*$B26</f>
        <v>0.61499999999999999</v>
      </c>
      <c r="AB26" s="164">
        <f>INDEX('Waste Composition'!$P$5:$P$20,MATCH('1.Baseline'!AB$4,'Waste Composition'!$O$5:$O$20,0))*$B26</f>
        <v>9.2249999999999996</v>
      </c>
      <c r="AC26" s="164">
        <f>INDEX('Waste Composition'!$P$5:$P$20,MATCH('1.Baseline'!AC$4,'Waste Composition'!$O$5:$O$20,0))*$B26</f>
        <v>1.23</v>
      </c>
      <c r="AD26" s="164">
        <f>INDEX('Waste Composition'!$P$5:$P$20,MATCH('1.Baseline'!AD$4,'Waste Composition'!$O$5:$O$20,0))*$B26</f>
        <v>1.23</v>
      </c>
      <c r="AE26" s="164">
        <f>INDEX('Waste Composition'!$P$5:$P$20,MATCH('1.Baseline'!AE$4,'Waste Composition'!$O$5:$O$20,0))*$B26</f>
        <v>3.0750000000000002</v>
      </c>
      <c r="AF26" s="164">
        <f>INDEX('Waste Composition'!$P$5:$P$20,MATCH('1.Baseline'!AF$4,'Waste Composition'!$O$5:$O$20,0))*$B26</f>
        <v>3.69</v>
      </c>
      <c r="AG26" s="164">
        <f>INDEX('Waste Composition'!$P$5:$P$20,MATCH('1.Baseline'!AG$4,'Waste Composition'!$O$5:$O$20,0))*$B26</f>
        <v>14.76</v>
      </c>
      <c r="AH26" s="164">
        <f>INDEX('Waste Composition'!$P$5:$P$20,MATCH('1.Baseline'!AH$4,'Waste Composition'!$O$5:$O$20,0))*$B26</f>
        <v>0.61499999999999999</v>
      </c>
      <c r="AI26" s="164">
        <f>INDEX('Waste Composition'!$P$5:$P$20,MATCH('1.Baseline'!AI$4,'Waste Composition'!$O$5:$O$20,0))*$B26</f>
        <v>14.76</v>
      </c>
      <c r="AJ26" s="173">
        <f>INDEX('Waste Composition'!$P$5:$P$20,MATCH('1.Baseline'!AJ$4,'Waste Composition'!$O$5:$O$20,0))*$B26</f>
        <v>9.84</v>
      </c>
      <c r="AL26" s="214">
        <v>0</v>
      </c>
      <c r="AM26" s="215">
        <v>0</v>
      </c>
      <c r="AN26" s="215">
        <v>0</v>
      </c>
      <c r="AO26" s="215">
        <v>0</v>
      </c>
      <c r="AP26" s="215">
        <v>0</v>
      </c>
      <c r="AQ26" s="215">
        <v>0</v>
      </c>
      <c r="AR26" s="215">
        <v>0</v>
      </c>
      <c r="AS26" s="215">
        <v>0</v>
      </c>
      <c r="AT26" s="215">
        <v>0</v>
      </c>
      <c r="AU26" s="215">
        <v>0</v>
      </c>
      <c r="AV26" s="215">
        <v>0</v>
      </c>
      <c r="AW26" s="215">
        <v>0</v>
      </c>
      <c r="AX26" s="215">
        <v>0</v>
      </c>
      <c r="AY26" s="215">
        <v>0</v>
      </c>
      <c r="AZ26" s="215">
        <v>0</v>
      </c>
      <c r="BA26" s="215">
        <v>0</v>
      </c>
      <c r="BC26" s="214">
        <v>0</v>
      </c>
      <c r="BD26" s="215">
        <v>0</v>
      </c>
      <c r="BE26" s="215">
        <v>0</v>
      </c>
      <c r="BF26" s="215">
        <v>0</v>
      </c>
      <c r="BG26" s="215">
        <v>0</v>
      </c>
      <c r="BH26" s="215">
        <v>0</v>
      </c>
      <c r="BI26" s="215">
        <v>0</v>
      </c>
      <c r="BJ26" s="215">
        <v>0</v>
      </c>
      <c r="BK26" s="215">
        <v>0</v>
      </c>
      <c r="BL26" s="215">
        <v>0</v>
      </c>
      <c r="BM26" s="215">
        <v>0</v>
      </c>
      <c r="BN26" s="215">
        <v>0</v>
      </c>
      <c r="BO26" s="215">
        <v>0</v>
      </c>
      <c r="BP26" s="215">
        <v>0</v>
      </c>
      <c r="BQ26" s="215">
        <v>0</v>
      </c>
      <c r="BR26" s="219">
        <v>0</v>
      </c>
      <c r="BT26" s="214">
        <v>0</v>
      </c>
      <c r="BU26" s="215">
        <v>0</v>
      </c>
      <c r="BV26" s="215">
        <v>0</v>
      </c>
      <c r="BW26" s="215">
        <v>0</v>
      </c>
      <c r="BX26" s="215">
        <v>0</v>
      </c>
      <c r="BY26" s="215">
        <v>0</v>
      </c>
      <c r="BZ26" s="215">
        <v>0</v>
      </c>
      <c r="CA26" s="215">
        <v>0</v>
      </c>
      <c r="CB26" s="215">
        <v>0</v>
      </c>
      <c r="CC26" s="215">
        <v>0</v>
      </c>
      <c r="CD26" s="215">
        <v>0</v>
      </c>
      <c r="CE26" s="215">
        <v>0</v>
      </c>
      <c r="CF26" s="215">
        <v>0</v>
      </c>
      <c r="CG26" s="215">
        <v>0</v>
      </c>
      <c r="CH26" s="215">
        <v>0</v>
      </c>
      <c r="CI26" s="219">
        <v>0</v>
      </c>
      <c r="CK26" s="214">
        <v>1</v>
      </c>
      <c r="CL26" s="215">
        <v>1</v>
      </c>
      <c r="CM26" s="215">
        <v>1</v>
      </c>
      <c r="CN26" s="215">
        <v>1</v>
      </c>
      <c r="CO26" s="215">
        <v>1</v>
      </c>
      <c r="CP26" s="215">
        <v>1</v>
      </c>
      <c r="CQ26" s="215">
        <v>1</v>
      </c>
      <c r="CR26" s="215">
        <v>1</v>
      </c>
      <c r="CS26" s="215">
        <v>1</v>
      </c>
      <c r="CT26" s="215">
        <v>1</v>
      </c>
      <c r="CU26" s="215">
        <v>1</v>
      </c>
      <c r="CV26" s="215">
        <v>1</v>
      </c>
      <c r="CW26" s="215">
        <v>1</v>
      </c>
      <c r="CX26" s="215">
        <v>1</v>
      </c>
      <c r="CY26" s="215">
        <v>1</v>
      </c>
      <c r="CZ26" s="219">
        <v>1</v>
      </c>
      <c r="DB26" s="214">
        <v>0</v>
      </c>
      <c r="DC26" s="215">
        <v>0</v>
      </c>
      <c r="DD26" s="215">
        <v>0</v>
      </c>
      <c r="DE26" s="215">
        <v>0</v>
      </c>
      <c r="DF26" s="215">
        <v>0</v>
      </c>
      <c r="DG26" s="215">
        <v>0</v>
      </c>
      <c r="DH26" s="215">
        <v>0</v>
      </c>
      <c r="DI26" s="215">
        <v>0</v>
      </c>
      <c r="DJ26" s="215">
        <v>0</v>
      </c>
      <c r="DK26" s="215">
        <v>0</v>
      </c>
      <c r="DL26" s="215">
        <v>0</v>
      </c>
      <c r="DM26" s="215">
        <v>0</v>
      </c>
      <c r="DN26" s="215">
        <v>0</v>
      </c>
      <c r="DO26" s="215">
        <v>0</v>
      </c>
      <c r="DP26" s="215">
        <v>0</v>
      </c>
      <c r="DQ26" s="215">
        <v>0</v>
      </c>
      <c r="DS26" s="214">
        <v>0</v>
      </c>
      <c r="DT26" s="215">
        <v>0</v>
      </c>
      <c r="DU26" s="215">
        <v>0</v>
      </c>
      <c r="DV26" s="215">
        <v>0</v>
      </c>
      <c r="DW26" s="215">
        <v>0</v>
      </c>
      <c r="DX26" s="215">
        <v>0</v>
      </c>
      <c r="DY26" s="215">
        <v>0</v>
      </c>
      <c r="DZ26" s="215">
        <v>0</v>
      </c>
      <c r="EA26" s="215">
        <v>0</v>
      </c>
      <c r="EB26" s="215">
        <v>0</v>
      </c>
      <c r="EC26" s="215">
        <v>0</v>
      </c>
      <c r="ED26" s="215">
        <v>0</v>
      </c>
      <c r="EE26" s="215">
        <v>0</v>
      </c>
      <c r="EF26" s="215">
        <v>0</v>
      </c>
      <c r="EG26" s="215">
        <v>0</v>
      </c>
      <c r="EH26" s="215">
        <v>0</v>
      </c>
      <c r="EJ26" s="172">
        <f>$U$26*AL26</f>
        <v>0</v>
      </c>
      <c r="EK26" s="164">
        <f>$V$26*AM26</f>
        <v>0</v>
      </c>
      <c r="EL26" s="164">
        <f>$W$26*AN26</f>
        <v>0</v>
      </c>
      <c r="EM26" s="164">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73">
        <f>$AJ$26*BA26</f>
        <v>0</v>
      </c>
      <c r="EZ26" s="229"/>
      <c r="FA26" s="172">
        <f>$U$26*BC26</f>
        <v>0</v>
      </c>
      <c r="FB26" s="164">
        <f>$V$26*BD26</f>
        <v>0</v>
      </c>
      <c r="FC26" s="164">
        <f>$W$26*BE26</f>
        <v>0</v>
      </c>
      <c r="FD26" s="164">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73">
        <f>$AJ$26*BR26</f>
        <v>0</v>
      </c>
      <c r="FQ26" s="229"/>
      <c r="FR26" s="172">
        <f>$U$26*BT26</f>
        <v>0</v>
      </c>
      <c r="FS26" s="164">
        <f>$V$26*BU26</f>
        <v>0</v>
      </c>
      <c r="FT26" s="164">
        <f>$W$26*BV26</f>
        <v>0</v>
      </c>
      <c r="FU26" s="164">
        <f>$X$26*BW26</f>
        <v>0</v>
      </c>
      <c r="FV26" s="164">
        <f>$Y$26*BX26</f>
        <v>0</v>
      </c>
      <c r="FW26" s="164">
        <f>$Z$26*BY26</f>
        <v>0</v>
      </c>
      <c r="FX26" s="164">
        <f>$AA$26*BZ26</f>
        <v>0</v>
      </c>
      <c r="FY26" s="164">
        <f>$AB$26*CA26</f>
        <v>0</v>
      </c>
      <c r="FZ26" s="164">
        <f>$AC$26*CB26</f>
        <v>0</v>
      </c>
      <c r="GA26" s="164">
        <f>$AD$26*CC26</f>
        <v>0</v>
      </c>
      <c r="GB26" s="164">
        <f>$AE$26*CD26</f>
        <v>0</v>
      </c>
      <c r="GC26" s="164">
        <f>$AF$26*CE26</f>
        <v>0</v>
      </c>
      <c r="GD26" s="164">
        <f>$AG$26*CF26</f>
        <v>0</v>
      </c>
      <c r="GE26" s="164">
        <f>$AH$26*CG26</f>
        <v>0</v>
      </c>
      <c r="GF26" s="164">
        <f>$AI$26*CH26</f>
        <v>0</v>
      </c>
      <c r="GG26" s="173">
        <f>$AJ$26*CI26</f>
        <v>0</v>
      </c>
      <c r="GH26" s="229"/>
      <c r="GI26" s="172">
        <f>$U$26*CK26</f>
        <v>4.92</v>
      </c>
      <c r="GJ26" s="164">
        <f>$V$26*CL26</f>
        <v>20.909999999999997</v>
      </c>
      <c r="GK26" s="164">
        <f>$W$26*CM26</f>
        <v>22.14</v>
      </c>
      <c r="GL26" s="164">
        <f>$X$26*CN26</f>
        <v>11.07</v>
      </c>
      <c r="GM26" s="164">
        <f>$Y$26*CO26</f>
        <v>1.845</v>
      </c>
      <c r="GN26" s="164">
        <f>$Z$26*CP26</f>
        <v>3.0750000000000002</v>
      </c>
      <c r="GO26" s="164">
        <f>$AA$26*CQ26</f>
        <v>0.61499999999999999</v>
      </c>
      <c r="GP26" s="164">
        <f>$AB$26*CR26</f>
        <v>9.2249999999999996</v>
      </c>
      <c r="GQ26" s="164">
        <f>$AC$26*CS26</f>
        <v>1.23</v>
      </c>
      <c r="GR26" s="164">
        <f>$AD$26*CT26</f>
        <v>1.23</v>
      </c>
      <c r="GS26" s="164">
        <f>$AE$26*CU26</f>
        <v>3.0750000000000002</v>
      </c>
      <c r="GT26" s="164">
        <f>$AF$26*CV26</f>
        <v>3.69</v>
      </c>
      <c r="GU26" s="164">
        <f>$AG$26*CW26</f>
        <v>14.76</v>
      </c>
      <c r="GV26" s="164">
        <f>$AH$26*CX26</f>
        <v>0.61499999999999999</v>
      </c>
      <c r="GW26" s="164">
        <f>$AI$26*CY26</f>
        <v>14.76</v>
      </c>
      <c r="GX26" s="173">
        <f>$AJ$26*CZ26</f>
        <v>9.84</v>
      </c>
      <c r="GY26" s="229"/>
      <c r="GZ26" s="172">
        <f>$U$26*DB26</f>
        <v>0</v>
      </c>
      <c r="HA26" s="164">
        <f>$V$26*DC26</f>
        <v>0</v>
      </c>
      <c r="HB26" s="164">
        <f>$W$26*DD26</f>
        <v>0</v>
      </c>
      <c r="HC26" s="164">
        <f>$X$26*DE26</f>
        <v>0</v>
      </c>
      <c r="HD26" s="164">
        <f>$Y$26*DF26</f>
        <v>0</v>
      </c>
      <c r="HE26" s="164">
        <f>$Z$26*DG26</f>
        <v>0</v>
      </c>
      <c r="HF26" s="164">
        <f>$AA$26*DH26</f>
        <v>0</v>
      </c>
      <c r="HG26" s="164">
        <f>$AB$26*DI26</f>
        <v>0</v>
      </c>
      <c r="HH26" s="164">
        <f>$AC$26*DJ26</f>
        <v>0</v>
      </c>
      <c r="HI26" s="164">
        <f>$AD$26*DK26</f>
        <v>0</v>
      </c>
      <c r="HJ26" s="164">
        <f>$AE$26*DL26</f>
        <v>0</v>
      </c>
      <c r="HK26" s="164">
        <f>$AF$26*DM26</f>
        <v>0</v>
      </c>
      <c r="HL26" s="164">
        <f>$AG$26*DN26</f>
        <v>0</v>
      </c>
      <c r="HM26" s="164">
        <f>$AH$26*DO26</f>
        <v>0</v>
      </c>
      <c r="HN26" s="164">
        <f>$AI$26*DP26</f>
        <v>0</v>
      </c>
      <c r="HO26" s="173">
        <f>$AJ$26*DQ26</f>
        <v>0</v>
      </c>
      <c r="HP26" s="229"/>
      <c r="HQ26" s="172">
        <f>$U$26*DS26</f>
        <v>0</v>
      </c>
      <c r="HR26" s="164">
        <f>$V$26*DT26</f>
        <v>0</v>
      </c>
      <c r="HS26" s="164">
        <f>$W$26*DU26</f>
        <v>0</v>
      </c>
      <c r="HT26" s="164">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73">
        <f>$AJ$26*EH26</f>
        <v>0</v>
      </c>
      <c r="IH26" s="281" t="s">
        <v>277</v>
      </c>
      <c r="II26" s="253">
        <v>11048.067353706379</v>
      </c>
    </row>
    <row r="27" spans="1:251">
      <c r="A27" s="62" t="s">
        <v>278</v>
      </c>
      <c r="B27" s="145">
        <f>INDEX('Waste Projections'!$H29:$AL29,MATCH('1.Baseline'!$B$1,'Waste Projections'!$H$6:$AL$6,0))</f>
        <v>2750</v>
      </c>
      <c r="C27" s="286" t="s">
        <v>253</v>
      </c>
      <c r="D27" s="286" t="s">
        <v>273</v>
      </c>
      <c r="E27" s="154" t="s">
        <v>274</v>
      </c>
      <c r="F27" s="151">
        <v>4.7</v>
      </c>
      <c r="G27" s="288" t="s">
        <v>220</v>
      </c>
      <c r="H27" s="156">
        <v>9.3000000000000007</v>
      </c>
      <c r="I27" s="156" t="s">
        <v>221</v>
      </c>
      <c r="J27" s="151">
        <v>32.5</v>
      </c>
      <c r="K27" s="179" t="str">
        <f t="shared" si="95"/>
        <v>Transfer Truck</v>
      </c>
      <c r="L27" s="172">
        <f t="shared" si="96"/>
        <v>0</v>
      </c>
      <c r="M27" s="164">
        <f t="shared" si="96"/>
        <v>102300.00000000001</v>
      </c>
      <c r="N27" s="164">
        <f t="shared" si="96"/>
        <v>25575.000000000004</v>
      </c>
      <c r="O27" s="173">
        <f t="shared" si="96"/>
        <v>0</v>
      </c>
      <c r="P27" s="172">
        <f>INDEX('Transportation GHG'!$B$21:$B$24,MATCH('1.Baseline'!P$4,'Transportation GHG'!$A$21:$A$24,0))*L27</f>
        <v>0</v>
      </c>
      <c r="Q27" s="164">
        <f>INDEX('Transportation GHG'!$B$21:$B$24,MATCH('1.Baseline'!Q$4,'Transportation GHG'!$A$21:$A$24,0))*M27</f>
        <v>9.1770969230769239</v>
      </c>
      <c r="R27" s="164">
        <f>INDEX('Transportation GHG'!$B$21:$B$24,MATCH('1.Baseline'!R$4,'Transportation GHG'!$A$21:$A$24,0))*N27</f>
        <v>0.44985769230769235</v>
      </c>
      <c r="S27" s="173">
        <f>INDEX('Transportation GHG'!$B$21:$B$24,MATCH('1.Baseline'!S$4,'Transportation GHG'!$A$21:$A$24,0))*O27</f>
        <v>0</v>
      </c>
      <c r="U27" s="172">
        <f>INDEX('Waste Composition'!$P$5:$P$20,MATCH('1.Baseline'!U$4,'Waste Composition'!$O$5:$O$20,0))*$B27</f>
        <v>110</v>
      </c>
      <c r="V27" s="164">
        <f>INDEX('Waste Composition'!$P$5:$P$20,MATCH('1.Baseline'!V$4,'Waste Composition'!$O$5:$O$20,0))*$B27</f>
        <v>467.49999999999994</v>
      </c>
      <c r="W27" s="164">
        <f>INDEX('Waste Composition'!$P$5:$P$20,MATCH('1.Baseline'!W$4,'Waste Composition'!$O$5:$O$20,0))*$B27</f>
        <v>495</v>
      </c>
      <c r="X27" s="164">
        <f>INDEX('Waste Composition'!$P$5:$P$20,MATCH('1.Baseline'!X$4,'Waste Composition'!$O$5:$O$20,0))*$B27</f>
        <v>247.5</v>
      </c>
      <c r="Y27" s="164">
        <f>INDEX('Waste Composition'!$P$5:$P$20,MATCH('1.Baseline'!Y$4,'Waste Composition'!$O$5:$O$20,0))*$B27</f>
        <v>41.25</v>
      </c>
      <c r="Z27" s="164">
        <f>INDEX('Waste Composition'!$P$5:$P$20,MATCH('1.Baseline'!Z$4,'Waste Composition'!$O$5:$O$20,0))*$B27</f>
        <v>68.75</v>
      </c>
      <c r="AA27" s="164">
        <f>INDEX('Waste Composition'!$P$5:$P$20,MATCH('1.Baseline'!AA$4,'Waste Composition'!$O$5:$O$20,0))*$B27</f>
        <v>13.75</v>
      </c>
      <c r="AB27" s="164">
        <f>INDEX('Waste Composition'!$P$5:$P$20,MATCH('1.Baseline'!AB$4,'Waste Composition'!$O$5:$O$20,0))*$B27</f>
        <v>206.25</v>
      </c>
      <c r="AC27" s="164">
        <f>INDEX('Waste Composition'!$P$5:$P$20,MATCH('1.Baseline'!AC$4,'Waste Composition'!$O$5:$O$20,0))*$B27</f>
        <v>27.5</v>
      </c>
      <c r="AD27" s="164">
        <f>INDEX('Waste Composition'!$P$5:$P$20,MATCH('1.Baseline'!AD$4,'Waste Composition'!$O$5:$O$20,0))*$B27</f>
        <v>27.5</v>
      </c>
      <c r="AE27" s="164">
        <f>INDEX('Waste Composition'!$P$5:$P$20,MATCH('1.Baseline'!AE$4,'Waste Composition'!$O$5:$O$20,0))*$B27</f>
        <v>68.75</v>
      </c>
      <c r="AF27" s="164">
        <f>INDEX('Waste Composition'!$P$5:$P$20,MATCH('1.Baseline'!AF$4,'Waste Composition'!$O$5:$O$20,0))*$B27</f>
        <v>82.5</v>
      </c>
      <c r="AG27" s="164">
        <f>INDEX('Waste Composition'!$P$5:$P$20,MATCH('1.Baseline'!AG$4,'Waste Composition'!$O$5:$O$20,0))*$B27</f>
        <v>330</v>
      </c>
      <c r="AH27" s="164">
        <f>INDEX('Waste Composition'!$P$5:$P$20,MATCH('1.Baseline'!AH$4,'Waste Composition'!$O$5:$O$20,0))*$B27</f>
        <v>13.75</v>
      </c>
      <c r="AI27" s="164">
        <f>INDEX('Waste Composition'!$P$5:$P$20,MATCH('1.Baseline'!AI$4,'Waste Composition'!$O$5:$O$20,0))*$B27</f>
        <v>330</v>
      </c>
      <c r="AJ27" s="173">
        <f>INDEX('Waste Composition'!$P$5:$P$20,MATCH('1.Baseline'!AJ$4,'Waste Composition'!$O$5:$O$20,0))*$B27</f>
        <v>220</v>
      </c>
      <c r="AL27" s="214">
        <v>0</v>
      </c>
      <c r="AM27" s="215">
        <v>0</v>
      </c>
      <c r="AN27" s="215">
        <v>0</v>
      </c>
      <c r="AO27" s="215">
        <v>0</v>
      </c>
      <c r="AP27" s="215">
        <v>0</v>
      </c>
      <c r="AQ27" s="215">
        <v>0</v>
      </c>
      <c r="AR27" s="215">
        <v>0</v>
      </c>
      <c r="AS27" s="215">
        <v>0</v>
      </c>
      <c r="AT27" s="215">
        <v>0</v>
      </c>
      <c r="AU27" s="215">
        <v>0</v>
      </c>
      <c r="AV27" s="215">
        <v>0</v>
      </c>
      <c r="AW27" s="215">
        <v>0</v>
      </c>
      <c r="AX27" s="215">
        <v>0</v>
      </c>
      <c r="AY27" s="215">
        <v>0</v>
      </c>
      <c r="AZ27" s="215">
        <v>0</v>
      </c>
      <c r="BA27" s="215">
        <v>0</v>
      </c>
      <c r="BC27" s="214">
        <v>0</v>
      </c>
      <c r="BD27" s="215">
        <v>0</v>
      </c>
      <c r="BE27" s="215">
        <v>0</v>
      </c>
      <c r="BF27" s="215">
        <v>0</v>
      </c>
      <c r="BG27" s="215">
        <v>0</v>
      </c>
      <c r="BH27" s="215">
        <v>0</v>
      </c>
      <c r="BI27" s="215">
        <v>0</v>
      </c>
      <c r="BJ27" s="215">
        <v>0</v>
      </c>
      <c r="BK27" s="215">
        <v>0</v>
      </c>
      <c r="BL27" s="215">
        <v>0</v>
      </c>
      <c r="BM27" s="215">
        <v>0</v>
      </c>
      <c r="BN27" s="215">
        <v>0</v>
      </c>
      <c r="BO27" s="215">
        <v>0</v>
      </c>
      <c r="BP27" s="215">
        <v>0</v>
      </c>
      <c r="BQ27" s="215">
        <v>0</v>
      </c>
      <c r="BR27" s="219">
        <v>0</v>
      </c>
      <c r="BT27" s="214">
        <v>0</v>
      </c>
      <c r="BU27" s="215">
        <v>0</v>
      </c>
      <c r="BV27" s="215">
        <v>0</v>
      </c>
      <c r="BW27" s="215">
        <v>0</v>
      </c>
      <c r="BX27" s="215">
        <v>0</v>
      </c>
      <c r="BY27" s="215">
        <v>0</v>
      </c>
      <c r="BZ27" s="215">
        <v>0</v>
      </c>
      <c r="CA27" s="215">
        <v>0</v>
      </c>
      <c r="CB27" s="215">
        <v>0</v>
      </c>
      <c r="CC27" s="215">
        <v>0</v>
      </c>
      <c r="CD27" s="215">
        <v>0</v>
      </c>
      <c r="CE27" s="215">
        <v>0</v>
      </c>
      <c r="CF27" s="215">
        <v>0</v>
      </c>
      <c r="CG27" s="215">
        <v>0</v>
      </c>
      <c r="CH27" s="215">
        <v>0</v>
      </c>
      <c r="CI27" s="219">
        <v>0</v>
      </c>
      <c r="CK27" s="214">
        <v>1</v>
      </c>
      <c r="CL27" s="215">
        <v>1</v>
      </c>
      <c r="CM27" s="215">
        <v>1</v>
      </c>
      <c r="CN27" s="215">
        <v>1</v>
      </c>
      <c r="CO27" s="215">
        <v>1</v>
      </c>
      <c r="CP27" s="215">
        <v>1</v>
      </c>
      <c r="CQ27" s="215">
        <v>1</v>
      </c>
      <c r="CR27" s="215">
        <v>1</v>
      </c>
      <c r="CS27" s="215">
        <v>1</v>
      </c>
      <c r="CT27" s="215">
        <v>1</v>
      </c>
      <c r="CU27" s="215">
        <v>1</v>
      </c>
      <c r="CV27" s="215">
        <v>1</v>
      </c>
      <c r="CW27" s="215">
        <v>1</v>
      </c>
      <c r="CX27" s="215">
        <v>1</v>
      </c>
      <c r="CY27" s="215">
        <v>1</v>
      </c>
      <c r="CZ27" s="219">
        <v>1</v>
      </c>
      <c r="DB27" s="214">
        <v>0</v>
      </c>
      <c r="DC27" s="215">
        <v>0</v>
      </c>
      <c r="DD27" s="215">
        <v>0</v>
      </c>
      <c r="DE27" s="215">
        <v>0</v>
      </c>
      <c r="DF27" s="215">
        <v>0</v>
      </c>
      <c r="DG27" s="215">
        <v>0</v>
      </c>
      <c r="DH27" s="215">
        <v>0</v>
      </c>
      <c r="DI27" s="215">
        <v>0</v>
      </c>
      <c r="DJ27" s="215">
        <v>0</v>
      </c>
      <c r="DK27" s="215">
        <v>0</v>
      </c>
      <c r="DL27" s="215">
        <v>0</v>
      </c>
      <c r="DM27" s="215">
        <v>0</v>
      </c>
      <c r="DN27" s="215">
        <v>0</v>
      </c>
      <c r="DO27" s="215">
        <v>0</v>
      </c>
      <c r="DP27" s="215">
        <v>0</v>
      </c>
      <c r="DQ27" s="215">
        <v>0</v>
      </c>
      <c r="DS27" s="214">
        <v>0</v>
      </c>
      <c r="DT27" s="215">
        <v>0</v>
      </c>
      <c r="DU27" s="215">
        <v>0</v>
      </c>
      <c r="DV27" s="215">
        <v>0</v>
      </c>
      <c r="DW27" s="215">
        <v>0</v>
      </c>
      <c r="DX27" s="215">
        <v>0</v>
      </c>
      <c r="DY27" s="215">
        <v>0</v>
      </c>
      <c r="DZ27" s="215">
        <v>0</v>
      </c>
      <c r="EA27" s="215">
        <v>0</v>
      </c>
      <c r="EB27" s="215">
        <v>0</v>
      </c>
      <c r="EC27" s="215">
        <v>0</v>
      </c>
      <c r="ED27" s="215">
        <v>0</v>
      </c>
      <c r="EE27" s="215">
        <v>0</v>
      </c>
      <c r="EF27" s="215">
        <v>0</v>
      </c>
      <c r="EG27" s="215">
        <v>0</v>
      </c>
      <c r="EH27" s="215">
        <v>0</v>
      </c>
      <c r="EJ27" s="172">
        <f>$U$27*AL27</f>
        <v>0</v>
      </c>
      <c r="EK27" s="164">
        <f>$V$27*AM27</f>
        <v>0</v>
      </c>
      <c r="EL27" s="164">
        <f>$W$27*AN27</f>
        <v>0</v>
      </c>
      <c r="EM27" s="164">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73">
        <f>$AJ$27*BA27</f>
        <v>0</v>
      </c>
      <c r="EZ27" s="229"/>
      <c r="FA27" s="172">
        <f>$U$27*BC27</f>
        <v>0</v>
      </c>
      <c r="FB27" s="164">
        <f>$V$27*BD27</f>
        <v>0</v>
      </c>
      <c r="FC27" s="164">
        <f>$W$27*BE27</f>
        <v>0</v>
      </c>
      <c r="FD27" s="164">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73">
        <f>$AJ$27*BR27</f>
        <v>0</v>
      </c>
      <c r="FQ27" s="229"/>
      <c r="FR27" s="172">
        <f>$U$27*BT27</f>
        <v>0</v>
      </c>
      <c r="FS27" s="164">
        <f>$V$27*BU27</f>
        <v>0</v>
      </c>
      <c r="FT27" s="164">
        <f>$W$27*BV27</f>
        <v>0</v>
      </c>
      <c r="FU27" s="164">
        <f>$X$27*BW27</f>
        <v>0</v>
      </c>
      <c r="FV27" s="164">
        <f>$Y$27*BX27</f>
        <v>0</v>
      </c>
      <c r="FW27" s="164">
        <f>$Z$27*BY27</f>
        <v>0</v>
      </c>
      <c r="FX27" s="164">
        <f>$AA$27*BZ27</f>
        <v>0</v>
      </c>
      <c r="FY27" s="164">
        <f>$AB$27*CA27</f>
        <v>0</v>
      </c>
      <c r="FZ27" s="164">
        <f>$AC$27*CB27</f>
        <v>0</v>
      </c>
      <c r="GA27" s="164">
        <f>$AD$27*CC27</f>
        <v>0</v>
      </c>
      <c r="GB27" s="164">
        <f>$AE$27*CD27</f>
        <v>0</v>
      </c>
      <c r="GC27" s="164">
        <f>$AF$27*CE27</f>
        <v>0</v>
      </c>
      <c r="GD27" s="164">
        <f>$AG$27*CF27</f>
        <v>0</v>
      </c>
      <c r="GE27" s="164">
        <f>$AH$27*CG27</f>
        <v>0</v>
      </c>
      <c r="GF27" s="164">
        <f>$AI$27*CH27</f>
        <v>0</v>
      </c>
      <c r="GG27" s="173">
        <f>$AJ$27*CI27</f>
        <v>0</v>
      </c>
      <c r="GH27" s="229"/>
      <c r="GI27" s="172">
        <f>$U$27*CK27</f>
        <v>110</v>
      </c>
      <c r="GJ27" s="164">
        <f>$V$27*CL27</f>
        <v>467.49999999999994</v>
      </c>
      <c r="GK27" s="164">
        <f>$W$27*CM27</f>
        <v>495</v>
      </c>
      <c r="GL27" s="164">
        <f>$X$27*CN27</f>
        <v>247.5</v>
      </c>
      <c r="GM27" s="164">
        <f>$Y$27*CO27</f>
        <v>41.25</v>
      </c>
      <c r="GN27" s="164">
        <f>$Z$27*CP27</f>
        <v>68.75</v>
      </c>
      <c r="GO27" s="164">
        <f>$AA$27*CQ27</f>
        <v>13.75</v>
      </c>
      <c r="GP27" s="164">
        <f>$AB$27*CR27</f>
        <v>206.25</v>
      </c>
      <c r="GQ27" s="164">
        <f>$AC$27*CS27</f>
        <v>27.5</v>
      </c>
      <c r="GR27" s="164">
        <f>$AD$27*CT27</f>
        <v>27.5</v>
      </c>
      <c r="GS27" s="164">
        <f>$AE$27*CU27</f>
        <v>68.75</v>
      </c>
      <c r="GT27" s="164">
        <f>$AF$27*CV27</f>
        <v>82.5</v>
      </c>
      <c r="GU27" s="164">
        <f>$AG$27*CW27</f>
        <v>330</v>
      </c>
      <c r="GV27" s="164">
        <f>$AH$27*CX27</f>
        <v>13.75</v>
      </c>
      <c r="GW27" s="164">
        <f>$AI$27*CY27</f>
        <v>330</v>
      </c>
      <c r="GX27" s="173">
        <f>$AJ$27*CZ27</f>
        <v>220</v>
      </c>
      <c r="GY27" s="229"/>
      <c r="GZ27" s="172">
        <f>$U$27*DB27</f>
        <v>0</v>
      </c>
      <c r="HA27" s="164">
        <f>$V$27*DC27</f>
        <v>0</v>
      </c>
      <c r="HB27" s="164">
        <f>$W$27*DD27</f>
        <v>0</v>
      </c>
      <c r="HC27" s="164">
        <f>$X$27*DE27</f>
        <v>0</v>
      </c>
      <c r="HD27" s="164">
        <f>$Y$27*DF27</f>
        <v>0</v>
      </c>
      <c r="HE27" s="164">
        <f>$Z$27*DG27</f>
        <v>0</v>
      </c>
      <c r="HF27" s="164">
        <f>$AA$27*DH27</f>
        <v>0</v>
      </c>
      <c r="HG27" s="164">
        <f>$AB$27*DI27</f>
        <v>0</v>
      </c>
      <c r="HH27" s="164">
        <f>$AC$27*DJ27</f>
        <v>0</v>
      </c>
      <c r="HI27" s="164">
        <f>$AD$27*DK27</f>
        <v>0</v>
      </c>
      <c r="HJ27" s="164">
        <f>$AE$27*DL27</f>
        <v>0</v>
      </c>
      <c r="HK27" s="164">
        <f>$AF$27*DM27</f>
        <v>0</v>
      </c>
      <c r="HL27" s="164">
        <f>$AG$27*DN27</f>
        <v>0</v>
      </c>
      <c r="HM27" s="164">
        <f>$AH$27*DO27</f>
        <v>0</v>
      </c>
      <c r="HN27" s="164">
        <f>$AI$27*DP27</f>
        <v>0</v>
      </c>
      <c r="HO27" s="173">
        <f>$AJ$27*DQ27</f>
        <v>0</v>
      </c>
      <c r="HP27" s="229"/>
      <c r="HQ27" s="172">
        <f>$U$27*DS27</f>
        <v>0</v>
      </c>
      <c r="HR27" s="164">
        <f>$V$27*DT27</f>
        <v>0</v>
      </c>
      <c r="HS27" s="164">
        <f>$W$27*DU27</f>
        <v>0</v>
      </c>
      <c r="HT27" s="164">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73">
        <f>$AJ$27*EH27</f>
        <v>0</v>
      </c>
      <c r="IH27" s="62" t="s">
        <v>279</v>
      </c>
      <c r="II27" s="270">
        <v>2218.8741973545007</v>
      </c>
    </row>
    <row r="28" spans="1:251" ht="14.65" thickBot="1">
      <c r="A28" s="62" t="s">
        <v>280</v>
      </c>
      <c r="B28" s="145">
        <f>INDEX('Waste Projections'!$H30:$AL30,MATCH('1.Baseline'!$B$1,'Waste Projections'!$H$6:$AL$6,0))</f>
        <v>732</v>
      </c>
      <c r="C28" s="286" t="s">
        <v>248</v>
      </c>
      <c r="D28" s="286" t="s">
        <v>281</v>
      </c>
      <c r="E28" s="154" t="s">
        <v>274</v>
      </c>
      <c r="F28" s="151">
        <v>6.1</v>
      </c>
      <c r="G28" s="288" t="s">
        <v>219</v>
      </c>
      <c r="H28" s="156">
        <v>9.3000000000000007</v>
      </c>
      <c r="I28" s="156" t="s">
        <v>221</v>
      </c>
      <c r="J28" s="151">
        <v>52.4</v>
      </c>
      <c r="K28" s="179" t="str">
        <f t="shared" si="95"/>
        <v>Transfer Truck</v>
      </c>
      <c r="L28" s="172">
        <f t="shared" si="96"/>
        <v>4465.2</v>
      </c>
      <c r="M28" s="164">
        <f t="shared" si="96"/>
        <v>38356.799999999996</v>
      </c>
      <c r="N28" s="164">
        <f t="shared" si="96"/>
        <v>6807.6</v>
      </c>
      <c r="O28" s="173">
        <f t="shared" si="96"/>
        <v>0</v>
      </c>
      <c r="P28" s="172">
        <f>INDEX('Transportation GHG'!$B$21:$B$24,MATCH('1.Baseline'!P$4,'Transportation GHG'!$A$21:$A$24,0))*L28</f>
        <v>0.80112557538461537</v>
      </c>
      <c r="Q28" s="164">
        <f>INDEX('Transportation GHG'!$B$21:$B$24,MATCH('1.Baseline'!Q$4,'Transportation GHG'!$A$21:$A$24,0))*M28</f>
        <v>3.4409000123076918</v>
      </c>
      <c r="R28" s="164">
        <f>INDEX('Transportation GHG'!$B$21:$B$24,MATCH('1.Baseline'!R$4,'Transportation GHG'!$A$21:$A$24,0))*N28</f>
        <v>0.11974393846153847</v>
      </c>
      <c r="S28" s="173">
        <f>INDEX('Transportation GHG'!$B$21:$B$24,MATCH('1.Baseline'!S$4,'Transportation GHG'!$A$21:$A$24,0))*O28</f>
        <v>0</v>
      </c>
      <c r="U28" s="172">
        <f>INDEX('Waste Composition'!$P$5:$P$20,MATCH('1.Baseline'!U$4,'Waste Composition'!$O$5:$O$20,0))*$B28</f>
        <v>29.28</v>
      </c>
      <c r="V28" s="164">
        <f>INDEX('Waste Composition'!$P$5:$P$20,MATCH('1.Baseline'!V$4,'Waste Composition'!$O$5:$O$20,0))*$B28</f>
        <v>124.43999999999998</v>
      </c>
      <c r="W28" s="164">
        <f>INDEX('Waste Composition'!$P$5:$P$20,MATCH('1.Baseline'!W$4,'Waste Composition'!$O$5:$O$20,0))*$B28</f>
        <v>131.76</v>
      </c>
      <c r="X28" s="164">
        <f>INDEX('Waste Composition'!$P$5:$P$20,MATCH('1.Baseline'!X$4,'Waste Composition'!$O$5:$O$20,0))*$B28</f>
        <v>65.88</v>
      </c>
      <c r="Y28" s="164">
        <f>INDEX('Waste Composition'!$P$5:$P$20,MATCH('1.Baseline'!Y$4,'Waste Composition'!$O$5:$O$20,0))*$B28</f>
        <v>10.98</v>
      </c>
      <c r="Z28" s="164">
        <f>INDEX('Waste Composition'!$P$5:$P$20,MATCH('1.Baseline'!Z$4,'Waste Composition'!$O$5:$O$20,0))*$B28</f>
        <v>18.3</v>
      </c>
      <c r="AA28" s="164">
        <f>INDEX('Waste Composition'!$P$5:$P$20,MATCH('1.Baseline'!AA$4,'Waste Composition'!$O$5:$O$20,0))*$B28</f>
        <v>3.66</v>
      </c>
      <c r="AB28" s="164">
        <f>INDEX('Waste Composition'!$P$5:$P$20,MATCH('1.Baseline'!AB$4,'Waste Composition'!$O$5:$O$20,0))*$B28</f>
        <v>54.9</v>
      </c>
      <c r="AC28" s="164">
        <f>INDEX('Waste Composition'!$P$5:$P$20,MATCH('1.Baseline'!AC$4,'Waste Composition'!$O$5:$O$20,0))*$B28</f>
        <v>7.32</v>
      </c>
      <c r="AD28" s="164">
        <f>INDEX('Waste Composition'!$P$5:$P$20,MATCH('1.Baseline'!AD$4,'Waste Composition'!$O$5:$O$20,0))*$B28</f>
        <v>7.32</v>
      </c>
      <c r="AE28" s="164">
        <f>INDEX('Waste Composition'!$P$5:$P$20,MATCH('1.Baseline'!AE$4,'Waste Composition'!$O$5:$O$20,0))*$B28</f>
        <v>18.3</v>
      </c>
      <c r="AF28" s="164">
        <f>INDEX('Waste Composition'!$P$5:$P$20,MATCH('1.Baseline'!AF$4,'Waste Composition'!$O$5:$O$20,0))*$B28</f>
        <v>21.96</v>
      </c>
      <c r="AG28" s="164">
        <f>INDEX('Waste Composition'!$P$5:$P$20,MATCH('1.Baseline'!AG$4,'Waste Composition'!$O$5:$O$20,0))*$B28</f>
        <v>87.84</v>
      </c>
      <c r="AH28" s="164">
        <f>INDEX('Waste Composition'!$P$5:$P$20,MATCH('1.Baseline'!AH$4,'Waste Composition'!$O$5:$O$20,0))*$B28</f>
        <v>3.66</v>
      </c>
      <c r="AI28" s="164">
        <f>INDEX('Waste Composition'!$P$5:$P$20,MATCH('1.Baseline'!AI$4,'Waste Composition'!$O$5:$O$20,0))*$B28</f>
        <v>87.84</v>
      </c>
      <c r="AJ28" s="173">
        <f>INDEX('Waste Composition'!$P$5:$P$20,MATCH('1.Baseline'!AJ$4,'Waste Composition'!$O$5:$O$20,0))*$B28</f>
        <v>58.56</v>
      </c>
      <c r="AL28" s="214">
        <v>0</v>
      </c>
      <c r="AM28" s="215">
        <v>0</v>
      </c>
      <c r="AN28" s="215">
        <v>0</v>
      </c>
      <c r="AO28" s="215">
        <v>0</v>
      </c>
      <c r="AP28" s="215">
        <v>0</v>
      </c>
      <c r="AQ28" s="215">
        <v>0</v>
      </c>
      <c r="AR28" s="215">
        <v>0</v>
      </c>
      <c r="AS28" s="215">
        <v>0</v>
      </c>
      <c r="AT28" s="215">
        <v>0</v>
      </c>
      <c r="AU28" s="215">
        <v>0</v>
      </c>
      <c r="AV28" s="215">
        <v>0</v>
      </c>
      <c r="AW28" s="215">
        <v>0</v>
      </c>
      <c r="AX28" s="215">
        <v>0</v>
      </c>
      <c r="AY28" s="215">
        <v>0</v>
      </c>
      <c r="AZ28" s="215">
        <v>0</v>
      </c>
      <c r="BA28" s="215">
        <v>0</v>
      </c>
      <c r="BC28" s="214">
        <v>0</v>
      </c>
      <c r="BD28" s="215">
        <v>0</v>
      </c>
      <c r="BE28" s="215">
        <v>0</v>
      </c>
      <c r="BF28" s="215">
        <v>0</v>
      </c>
      <c r="BG28" s="215">
        <v>0</v>
      </c>
      <c r="BH28" s="215">
        <v>0</v>
      </c>
      <c r="BI28" s="215">
        <v>0</v>
      </c>
      <c r="BJ28" s="215">
        <v>0</v>
      </c>
      <c r="BK28" s="215">
        <v>0</v>
      </c>
      <c r="BL28" s="215">
        <v>0</v>
      </c>
      <c r="BM28" s="215">
        <v>0</v>
      </c>
      <c r="BN28" s="215">
        <v>0</v>
      </c>
      <c r="BO28" s="215">
        <v>0</v>
      </c>
      <c r="BP28" s="215">
        <v>0</v>
      </c>
      <c r="BQ28" s="215">
        <v>0</v>
      </c>
      <c r="BR28" s="219">
        <v>0</v>
      </c>
      <c r="BT28" s="214">
        <v>1</v>
      </c>
      <c r="BU28" s="215">
        <v>1</v>
      </c>
      <c r="BV28" s="215">
        <v>1</v>
      </c>
      <c r="BW28" s="215">
        <v>1</v>
      </c>
      <c r="BX28" s="215">
        <v>1</v>
      </c>
      <c r="BY28" s="215">
        <v>1</v>
      </c>
      <c r="BZ28" s="215">
        <v>1</v>
      </c>
      <c r="CA28" s="215">
        <v>1</v>
      </c>
      <c r="CB28" s="215">
        <v>1</v>
      </c>
      <c r="CC28" s="215">
        <v>1</v>
      </c>
      <c r="CD28" s="215">
        <v>1</v>
      </c>
      <c r="CE28" s="215">
        <v>1</v>
      </c>
      <c r="CF28" s="215">
        <v>1</v>
      </c>
      <c r="CG28" s="215">
        <v>1</v>
      </c>
      <c r="CH28" s="215">
        <v>1</v>
      </c>
      <c r="CI28" s="219">
        <v>1</v>
      </c>
      <c r="CK28" s="214">
        <v>0</v>
      </c>
      <c r="CL28" s="215">
        <v>0</v>
      </c>
      <c r="CM28" s="215">
        <v>0</v>
      </c>
      <c r="CN28" s="215">
        <v>0</v>
      </c>
      <c r="CO28" s="215">
        <v>0</v>
      </c>
      <c r="CP28" s="215">
        <v>0</v>
      </c>
      <c r="CQ28" s="215">
        <v>0</v>
      </c>
      <c r="CR28" s="215">
        <v>0</v>
      </c>
      <c r="CS28" s="215">
        <v>0</v>
      </c>
      <c r="CT28" s="215">
        <v>0</v>
      </c>
      <c r="CU28" s="215">
        <v>0</v>
      </c>
      <c r="CV28" s="215">
        <v>0</v>
      </c>
      <c r="CW28" s="215">
        <v>0</v>
      </c>
      <c r="CX28" s="215">
        <v>0</v>
      </c>
      <c r="CY28" s="215">
        <v>0</v>
      </c>
      <c r="CZ28" s="219">
        <v>0</v>
      </c>
      <c r="DB28" s="214">
        <v>0</v>
      </c>
      <c r="DC28" s="215">
        <v>0</v>
      </c>
      <c r="DD28" s="215">
        <v>0</v>
      </c>
      <c r="DE28" s="215">
        <v>0</v>
      </c>
      <c r="DF28" s="215">
        <v>0</v>
      </c>
      <c r="DG28" s="215">
        <v>0</v>
      </c>
      <c r="DH28" s="215">
        <v>0</v>
      </c>
      <c r="DI28" s="215">
        <v>0</v>
      </c>
      <c r="DJ28" s="215">
        <v>0</v>
      </c>
      <c r="DK28" s="215">
        <v>0</v>
      </c>
      <c r="DL28" s="215">
        <v>0</v>
      </c>
      <c r="DM28" s="215">
        <v>0</v>
      </c>
      <c r="DN28" s="215">
        <v>0</v>
      </c>
      <c r="DO28" s="215">
        <v>0</v>
      </c>
      <c r="DP28" s="215">
        <v>0</v>
      </c>
      <c r="DQ28" s="215">
        <v>0</v>
      </c>
      <c r="DS28" s="214">
        <v>0</v>
      </c>
      <c r="DT28" s="215">
        <v>0</v>
      </c>
      <c r="DU28" s="215">
        <v>0</v>
      </c>
      <c r="DV28" s="215">
        <v>0</v>
      </c>
      <c r="DW28" s="215">
        <v>0</v>
      </c>
      <c r="DX28" s="215">
        <v>0</v>
      </c>
      <c r="DY28" s="215">
        <v>0</v>
      </c>
      <c r="DZ28" s="215">
        <v>0</v>
      </c>
      <c r="EA28" s="215">
        <v>0</v>
      </c>
      <c r="EB28" s="215">
        <v>0</v>
      </c>
      <c r="EC28" s="215">
        <v>0</v>
      </c>
      <c r="ED28" s="215">
        <v>0</v>
      </c>
      <c r="EE28" s="215">
        <v>0</v>
      </c>
      <c r="EF28" s="215">
        <v>0</v>
      </c>
      <c r="EG28" s="215">
        <v>0</v>
      </c>
      <c r="EH28" s="215">
        <v>0</v>
      </c>
      <c r="EJ28" s="172">
        <f>$U$28*AL28</f>
        <v>0</v>
      </c>
      <c r="EK28" s="164">
        <f>$V$28*AM28</f>
        <v>0</v>
      </c>
      <c r="EL28" s="164">
        <f>$W$28*AN28</f>
        <v>0</v>
      </c>
      <c r="EM28" s="164">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73">
        <f>$AJ$28*BA28</f>
        <v>0</v>
      </c>
      <c r="EZ28" s="229"/>
      <c r="FA28" s="172">
        <f>$U$28*BC28</f>
        <v>0</v>
      </c>
      <c r="FB28" s="164">
        <f>$V$28*BD28</f>
        <v>0</v>
      </c>
      <c r="FC28" s="164">
        <f>$W$28*BE28</f>
        <v>0</v>
      </c>
      <c r="FD28" s="164">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73">
        <f>$AJ$28*BR28</f>
        <v>0</v>
      </c>
      <c r="FQ28" s="229"/>
      <c r="FR28" s="172">
        <f>$U$28*BT28</f>
        <v>29.28</v>
      </c>
      <c r="FS28" s="164">
        <f>$V$28*BU28</f>
        <v>124.43999999999998</v>
      </c>
      <c r="FT28" s="164">
        <f>$W$28*BV28</f>
        <v>131.76</v>
      </c>
      <c r="FU28" s="164">
        <f>$X$28*BW28</f>
        <v>65.88</v>
      </c>
      <c r="FV28" s="164">
        <f>$Y$28*BX28</f>
        <v>10.98</v>
      </c>
      <c r="FW28" s="164">
        <f>$Z$28*BY28</f>
        <v>18.3</v>
      </c>
      <c r="FX28" s="164">
        <f>$AA$28*BZ28</f>
        <v>3.66</v>
      </c>
      <c r="FY28" s="164">
        <f>$AB$28*CA28</f>
        <v>54.9</v>
      </c>
      <c r="FZ28" s="164">
        <f>$AC$28*CB28</f>
        <v>7.32</v>
      </c>
      <c r="GA28" s="164">
        <f>$AD$28*CC28</f>
        <v>7.32</v>
      </c>
      <c r="GB28" s="164">
        <f>$AE$28*CD28</f>
        <v>18.3</v>
      </c>
      <c r="GC28" s="164">
        <f>$AF$28*CE28</f>
        <v>21.96</v>
      </c>
      <c r="GD28" s="164">
        <f>$AG$28*CF28</f>
        <v>87.84</v>
      </c>
      <c r="GE28" s="164">
        <f>$AH$28*CG28</f>
        <v>3.66</v>
      </c>
      <c r="GF28" s="164">
        <f>$AI$28*CH28</f>
        <v>87.84</v>
      </c>
      <c r="GG28" s="173">
        <f>$AJ$28*CI28</f>
        <v>58.56</v>
      </c>
      <c r="GH28" s="229"/>
      <c r="GI28" s="172">
        <f>$U$28*CK28</f>
        <v>0</v>
      </c>
      <c r="GJ28" s="164">
        <f>$V$28*CL28</f>
        <v>0</v>
      </c>
      <c r="GK28" s="164">
        <f>$W$28*CM28</f>
        <v>0</v>
      </c>
      <c r="GL28" s="164">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73">
        <f>$AJ$28*CZ28</f>
        <v>0</v>
      </c>
      <c r="GY28" s="229"/>
      <c r="GZ28" s="172">
        <f>$U$28*DB28</f>
        <v>0</v>
      </c>
      <c r="HA28" s="164">
        <f>$V$28*DC28</f>
        <v>0</v>
      </c>
      <c r="HB28" s="164">
        <f>$W$28*DD28</f>
        <v>0</v>
      </c>
      <c r="HC28" s="164">
        <f>$X$28*DE28</f>
        <v>0</v>
      </c>
      <c r="HD28" s="164">
        <f>$Y$28*DF28</f>
        <v>0</v>
      </c>
      <c r="HE28" s="164">
        <f>$Z$28*DG28</f>
        <v>0</v>
      </c>
      <c r="HF28" s="164">
        <f>$AA$28*DH28</f>
        <v>0</v>
      </c>
      <c r="HG28" s="164">
        <f>$AB$28*DI28</f>
        <v>0</v>
      </c>
      <c r="HH28" s="164">
        <f>$AC$28*DJ28</f>
        <v>0</v>
      </c>
      <c r="HI28" s="164">
        <f>$AD$28*DK28</f>
        <v>0</v>
      </c>
      <c r="HJ28" s="164">
        <f>$AE$28*DL28</f>
        <v>0</v>
      </c>
      <c r="HK28" s="164">
        <f>$AF$28*DM28</f>
        <v>0</v>
      </c>
      <c r="HL28" s="164">
        <f>$AG$28*DN28</f>
        <v>0</v>
      </c>
      <c r="HM28" s="164">
        <f>$AH$28*DO28</f>
        <v>0</v>
      </c>
      <c r="HN28" s="164">
        <f>$AI$28*DP28</f>
        <v>0</v>
      </c>
      <c r="HO28" s="173">
        <f>$AJ$28*DQ28</f>
        <v>0</v>
      </c>
      <c r="HP28" s="229"/>
      <c r="HQ28" s="172">
        <f>$U$28*DS28</f>
        <v>0</v>
      </c>
      <c r="HR28" s="164">
        <f>$V$28*DT28</f>
        <v>0</v>
      </c>
      <c r="HS28" s="164">
        <f>$W$28*DU28</f>
        <v>0</v>
      </c>
      <c r="HT28" s="164">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73">
        <f>$AJ$28*EH28</f>
        <v>0</v>
      </c>
      <c r="IH28" s="285" t="s">
        <v>282</v>
      </c>
      <c r="II28" s="269">
        <f>2088.73+3269.6</f>
        <v>5358.33</v>
      </c>
    </row>
    <row r="29" spans="1:251">
      <c r="A29" s="62" t="s">
        <v>283</v>
      </c>
      <c r="B29" s="145">
        <f>INDEX('Waste Projections'!$H31:$AL31,MATCH('1.Baseline'!$B$1,'Waste Projections'!$H$6:$AL$6,0))</f>
        <v>1278.31</v>
      </c>
      <c r="C29" s="286" t="s">
        <v>248</v>
      </c>
      <c r="D29" s="286" t="s">
        <v>281</v>
      </c>
      <c r="E29" s="154" t="s">
        <v>274</v>
      </c>
      <c r="F29" s="151">
        <v>5.4</v>
      </c>
      <c r="G29" s="288" t="s">
        <v>220</v>
      </c>
      <c r="H29" s="156">
        <v>9.3000000000000007</v>
      </c>
      <c r="I29" s="156" t="s">
        <v>221</v>
      </c>
      <c r="J29" s="151">
        <v>52.4</v>
      </c>
      <c r="K29" s="179" t="str">
        <f t="shared" si="95"/>
        <v>Transfer Truck</v>
      </c>
      <c r="L29" s="172">
        <f t="shared" si="96"/>
        <v>0</v>
      </c>
      <c r="M29" s="164">
        <f t="shared" si="96"/>
        <v>73886.317999999999</v>
      </c>
      <c r="N29" s="164">
        <f t="shared" si="96"/>
        <v>11888.283000000001</v>
      </c>
      <c r="O29" s="173">
        <f t="shared" si="96"/>
        <v>0</v>
      </c>
      <c r="P29" s="172">
        <f>INDEX('Transportation GHG'!$B$21:$B$24,MATCH('1.Baseline'!P$4,'Transportation GHG'!$A$21:$A$24,0))*L29</f>
        <v>0</v>
      </c>
      <c r="Q29" s="164">
        <f>INDEX('Transportation GHG'!$B$21:$B$24,MATCH('1.Baseline'!Q$4,'Transportation GHG'!$A$21:$A$24,0))*M29</f>
        <v>6.628171080892308</v>
      </c>
      <c r="R29" s="164">
        <f>INDEX('Transportation GHG'!$B$21:$B$24,MATCH('1.Baseline'!R$4,'Transportation GHG'!$A$21:$A$24,0))*N29</f>
        <v>0.2091118496923077</v>
      </c>
      <c r="S29" s="173">
        <f>INDEX('Transportation GHG'!$B$21:$B$24,MATCH('1.Baseline'!S$4,'Transportation GHG'!$A$21:$A$24,0))*O29</f>
        <v>0</v>
      </c>
      <c r="U29" s="172">
        <f>INDEX('Waste Composition'!$P$5:$P$20,MATCH('1.Baseline'!U$4,'Waste Composition'!$O$5:$O$20,0))*$B29</f>
        <v>51.132399999999997</v>
      </c>
      <c r="V29" s="164">
        <f>INDEX('Waste Composition'!$P$5:$P$20,MATCH('1.Baseline'!V$4,'Waste Composition'!$O$5:$O$20,0))*$B29</f>
        <v>217.31269999999998</v>
      </c>
      <c r="W29" s="164">
        <f>INDEX('Waste Composition'!$P$5:$P$20,MATCH('1.Baseline'!W$4,'Waste Composition'!$O$5:$O$20,0))*$B29</f>
        <v>230.09579999999997</v>
      </c>
      <c r="X29" s="164">
        <f>INDEX('Waste Composition'!$P$5:$P$20,MATCH('1.Baseline'!X$4,'Waste Composition'!$O$5:$O$20,0))*$B29</f>
        <v>115.04789999999998</v>
      </c>
      <c r="Y29" s="164">
        <f>INDEX('Waste Composition'!$P$5:$P$20,MATCH('1.Baseline'!Y$4,'Waste Composition'!$O$5:$O$20,0))*$B29</f>
        <v>19.17465</v>
      </c>
      <c r="Z29" s="164">
        <f>INDEX('Waste Composition'!$P$5:$P$20,MATCH('1.Baseline'!Z$4,'Waste Composition'!$O$5:$O$20,0))*$B29</f>
        <v>31.957750000000001</v>
      </c>
      <c r="AA29" s="164">
        <f>INDEX('Waste Composition'!$P$5:$P$20,MATCH('1.Baseline'!AA$4,'Waste Composition'!$O$5:$O$20,0))*$B29</f>
        <v>6.3915499999999996</v>
      </c>
      <c r="AB29" s="164">
        <f>INDEX('Waste Composition'!$P$5:$P$20,MATCH('1.Baseline'!AB$4,'Waste Composition'!$O$5:$O$20,0))*$B29</f>
        <v>95.873249999999999</v>
      </c>
      <c r="AC29" s="164">
        <f>INDEX('Waste Composition'!$P$5:$P$20,MATCH('1.Baseline'!AC$4,'Waste Composition'!$O$5:$O$20,0))*$B29</f>
        <v>12.783099999999999</v>
      </c>
      <c r="AD29" s="164">
        <f>INDEX('Waste Composition'!$P$5:$P$20,MATCH('1.Baseline'!AD$4,'Waste Composition'!$O$5:$O$20,0))*$B29</f>
        <v>12.783099999999999</v>
      </c>
      <c r="AE29" s="164">
        <f>INDEX('Waste Composition'!$P$5:$P$20,MATCH('1.Baseline'!AE$4,'Waste Composition'!$O$5:$O$20,0))*$B29</f>
        <v>31.957750000000001</v>
      </c>
      <c r="AF29" s="164">
        <f>INDEX('Waste Composition'!$P$5:$P$20,MATCH('1.Baseline'!AF$4,'Waste Composition'!$O$5:$O$20,0))*$B29</f>
        <v>38.349299999999999</v>
      </c>
      <c r="AG29" s="164">
        <f>INDEX('Waste Composition'!$P$5:$P$20,MATCH('1.Baseline'!AG$4,'Waste Composition'!$O$5:$O$20,0))*$B29</f>
        <v>153.3972</v>
      </c>
      <c r="AH29" s="164">
        <f>INDEX('Waste Composition'!$P$5:$P$20,MATCH('1.Baseline'!AH$4,'Waste Composition'!$O$5:$O$20,0))*$B29</f>
        <v>6.3915499999999996</v>
      </c>
      <c r="AI29" s="164">
        <f>INDEX('Waste Composition'!$P$5:$P$20,MATCH('1.Baseline'!AI$4,'Waste Composition'!$O$5:$O$20,0))*$B29</f>
        <v>153.3972</v>
      </c>
      <c r="AJ29" s="173">
        <f>INDEX('Waste Composition'!$P$5:$P$20,MATCH('1.Baseline'!AJ$4,'Waste Composition'!$O$5:$O$20,0))*$B29</f>
        <v>102.26479999999999</v>
      </c>
      <c r="AL29" s="214">
        <v>0</v>
      </c>
      <c r="AM29" s="215">
        <v>0</v>
      </c>
      <c r="AN29" s="215">
        <v>0</v>
      </c>
      <c r="AO29" s="215">
        <v>0</v>
      </c>
      <c r="AP29" s="215">
        <v>0</v>
      </c>
      <c r="AQ29" s="215">
        <v>0</v>
      </c>
      <c r="AR29" s="215">
        <v>0</v>
      </c>
      <c r="AS29" s="215">
        <v>0</v>
      </c>
      <c r="AT29" s="215">
        <v>0</v>
      </c>
      <c r="AU29" s="215">
        <v>0</v>
      </c>
      <c r="AV29" s="215">
        <v>0</v>
      </c>
      <c r="AW29" s="215">
        <v>0</v>
      </c>
      <c r="AX29" s="215">
        <v>0</v>
      </c>
      <c r="AY29" s="215">
        <v>0</v>
      </c>
      <c r="AZ29" s="215">
        <v>0</v>
      </c>
      <c r="BA29" s="215">
        <v>0</v>
      </c>
      <c r="BC29" s="214">
        <v>0</v>
      </c>
      <c r="BD29" s="215">
        <v>0</v>
      </c>
      <c r="BE29" s="215">
        <v>0</v>
      </c>
      <c r="BF29" s="215">
        <v>0</v>
      </c>
      <c r="BG29" s="215">
        <v>0</v>
      </c>
      <c r="BH29" s="215">
        <v>0</v>
      </c>
      <c r="BI29" s="215">
        <v>0</v>
      </c>
      <c r="BJ29" s="215">
        <v>0</v>
      </c>
      <c r="BK29" s="215">
        <v>0</v>
      </c>
      <c r="BL29" s="215">
        <v>0</v>
      </c>
      <c r="BM29" s="215">
        <v>0</v>
      </c>
      <c r="BN29" s="215">
        <v>0</v>
      </c>
      <c r="BO29" s="215">
        <v>0</v>
      </c>
      <c r="BP29" s="215">
        <v>0</v>
      </c>
      <c r="BQ29" s="215">
        <v>0</v>
      </c>
      <c r="BR29" s="219">
        <v>0</v>
      </c>
      <c r="BT29" s="214">
        <v>1</v>
      </c>
      <c r="BU29" s="215">
        <v>1</v>
      </c>
      <c r="BV29" s="215">
        <v>1</v>
      </c>
      <c r="BW29" s="215">
        <v>1</v>
      </c>
      <c r="BX29" s="215">
        <v>1</v>
      </c>
      <c r="BY29" s="215">
        <v>1</v>
      </c>
      <c r="BZ29" s="215">
        <v>1</v>
      </c>
      <c r="CA29" s="215">
        <v>1</v>
      </c>
      <c r="CB29" s="215">
        <v>1</v>
      </c>
      <c r="CC29" s="215">
        <v>1</v>
      </c>
      <c r="CD29" s="215">
        <v>1</v>
      </c>
      <c r="CE29" s="215">
        <v>1</v>
      </c>
      <c r="CF29" s="215">
        <v>1</v>
      </c>
      <c r="CG29" s="215">
        <v>1</v>
      </c>
      <c r="CH29" s="215">
        <v>1</v>
      </c>
      <c r="CI29" s="219">
        <v>1</v>
      </c>
      <c r="CK29" s="214">
        <v>0</v>
      </c>
      <c r="CL29" s="215">
        <v>0</v>
      </c>
      <c r="CM29" s="215">
        <v>0</v>
      </c>
      <c r="CN29" s="215">
        <v>0</v>
      </c>
      <c r="CO29" s="215">
        <v>0</v>
      </c>
      <c r="CP29" s="215">
        <v>0</v>
      </c>
      <c r="CQ29" s="215">
        <v>0</v>
      </c>
      <c r="CR29" s="215">
        <v>0</v>
      </c>
      <c r="CS29" s="215">
        <v>0</v>
      </c>
      <c r="CT29" s="215">
        <v>0</v>
      </c>
      <c r="CU29" s="215">
        <v>0</v>
      </c>
      <c r="CV29" s="215">
        <v>0</v>
      </c>
      <c r="CW29" s="215">
        <v>0</v>
      </c>
      <c r="CX29" s="215">
        <v>0</v>
      </c>
      <c r="CY29" s="215">
        <v>0</v>
      </c>
      <c r="CZ29" s="219">
        <v>0</v>
      </c>
      <c r="DB29" s="214">
        <v>0</v>
      </c>
      <c r="DC29" s="215">
        <v>0</v>
      </c>
      <c r="DD29" s="215">
        <v>0</v>
      </c>
      <c r="DE29" s="215">
        <v>0</v>
      </c>
      <c r="DF29" s="215">
        <v>0</v>
      </c>
      <c r="DG29" s="215">
        <v>0</v>
      </c>
      <c r="DH29" s="215">
        <v>0</v>
      </c>
      <c r="DI29" s="215">
        <v>0</v>
      </c>
      <c r="DJ29" s="215">
        <v>0</v>
      </c>
      <c r="DK29" s="215">
        <v>0</v>
      </c>
      <c r="DL29" s="215">
        <v>0</v>
      </c>
      <c r="DM29" s="215">
        <v>0</v>
      </c>
      <c r="DN29" s="215">
        <v>0</v>
      </c>
      <c r="DO29" s="215">
        <v>0</v>
      </c>
      <c r="DP29" s="215">
        <v>0</v>
      </c>
      <c r="DQ29" s="215">
        <v>0</v>
      </c>
      <c r="DS29" s="214">
        <v>0</v>
      </c>
      <c r="DT29" s="215">
        <v>0</v>
      </c>
      <c r="DU29" s="215">
        <v>0</v>
      </c>
      <c r="DV29" s="215">
        <v>0</v>
      </c>
      <c r="DW29" s="215">
        <v>0</v>
      </c>
      <c r="DX29" s="215">
        <v>0</v>
      </c>
      <c r="DY29" s="215">
        <v>0</v>
      </c>
      <c r="DZ29" s="215">
        <v>0</v>
      </c>
      <c r="EA29" s="215">
        <v>0</v>
      </c>
      <c r="EB29" s="215">
        <v>0</v>
      </c>
      <c r="EC29" s="215">
        <v>0</v>
      </c>
      <c r="ED29" s="215">
        <v>0</v>
      </c>
      <c r="EE29" s="215">
        <v>0</v>
      </c>
      <c r="EF29" s="215">
        <v>0</v>
      </c>
      <c r="EG29" s="215">
        <v>0</v>
      </c>
      <c r="EH29" s="215">
        <v>0</v>
      </c>
      <c r="EJ29" s="172">
        <f>$U$29*AL29</f>
        <v>0</v>
      </c>
      <c r="EK29" s="164">
        <f>$V$29*AM29</f>
        <v>0</v>
      </c>
      <c r="EL29" s="164">
        <f>$W$29*AN29</f>
        <v>0</v>
      </c>
      <c r="EM29" s="164">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73">
        <f>$AJ$29*BA29</f>
        <v>0</v>
      </c>
      <c r="EZ29" s="229"/>
      <c r="FA29" s="172">
        <f>$U$29*BC29</f>
        <v>0</v>
      </c>
      <c r="FB29" s="164">
        <f>$V$29*BD29</f>
        <v>0</v>
      </c>
      <c r="FC29" s="164">
        <f>$W$29*BE29</f>
        <v>0</v>
      </c>
      <c r="FD29" s="164">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73">
        <f>$AJ$29*BR29</f>
        <v>0</v>
      </c>
      <c r="FQ29" s="229"/>
      <c r="FR29" s="172">
        <f>$U$29*BT29</f>
        <v>51.132399999999997</v>
      </c>
      <c r="FS29" s="164">
        <f>$V$29*BU29</f>
        <v>217.31269999999998</v>
      </c>
      <c r="FT29" s="164">
        <f>$W$29*BV29</f>
        <v>230.09579999999997</v>
      </c>
      <c r="FU29" s="164">
        <f>$X$29*BW29</f>
        <v>115.04789999999998</v>
      </c>
      <c r="FV29" s="164">
        <f>$Y$29*BX29</f>
        <v>19.17465</v>
      </c>
      <c r="FW29" s="164">
        <f>$Z$29*BY29</f>
        <v>31.957750000000001</v>
      </c>
      <c r="FX29" s="164">
        <f>$AA$29*BZ29</f>
        <v>6.3915499999999996</v>
      </c>
      <c r="FY29" s="164">
        <f>$AB$29*CA29</f>
        <v>95.873249999999999</v>
      </c>
      <c r="FZ29" s="164">
        <f>$AC$29*CB29</f>
        <v>12.783099999999999</v>
      </c>
      <c r="GA29" s="164">
        <f>$AD$29*CC29</f>
        <v>12.783099999999999</v>
      </c>
      <c r="GB29" s="164">
        <f>$AE$29*CD29</f>
        <v>31.957750000000001</v>
      </c>
      <c r="GC29" s="164">
        <f>$AF$29*CE29</f>
        <v>38.349299999999999</v>
      </c>
      <c r="GD29" s="164">
        <f>$AG$29*CF29</f>
        <v>153.3972</v>
      </c>
      <c r="GE29" s="164">
        <f>$AH$29*CG29</f>
        <v>6.3915499999999996</v>
      </c>
      <c r="GF29" s="164">
        <f>$AI$29*CH29</f>
        <v>153.3972</v>
      </c>
      <c r="GG29" s="173">
        <f>$AJ$29*CI29</f>
        <v>102.26479999999999</v>
      </c>
      <c r="GH29" s="229"/>
      <c r="GI29" s="172">
        <f>$U$29*CK29</f>
        <v>0</v>
      </c>
      <c r="GJ29" s="164">
        <f>$V$29*CL29</f>
        <v>0</v>
      </c>
      <c r="GK29" s="164">
        <f>$W$29*CM29</f>
        <v>0</v>
      </c>
      <c r="GL29" s="164">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73">
        <f>$AJ$29*CZ29</f>
        <v>0</v>
      </c>
      <c r="GY29" s="229"/>
      <c r="GZ29" s="172">
        <f>$U$29*DB29</f>
        <v>0</v>
      </c>
      <c r="HA29" s="164">
        <f>$V$29*DC29</f>
        <v>0</v>
      </c>
      <c r="HB29" s="164">
        <f>$W$29*DD29</f>
        <v>0</v>
      </c>
      <c r="HC29" s="164">
        <f>$X$29*DE29</f>
        <v>0</v>
      </c>
      <c r="HD29" s="164">
        <f>$Y$29*DF29</f>
        <v>0</v>
      </c>
      <c r="HE29" s="164">
        <f>$Z$29*DG29</f>
        <v>0</v>
      </c>
      <c r="HF29" s="164">
        <f>$AA$29*DH29</f>
        <v>0</v>
      </c>
      <c r="HG29" s="164">
        <f>$AB$29*DI29</f>
        <v>0</v>
      </c>
      <c r="HH29" s="164">
        <f>$AC$29*DJ29</f>
        <v>0</v>
      </c>
      <c r="HI29" s="164">
        <f>$AD$29*DK29</f>
        <v>0</v>
      </c>
      <c r="HJ29" s="164">
        <f>$AE$29*DL29</f>
        <v>0</v>
      </c>
      <c r="HK29" s="164">
        <f>$AF$29*DM29</f>
        <v>0</v>
      </c>
      <c r="HL29" s="164">
        <f>$AG$29*DN29</f>
        <v>0</v>
      </c>
      <c r="HM29" s="164">
        <f>$AH$29*DO29</f>
        <v>0</v>
      </c>
      <c r="HN29" s="164">
        <f>$AI$29*DP29</f>
        <v>0</v>
      </c>
      <c r="HO29" s="173">
        <f>$AJ$29*DQ29</f>
        <v>0</v>
      </c>
      <c r="HP29" s="229"/>
      <c r="HQ29" s="172">
        <f>$U$29*DS29</f>
        <v>0</v>
      </c>
      <c r="HR29" s="164">
        <f>$V$29*DT29</f>
        <v>0</v>
      </c>
      <c r="HS29" s="164">
        <f>$W$29*DU29</f>
        <v>0</v>
      </c>
      <c r="HT29" s="164">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73">
        <f>$AJ$29*EH29</f>
        <v>0</v>
      </c>
    </row>
    <row r="30" spans="1:251" ht="14.65" thickBot="1">
      <c r="A30" s="283" t="s">
        <v>284</v>
      </c>
      <c r="B30" s="145">
        <f>INDEX('Waste Projections'!$H32:$AL32,MATCH('1.Baseline'!$B$1,'Waste Projections'!$H$6:$AL$6,0))</f>
        <v>468</v>
      </c>
      <c r="C30" s="84" t="s">
        <v>253</v>
      </c>
      <c r="D30" s="84" t="s">
        <v>273</v>
      </c>
      <c r="E30" s="155" t="s">
        <v>274</v>
      </c>
      <c r="F30" s="153">
        <v>3.9</v>
      </c>
      <c r="G30" s="288" t="s">
        <v>220</v>
      </c>
      <c r="H30" s="157">
        <v>9.3000000000000007</v>
      </c>
      <c r="I30" s="157" t="s">
        <v>221</v>
      </c>
      <c r="J30" s="153">
        <v>32.5</v>
      </c>
      <c r="K30" s="179" t="str">
        <f t="shared" si="95"/>
        <v>Transfer Truck</v>
      </c>
      <c r="L30" s="172">
        <f t="shared" si="96"/>
        <v>0</v>
      </c>
      <c r="M30" s="164">
        <f t="shared" si="96"/>
        <v>17035.2</v>
      </c>
      <c r="N30" s="164">
        <f t="shared" si="96"/>
        <v>4352.4000000000005</v>
      </c>
      <c r="O30" s="173">
        <f t="shared" si="96"/>
        <v>0</v>
      </c>
      <c r="P30" s="172">
        <f>INDEX('Transportation GHG'!$B$21:$B$24,MATCH('1.Baseline'!P$4,'Transportation GHG'!$A$21:$A$24,0))*L30</f>
        <v>0</v>
      </c>
      <c r="Q30" s="164">
        <f>INDEX('Transportation GHG'!$B$21:$B$24,MATCH('1.Baseline'!Q$4,'Transportation GHG'!$A$21:$A$24,0))*M30</f>
        <v>1.5281884800000001</v>
      </c>
      <c r="R30" s="164">
        <f>INDEX('Transportation GHG'!$B$21:$B$24,MATCH('1.Baseline'!R$4,'Transportation GHG'!$A$21:$A$24,0))*N30</f>
        <v>7.6557600000000003E-2</v>
      </c>
      <c r="S30" s="173">
        <f>INDEX('Transportation GHG'!$B$21:$B$24,MATCH('1.Baseline'!S$4,'Transportation GHG'!$A$21:$A$24,0))*O30</f>
        <v>0</v>
      </c>
      <c r="U30" s="172">
        <f>INDEX('Waste Composition'!$P$5:$P$20,MATCH('1.Baseline'!U$4,'Waste Composition'!$O$5:$O$20,0))*$B30</f>
        <v>18.72</v>
      </c>
      <c r="V30" s="164">
        <f>INDEX('Waste Composition'!$P$5:$P$20,MATCH('1.Baseline'!V$4,'Waste Composition'!$O$5:$O$20,0))*$B30</f>
        <v>79.559999999999988</v>
      </c>
      <c r="W30" s="164">
        <f>INDEX('Waste Composition'!$P$5:$P$20,MATCH('1.Baseline'!W$4,'Waste Composition'!$O$5:$O$20,0))*$B30</f>
        <v>84.24</v>
      </c>
      <c r="X30" s="164">
        <f>INDEX('Waste Composition'!$P$5:$P$20,MATCH('1.Baseline'!X$4,'Waste Composition'!$O$5:$O$20,0))*$B30</f>
        <v>42.12</v>
      </c>
      <c r="Y30" s="164">
        <f>INDEX('Waste Composition'!$P$5:$P$20,MATCH('1.Baseline'!Y$4,'Waste Composition'!$O$5:$O$20,0))*$B30</f>
        <v>7.02</v>
      </c>
      <c r="Z30" s="164">
        <f>INDEX('Waste Composition'!$P$5:$P$20,MATCH('1.Baseline'!Z$4,'Waste Composition'!$O$5:$O$20,0))*$B30</f>
        <v>11.700000000000001</v>
      </c>
      <c r="AA30" s="164">
        <f>INDEX('Waste Composition'!$P$5:$P$20,MATCH('1.Baseline'!AA$4,'Waste Composition'!$O$5:$O$20,0))*$B30</f>
        <v>2.34</v>
      </c>
      <c r="AB30" s="164">
        <f>INDEX('Waste Composition'!$P$5:$P$20,MATCH('1.Baseline'!AB$4,'Waste Composition'!$O$5:$O$20,0))*$B30</f>
        <v>35.1</v>
      </c>
      <c r="AC30" s="164">
        <f>INDEX('Waste Composition'!$P$5:$P$20,MATCH('1.Baseline'!AC$4,'Waste Composition'!$O$5:$O$20,0))*$B30</f>
        <v>4.68</v>
      </c>
      <c r="AD30" s="164">
        <f>INDEX('Waste Composition'!$P$5:$P$20,MATCH('1.Baseline'!AD$4,'Waste Composition'!$O$5:$O$20,0))*$B30</f>
        <v>4.68</v>
      </c>
      <c r="AE30" s="164">
        <f>INDEX('Waste Composition'!$P$5:$P$20,MATCH('1.Baseline'!AE$4,'Waste Composition'!$O$5:$O$20,0))*$B30</f>
        <v>11.700000000000001</v>
      </c>
      <c r="AF30" s="164">
        <f>INDEX('Waste Composition'!$P$5:$P$20,MATCH('1.Baseline'!AF$4,'Waste Composition'!$O$5:$O$20,0))*$B30</f>
        <v>14.04</v>
      </c>
      <c r="AG30" s="164">
        <f>INDEX('Waste Composition'!$P$5:$P$20,MATCH('1.Baseline'!AG$4,'Waste Composition'!$O$5:$O$20,0))*$B30</f>
        <v>56.16</v>
      </c>
      <c r="AH30" s="164">
        <f>INDEX('Waste Composition'!$P$5:$P$20,MATCH('1.Baseline'!AH$4,'Waste Composition'!$O$5:$O$20,0))*$B30</f>
        <v>2.34</v>
      </c>
      <c r="AI30" s="164">
        <f>INDEX('Waste Composition'!$P$5:$P$20,MATCH('1.Baseline'!AI$4,'Waste Composition'!$O$5:$O$20,0))*$B30</f>
        <v>56.16</v>
      </c>
      <c r="AJ30" s="173">
        <f>INDEX('Waste Composition'!$P$5:$P$20,MATCH('1.Baseline'!AJ$4,'Waste Composition'!$O$5:$O$20,0))*$B30</f>
        <v>37.44</v>
      </c>
      <c r="AL30" s="214">
        <v>0</v>
      </c>
      <c r="AM30" s="215">
        <v>0</v>
      </c>
      <c r="AN30" s="215">
        <v>0</v>
      </c>
      <c r="AO30" s="215">
        <v>0</v>
      </c>
      <c r="AP30" s="215">
        <v>0</v>
      </c>
      <c r="AQ30" s="215">
        <v>0</v>
      </c>
      <c r="AR30" s="215">
        <v>0</v>
      </c>
      <c r="AS30" s="215">
        <v>0</v>
      </c>
      <c r="AT30" s="215">
        <v>0</v>
      </c>
      <c r="AU30" s="215">
        <v>0</v>
      </c>
      <c r="AV30" s="215">
        <v>0</v>
      </c>
      <c r="AW30" s="215">
        <v>0</v>
      </c>
      <c r="AX30" s="215">
        <v>0</v>
      </c>
      <c r="AY30" s="215">
        <v>0</v>
      </c>
      <c r="AZ30" s="215">
        <v>0</v>
      </c>
      <c r="BA30" s="215">
        <v>0</v>
      </c>
      <c r="BC30" s="216">
        <v>0</v>
      </c>
      <c r="BD30" s="217">
        <v>0</v>
      </c>
      <c r="BE30" s="217">
        <v>0</v>
      </c>
      <c r="BF30" s="217">
        <v>0</v>
      </c>
      <c r="BG30" s="217">
        <v>0</v>
      </c>
      <c r="BH30" s="217">
        <v>0</v>
      </c>
      <c r="BI30" s="217">
        <v>0</v>
      </c>
      <c r="BJ30" s="217">
        <v>0</v>
      </c>
      <c r="BK30" s="217">
        <v>0</v>
      </c>
      <c r="BL30" s="217">
        <v>0</v>
      </c>
      <c r="BM30" s="217">
        <v>0</v>
      </c>
      <c r="BN30" s="217">
        <v>0</v>
      </c>
      <c r="BO30" s="217">
        <v>0</v>
      </c>
      <c r="BP30" s="217">
        <v>0</v>
      </c>
      <c r="BQ30" s="217">
        <v>0</v>
      </c>
      <c r="BR30" s="220">
        <v>0</v>
      </c>
      <c r="BT30" s="216">
        <v>0</v>
      </c>
      <c r="BU30" s="217">
        <v>0</v>
      </c>
      <c r="BV30" s="217">
        <v>0</v>
      </c>
      <c r="BW30" s="217">
        <v>0</v>
      </c>
      <c r="BX30" s="217">
        <v>0</v>
      </c>
      <c r="BY30" s="217">
        <v>0</v>
      </c>
      <c r="BZ30" s="217">
        <v>0</v>
      </c>
      <c r="CA30" s="217">
        <v>0</v>
      </c>
      <c r="CB30" s="217">
        <v>0</v>
      </c>
      <c r="CC30" s="217">
        <v>0</v>
      </c>
      <c r="CD30" s="217">
        <v>0</v>
      </c>
      <c r="CE30" s="217">
        <v>0</v>
      </c>
      <c r="CF30" s="217">
        <v>0</v>
      </c>
      <c r="CG30" s="217">
        <v>0</v>
      </c>
      <c r="CH30" s="217">
        <v>0</v>
      </c>
      <c r="CI30" s="220">
        <v>0</v>
      </c>
      <c r="CK30" s="226">
        <v>1</v>
      </c>
      <c r="CL30" s="227">
        <v>1</v>
      </c>
      <c r="CM30" s="227">
        <v>1</v>
      </c>
      <c r="CN30" s="227">
        <v>1</v>
      </c>
      <c r="CO30" s="227">
        <v>1</v>
      </c>
      <c r="CP30" s="227">
        <v>1</v>
      </c>
      <c r="CQ30" s="227">
        <v>1</v>
      </c>
      <c r="CR30" s="227">
        <v>1</v>
      </c>
      <c r="CS30" s="227">
        <v>1</v>
      </c>
      <c r="CT30" s="227">
        <v>1</v>
      </c>
      <c r="CU30" s="227">
        <v>1</v>
      </c>
      <c r="CV30" s="227">
        <v>1</v>
      </c>
      <c r="CW30" s="227">
        <v>1</v>
      </c>
      <c r="CX30" s="227">
        <v>1</v>
      </c>
      <c r="CY30" s="227">
        <v>1</v>
      </c>
      <c r="CZ30" s="228">
        <v>1</v>
      </c>
      <c r="DB30" s="214">
        <v>0</v>
      </c>
      <c r="DC30" s="215">
        <v>0</v>
      </c>
      <c r="DD30" s="215">
        <v>0</v>
      </c>
      <c r="DE30" s="215">
        <v>0</v>
      </c>
      <c r="DF30" s="215">
        <v>0</v>
      </c>
      <c r="DG30" s="215">
        <v>0</v>
      </c>
      <c r="DH30" s="215">
        <v>0</v>
      </c>
      <c r="DI30" s="215">
        <v>0</v>
      </c>
      <c r="DJ30" s="215">
        <v>0</v>
      </c>
      <c r="DK30" s="215">
        <v>0</v>
      </c>
      <c r="DL30" s="215">
        <v>0</v>
      </c>
      <c r="DM30" s="215">
        <v>0</v>
      </c>
      <c r="DN30" s="215">
        <v>0</v>
      </c>
      <c r="DO30" s="215">
        <v>0</v>
      </c>
      <c r="DP30" s="215">
        <v>0</v>
      </c>
      <c r="DQ30" s="215">
        <v>0</v>
      </c>
      <c r="DS30" s="214">
        <v>0</v>
      </c>
      <c r="DT30" s="215">
        <v>0</v>
      </c>
      <c r="DU30" s="215">
        <v>0</v>
      </c>
      <c r="DV30" s="215">
        <v>0</v>
      </c>
      <c r="DW30" s="215">
        <v>0</v>
      </c>
      <c r="DX30" s="215">
        <v>0</v>
      </c>
      <c r="DY30" s="215">
        <v>0</v>
      </c>
      <c r="DZ30" s="215">
        <v>0</v>
      </c>
      <c r="EA30" s="215">
        <v>0</v>
      </c>
      <c r="EB30" s="215">
        <v>0</v>
      </c>
      <c r="EC30" s="215">
        <v>0</v>
      </c>
      <c r="ED30" s="215">
        <v>0</v>
      </c>
      <c r="EE30" s="215">
        <v>0</v>
      </c>
      <c r="EF30" s="215">
        <v>0</v>
      </c>
      <c r="EG30" s="215">
        <v>0</v>
      </c>
      <c r="EH30" s="215">
        <v>0</v>
      </c>
      <c r="EJ30" s="172">
        <f>$U$30*AL30</f>
        <v>0</v>
      </c>
      <c r="EK30" s="164">
        <f>$V$30*AM30</f>
        <v>0</v>
      </c>
      <c r="EL30" s="164">
        <f>$W$30*AN30</f>
        <v>0</v>
      </c>
      <c r="EM30" s="164">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73">
        <f>$AJ$30*BA30</f>
        <v>0</v>
      </c>
      <c r="EZ30" s="229"/>
      <c r="FA30" s="172">
        <f>$U$30*BC30</f>
        <v>0</v>
      </c>
      <c r="FB30" s="164">
        <f>$V$30*BD30</f>
        <v>0</v>
      </c>
      <c r="FC30" s="164">
        <f>$W$30*BE30</f>
        <v>0</v>
      </c>
      <c r="FD30" s="164">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73">
        <f>$AJ$30*BR30</f>
        <v>0</v>
      </c>
      <c r="FQ30" s="229"/>
      <c r="FR30" s="172">
        <f>$U$30*BT30</f>
        <v>0</v>
      </c>
      <c r="FS30" s="164">
        <f>$V$30*BU30</f>
        <v>0</v>
      </c>
      <c r="FT30" s="164">
        <f>$W$30*BV30</f>
        <v>0</v>
      </c>
      <c r="FU30" s="164">
        <f>$X$30*BW30</f>
        <v>0</v>
      </c>
      <c r="FV30" s="164">
        <f>$Y$30*BX30</f>
        <v>0</v>
      </c>
      <c r="FW30" s="164">
        <f>$Z$30*BY30</f>
        <v>0</v>
      </c>
      <c r="FX30" s="164">
        <f>$AA$30*BZ30</f>
        <v>0</v>
      </c>
      <c r="FY30" s="164">
        <f>$AB$30*CA30</f>
        <v>0</v>
      </c>
      <c r="FZ30" s="164">
        <f>$AC$30*CB30</f>
        <v>0</v>
      </c>
      <c r="GA30" s="164">
        <f>$AD$30*CC30</f>
        <v>0</v>
      </c>
      <c r="GB30" s="164">
        <f>$AE$30*CD30</f>
        <v>0</v>
      </c>
      <c r="GC30" s="164">
        <f>$AF$30*CE30</f>
        <v>0</v>
      </c>
      <c r="GD30" s="164">
        <f>$AG$30*CF30</f>
        <v>0</v>
      </c>
      <c r="GE30" s="164">
        <f>$AH$30*CG30</f>
        <v>0</v>
      </c>
      <c r="GF30" s="164">
        <f>$AI$30*CH30</f>
        <v>0</v>
      </c>
      <c r="GG30" s="173">
        <f>$AJ$30*CI30</f>
        <v>0</v>
      </c>
      <c r="GH30" s="229"/>
      <c r="GI30" s="172">
        <f>$U$30*CK30</f>
        <v>18.72</v>
      </c>
      <c r="GJ30" s="164">
        <f>$V$30*CL30</f>
        <v>79.559999999999988</v>
      </c>
      <c r="GK30" s="164">
        <f>$W$30*CM30</f>
        <v>84.24</v>
      </c>
      <c r="GL30" s="164">
        <f>$X$30*CN30</f>
        <v>42.12</v>
      </c>
      <c r="GM30" s="164">
        <f>$Y$30*CO30</f>
        <v>7.02</v>
      </c>
      <c r="GN30" s="164">
        <f>$Z$30*CP30</f>
        <v>11.700000000000001</v>
      </c>
      <c r="GO30" s="164">
        <f>$AA$30*CQ30</f>
        <v>2.34</v>
      </c>
      <c r="GP30" s="164">
        <f>$AB$30*CR30</f>
        <v>35.1</v>
      </c>
      <c r="GQ30" s="164">
        <f>$AC$30*CS30</f>
        <v>4.68</v>
      </c>
      <c r="GR30" s="164">
        <f>$AD$30*CT30</f>
        <v>4.68</v>
      </c>
      <c r="GS30" s="164">
        <f>$AE$30*CU30</f>
        <v>11.700000000000001</v>
      </c>
      <c r="GT30" s="164">
        <f>$AF$30*CV30</f>
        <v>14.04</v>
      </c>
      <c r="GU30" s="164">
        <f>$AG$30*CW30</f>
        <v>56.16</v>
      </c>
      <c r="GV30" s="164">
        <f>$AH$30*CX30</f>
        <v>2.34</v>
      </c>
      <c r="GW30" s="164">
        <f>$AI$30*CY30</f>
        <v>56.16</v>
      </c>
      <c r="GX30" s="173">
        <f>$AJ$30*CZ30</f>
        <v>37.44</v>
      </c>
      <c r="GY30" s="229"/>
      <c r="GZ30" s="172">
        <f>$U$30*DB30</f>
        <v>0</v>
      </c>
      <c r="HA30" s="164">
        <f>$V$30*DC30</f>
        <v>0</v>
      </c>
      <c r="HB30" s="164">
        <f>$W$30*DD30</f>
        <v>0</v>
      </c>
      <c r="HC30" s="164">
        <f>$X$30*DE30</f>
        <v>0</v>
      </c>
      <c r="HD30" s="164">
        <f>$Y$30*DF30</f>
        <v>0</v>
      </c>
      <c r="HE30" s="164">
        <f>$Z$30*DG30</f>
        <v>0</v>
      </c>
      <c r="HF30" s="164">
        <f>$AA$30*DH30</f>
        <v>0</v>
      </c>
      <c r="HG30" s="164">
        <f>$AB$30*DI30</f>
        <v>0</v>
      </c>
      <c r="HH30" s="164">
        <f>$AC$30*DJ30</f>
        <v>0</v>
      </c>
      <c r="HI30" s="164">
        <f>$AD$30*DK30</f>
        <v>0</v>
      </c>
      <c r="HJ30" s="164">
        <f>$AE$30*DL30</f>
        <v>0</v>
      </c>
      <c r="HK30" s="164">
        <f>$AF$30*DM30</f>
        <v>0</v>
      </c>
      <c r="HL30" s="164">
        <f>$AG$30*DN30</f>
        <v>0</v>
      </c>
      <c r="HM30" s="164">
        <f>$AH$30*DO30</f>
        <v>0</v>
      </c>
      <c r="HN30" s="164">
        <f>$AI$30*DP30</f>
        <v>0</v>
      </c>
      <c r="HO30" s="173">
        <f>$AJ$30*DQ30</f>
        <v>0</v>
      </c>
      <c r="HP30" s="229"/>
      <c r="HQ30" s="172">
        <f>$U$30*DS30</f>
        <v>0</v>
      </c>
      <c r="HR30" s="164">
        <f>$V$30*DT30</f>
        <v>0</v>
      </c>
      <c r="HS30" s="164">
        <f>$W$30*DU30</f>
        <v>0</v>
      </c>
      <c r="HT30" s="164">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73">
        <f>$AJ$30*EH30</f>
        <v>0</v>
      </c>
    </row>
    <row r="31" spans="1:251">
      <c r="A31" s="75" t="s">
        <v>270</v>
      </c>
      <c r="B31" s="191">
        <f>AVERAGE(B25:B30)</f>
        <v>907.55166666666662</v>
      </c>
      <c r="C31" s="76"/>
      <c r="D31" s="76"/>
      <c r="E31" s="76"/>
      <c r="F31" s="76"/>
      <c r="G31" s="77"/>
      <c r="H31" s="76"/>
      <c r="I31" s="76"/>
      <c r="J31" s="76"/>
      <c r="K31" s="176"/>
      <c r="L31" s="75"/>
      <c r="M31" s="76"/>
      <c r="N31" s="76"/>
      <c r="O31" s="182"/>
      <c r="P31" s="170">
        <f>AVERAGE(P25:P30)</f>
        <v>0.13352092923076922</v>
      </c>
      <c r="Q31" s="163">
        <f>AVERAGE(Q25:Q30)</f>
        <v>3.6029392860461544</v>
      </c>
      <c r="R31" s="163">
        <f>AVERAGE(R25:R30)</f>
        <v>0.14846149033333336</v>
      </c>
      <c r="S31" s="171">
        <f>AVERAGE(S25:S30)</f>
        <v>0</v>
      </c>
      <c r="U31" s="170">
        <f>AVERAGE(U25:U30)</f>
        <v>36.302066666666668</v>
      </c>
      <c r="V31" s="163">
        <f t="shared" ref="V31:AJ31" si="97">AVERAGE(V25:V30)</f>
        <v>154.2837833333333</v>
      </c>
      <c r="W31" s="163">
        <f t="shared" si="97"/>
        <v>163.35929999999999</v>
      </c>
      <c r="X31" s="163">
        <f t="shared" si="97"/>
        <v>81.679649999999995</v>
      </c>
      <c r="Y31" s="163">
        <f t="shared" si="97"/>
        <v>13.613275</v>
      </c>
      <c r="Z31" s="163">
        <f t="shared" si="97"/>
        <v>22.688791666666663</v>
      </c>
      <c r="AA31" s="163">
        <f t="shared" si="97"/>
        <v>4.5377583333333336</v>
      </c>
      <c r="AB31" s="163">
        <f t="shared" si="97"/>
        <v>68.066375000000008</v>
      </c>
      <c r="AC31" s="163">
        <f t="shared" si="97"/>
        <v>9.0755166666666671</v>
      </c>
      <c r="AD31" s="163">
        <f t="shared" si="97"/>
        <v>9.0755166666666671</v>
      </c>
      <c r="AE31" s="163">
        <f t="shared" si="97"/>
        <v>22.688791666666663</v>
      </c>
      <c r="AF31" s="163">
        <f t="shared" si="97"/>
        <v>27.22655</v>
      </c>
      <c r="AG31" s="163">
        <f t="shared" si="97"/>
        <v>108.9062</v>
      </c>
      <c r="AH31" s="163">
        <f t="shared" si="97"/>
        <v>4.5377583333333336</v>
      </c>
      <c r="AI31" s="163">
        <f t="shared" si="97"/>
        <v>108.9062</v>
      </c>
      <c r="AJ31" s="171">
        <f t="shared" si="97"/>
        <v>72.604133333333337</v>
      </c>
      <c r="AL31" s="170"/>
      <c r="AM31" s="163"/>
      <c r="AN31" s="163"/>
      <c r="AO31" s="163"/>
      <c r="AP31" s="163"/>
      <c r="AQ31" s="163"/>
      <c r="AR31" s="163"/>
      <c r="AS31" s="163"/>
      <c r="AT31" s="163"/>
      <c r="AU31" s="163"/>
      <c r="AV31" s="163"/>
      <c r="AW31" s="163"/>
      <c r="AX31" s="163"/>
      <c r="AY31" s="163"/>
      <c r="AZ31" s="163"/>
      <c r="BA31" s="171"/>
      <c r="BC31" s="212"/>
      <c r="BD31" s="213"/>
      <c r="BE31" s="213"/>
      <c r="BF31" s="213"/>
      <c r="BG31" s="213"/>
      <c r="BH31" s="213"/>
      <c r="BI31" s="213"/>
      <c r="BJ31" s="213"/>
      <c r="BK31" s="213"/>
      <c r="BL31" s="213"/>
      <c r="BM31" s="213"/>
      <c r="BN31" s="213"/>
      <c r="BO31" s="213"/>
      <c r="BP31" s="213"/>
      <c r="BQ31" s="213"/>
      <c r="BR31" s="218"/>
      <c r="BT31" s="212"/>
      <c r="BU31" s="213"/>
      <c r="BV31" s="213"/>
      <c r="BW31" s="213"/>
      <c r="BX31" s="213"/>
      <c r="BY31" s="213"/>
      <c r="BZ31" s="213"/>
      <c r="CA31" s="213"/>
      <c r="CB31" s="213"/>
      <c r="CC31" s="213"/>
      <c r="CD31" s="213"/>
      <c r="CE31" s="213"/>
      <c r="CF31" s="213"/>
      <c r="CG31" s="213"/>
      <c r="CH31" s="213"/>
      <c r="CI31" s="218"/>
      <c r="CK31" s="212"/>
      <c r="CL31" s="213"/>
      <c r="CM31" s="213"/>
      <c r="CN31" s="213"/>
      <c r="CO31" s="213"/>
      <c r="CP31" s="213"/>
      <c r="CQ31" s="213"/>
      <c r="CR31" s="213"/>
      <c r="CS31" s="213"/>
      <c r="CT31" s="213"/>
      <c r="CU31" s="213"/>
      <c r="CV31" s="213"/>
      <c r="CW31" s="213"/>
      <c r="CX31" s="213"/>
      <c r="CY31" s="213"/>
      <c r="CZ31" s="218"/>
      <c r="DB31" s="170"/>
      <c r="DC31" s="163"/>
      <c r="DD31" s="163"/>
      <c r="DE31" s="163"/>
      <c r="DF31" s="163"/>
      <c r="DG31" s="163"/>
      <c r="DH31" s="163"/>
      <c r="DI31" s="163"/>
      <c r="DJ31" s="163"/>
      <c r="DK31" s="163"/>
      <c r="DL31" s="163"/>
      <c r="DM31" s="163"/>
      <c r="DN31" s="163"/>
      <c r="DO31" s="163"/>
      <c r="DP31" s="163"/>
      <c r="DQ31" s="171"/>
      <c r="DS31" s="170"/>
      <c r="DT31" s="163"/>
      <c r="DU31" s="163"/>
      <c r="DV31" s="163"/>
      <c r="DW31" s="163"/>
      <c r="DX31" s="163"/>
      <c r="DY31" s="163"/>
      <c r="DZ31" s="163"/>
      <c r="EA31" s="163"/>
      <c r="EB31" s="163"/>
      <c r="EC31" s="163"/>
      <c r="ED31" s="163"/>
      <c r="EE31" s="163"/>
      <c r="EF31" s="163"/>
      <c r="EG31" s="163"/>
      <c r="EH31" s="171"/>
      <c r="EJ31" s="170">
        <f>AVERAGE(EJ25:EJ30)</f>
        <v>0</v>
      </c>
      <c r="EK31" s="163">
        <f t="shared" ref="EK31:EY31" si="98">AVERAGE(EK25:EK30)</f>
        <v>0</v>
      </c>
      <c r="EL31" s="163">
        <f t="shared" si="98"/>
        <v>0</v>
      </c>
      <c r="EM31" s="163">
        <f t="shared" si="98"/>
        <v>0</v>
      </c>
      <c r="EN31" s="163">
        <f t="shared" si="98"/>
        <v>0</v>
      </c>
      <c r="EO31" s="163">
        <f t="shared" si="98"/>
        <v>0</v>
      </c>
      <c r="EP31" s="163">
        <f t="shared" si="98"/>
        <v>0</v>
      </c>
      <c r="EQ31" s="163">
        <f t="shared" si="98"/>
        <v>0</v>
      </c>
      <c r="ER31" s="163">
        <f t="shared" si="98"/>
        <v>0</v>
      </c>
      <c r="ES31" s="163">
        <f t="shared" si="98"/>
        <v>0</v>
      </c>
      <c r="ET31" s="163">
        <f t="shared" si="98"/>
        <v>0</v>
      </c>
      <c r="EU31" s="163">
        <f t="shared" si="98"/>
        <v>0</v>
      </c>
      <c r="EV31" s="163">
        <f t="shared" si="98"/>
        <v>0</v>
      </c>
      <c r="EW31" s="163">
        <f t="shared" si="98"/>
        <v>0</v>
      </c>
      <c r="EX31" s="163">
        <f t="shared" si="98"/>
        <v>0</v>
      </c>
      <c r="EY31" s="171">
        <f t="shared" si="98"/>
        <v>0</v>
      </c>
      <c r="EZ31" s="229"/>
      <c r="FA31" s="170">
        <f>AVERAGE(FA25:FA30)</f>
        <v>0</v>
      </c>
      <c r="FB31" s="163">
        <f t="shared" ref="FB31" si="99">AVERAGE(FB25:FB30)</f>
        <v>0</v>
      </c>
      <c r="FC31" s="163">
        <f t="shared" ref="FC31" si="100">AVERAGE(FC25:FC30)</f>
        <v>0</v>
      </c>
      <c r="FD31" s="163">
        <f t="shared" ref="FD31" si="101">AVERAGE(FD25:FD30)</f>
        <v>0</v>
      </c>
      <c r="FE31" s="163">
        <f t="shared" ref="FE31" si="102">AVERAGE(FE25:FE30)</f>
        <v>0</v>
      </c>
      <c r="FF31" s="163">
        <f t="shared" ref="FF31" si="103">AVERAGE(FF25:FF30)</f>
        <v>0</v>
      </c>
      <c r="FG31" s="163">
        <f t="shared" ref="FG31" si="104">AVERAGE(FG25:FG30)</f>
        <v>0</v>
      </c>
      <c r="FH31" s="163">
        <f t="shared" ref="FH31" si="105">AVERAGE(FH25:FH30)</f>
        <v>0</v>
      </c>
      <c r="FI31" s="163">
        <f t="shared" ref="FI31" si="106">AVERAGE(FI25:FI30)</f>
        <v>0</v>
      </c>
      <c r="FJ31" s="163">
        <f t="shared" ref="FJ31" si="107">AVERAGE(FJ25:FJ30)</f>
        <v>0</v>
      </c>
      <c r="FK31" s="163">
        <f t="shared" ref="FK31" si="108">AVERAGE(FK25:FK30)</f>
        <v>0</v>
      </c>
      <c r="FL31" s="163">
        <f t="shared" ref="FL31" si="109">AVERAGE(FL25:FL30)</f>
        <v>0</v>
      </c>
      <c r="FM31" s="163">
        <f t="shared" ref="FM31" si="110">AVERAGE(FM25:FM30)</f>
        <v>0</v>
      </c>
      <c r="FN31" s="163">
        <f t="shared" ref="FN31" si="111">AVERAGE(FN25:FN30)</f>
        <v>0</v>
      </c>
      <c r="FO31" s="163">
        <f t="shared" ref="FO31" si="112">AVERAGE(FO25:FO30)</f>
        <v>0</v>
      </c>
      <c r="FP31" s="171">
        <f t="shared" ref="FP31" si="113">AVERAGE(FP25:FP30)</f>
        <v>0</v>
      </c>
      <c r="FQ31" s="229"/>
      <c r="FR31" s="170">
        <f>AVERAGE(FR25:FR30)</f>
        <v>13.402066666666665</v>
      </c>
      <c r="FS31" s="163">
        <f t="shared" ref="FS31" si="114">AVERAGE(FS25:FS30)</f>
        <v>56.958783333333322</v>
      </c>
      <c r="FT31" s="163">
        <f t="shared" ref="FT31" si="115">AVERAGE(FT25:FT30)</f>
        <v>60.309299999999986</v>
      </c>
      <c r="FU31" s="163">
        <f t="shared" ref="FU31" si="116">AVERAGE(FU25:FU30)</f>
        <v>30.154649999999993</v>
      </c>
      <c r="FV31" s="163">
        <f t="shared" ref="FV31" si="117">AVERAGE(FV25:FV30)</f>
        <v>5.0257750000000003</v>
      </c>
      <c r="FW31" s="163">
        <f t="shared" ref="FW31" si="118">AVERAGE(FW25:FW30)</f>
        <v>8.3762916666666669</v>
      </c>
      <c r="FX31" s="163">
        <f t="shared" ref="FX31" si="119">AVERAGE(FX25:FX30)</f>
        <v>1.6752583333333331</v>
      </c>
      <c r="FY31" s="163">
        <f t="shared" ref="FY31" si="120">AVERAGE(FY25:FY30)</f>
        <v>25.128874999999997</v>
      </c>
      <c r="FZ31" s="163">
        <f t="shared" ref="FZ31" si="121">AVERAGE(FZ25:FZ30)</f>
        <v>3.3505166666666661</v>
      </c>
      <c r="GA31" s="163">
        <f t="shared" ref="GA31" si="122">AVERAGE(GA25:GA30)</f>
        <v>3.3505166666666661</v>
      </c>
      <c r="GB31" s="163">
        <f t="shared" ref="GB31" si="123">AVERAGE(GB25:GB30)</f>
        <v>8.3762916666666669</v>
      </c>
      <c r="GC31" s="163">
        <f t="shared" ref="GC31" si="124">AVERAGE(GC25:GC30)</f>
        <v>10.051550000000001</v>
      </c>
      <c r="GD31" s="163">
        <f t="shared" ref="GD31" si="125">AVERAGE(GD25:GD30)</f>
        <v>40.206200000000003</v>
      </c>
      <c r="GE31" s="163">
        <f t="shared" ref="GE31" si="126">AVERAGE(GE25:GE30)</f>
        <v>1.6752583333333331</v>
      </c>
      <c r="GF31" s="163">
        <f t="shared" ref="GF31" si="127">AVERAGE(GF25:GF30)</f>
        <v>40.206200000000003</v>
      </c>
      <c r="GG31" s="171">
        <f t="shared" ref="GG31" si="128">AVERAGE(GG25:GG30)</f>
        <v>26.804133333333329</v>
      </c>
      <c r="GH31" s="229"/>
      <c r="GI31" s="170">
        <f>AVERAGE(GI25:GI30)</f>
        <v>22.900000000000002</v>
      </c>
      <c r="GJ31" s="163">
        <f t="shared" ref="GJ31" si="129">AVERAGE(GJ25:GJ30)</f>
        <v>97.324999999999989</v>
      </c>
      <c r="GK31" s="163">
        <f t="shared" ref="GK31" si="130">AVERAGE(GK25:GK30)</f>
        <v>103.05</v>
      </c>
      <c r="GL31" s="163">
        <f t="shared" ref="GL31" si="131">AVERAGE(GL25:GL30)</f>
        <v>51.524999999999999</v>
      </c>
      <c r="GM31" s="163">
        <f t="shared" ref="GM31" si="132">AVERAGE(GM25:GM30)</f>
        <v>8.5875000000000004</v>
      </c>
      <c r="GN31" s="163">
        <f t="shared" ref="GN31" si="133">AVERAGE(GN25:GN30)</f>
        <v>14.3125</v>
      </c>
      <c r="GO31" s="163">
        <f t="shared" ref="GO31" si="134">AVERAGE(GO25:GO30)</f>
        <v>2.8625000000000003</v>
      </c>
      <c r="GP31" s="163">
        <f t="shared" ref="GP31" si="135">AVERAGE(GP25:GP30)</f>
        <v>42.9375</v>
      </c>
      <c r="GQ31" s="163">
        <f t="shared" ref="GQ31" si="136">AVERAGE(GQ25:GQ30)</f>
        <v>5.7250000000000005</v>
      </c>
      <c r="GR31" s="163">
        <f t="shared" ref="GR31" si="137">AVERAGE(GR25:GR30)</f>
        <v>5.7250000000000005</v>
      </c>
      <c r="GS31" s="163">
        <f t="shared" ref="GS31" si="138">AVERAGE(GS25:GS30)</f>
        <v>14.3125</v>
      </c>
      <c r="GT31" s="163">
        <f t="shared" ref="GT31" si="139">AVERAGE(GT25:GT30)</f>
        <v>17.175000000000001</v>
      </c>
      <c r="GU31" s="163">
        <f t="shared" ref="GU31" si="140">AVERAGE(GU25:GU30)</f>
        <v>68.7</v>
      </c>
      <c r="GV31" s="163">
        <f t="shared" ref="GV31" si="141">AVERAGE(GV25:GV30)</f>
        <v>2.8625000000000003</v>
      </c>
      <c r="GW31" s="163">
        <f t="shared" ref="GW31" si="142">AVERAGE(GW25:GW30)</f>
        <v>68.7</v>
      </c>
      <c r="GX31" s="171">
        <f t="shared" ref="GX31" si="143">AVERAGE(GX25:GX30)</f>
        <v>45.800000000000004</v>
      </c>
      <c r="GY31" s="229"/>
      <c r="GZ31" s="170">
        <f>AVERAGE(GZ25:GZ30)</f>
        <v>0</v>
      </c>
      <c r="HA31" s="163">
        <f t="shared" ref="HA31" si="144">AVERAGE(HA25:HA30)</f>
        <v>0</v>
      </c>
      <c r="HB31" s="163">
        <f t="shared" ref="HB31" si="145">AVERAGE(HB25:HB30)</f>
        <v>0</v>
      </c>
      <c r="HC31" s="163">
        <f t="shared" ref="HC31" si="146">AVERAGE(HC25:HC30)</f>
        <v>0</v>
      </c>
      <c r="HD31" s="163">
        <f t="shared" ref="HD31" si="147">AVERAGE(HD25:HD30)</f>
        <v>0</v>
      </c>
      <c r="HE31" s="163">
        <f t="shared" ref="HE31" si="148">AVERAGE(HE25:HE30)</f>
        <v>0</v>
      </c>
      <c r="HF31" s="163">
        <f t="shared" ref="HF31" si="149">AVERAGE(HF25:HF30)</f>
        <v>0</v>
      </c>
      <c r="HG31" s="163">
        <f t="shared" ref="HG31" si="150">AVERAGE(HG25:HG30)</f>
        <v>0</v>
      </c>
      <c r="HH31" s="163">
        <f t="shared" ref="HH31" si="151">AVERAGE(HH25:HH30)</f>
        <v>0</v>
      </c>
      <c r="HI31" s="163">
        <f t="shared" ref="HI31" si="152">AVERAGE(HI25:HI30)</f>
        <v>0</v>
      </c>
      <c r="HJ31" s="163">
        <f t="shared" ref="HJ31" si="153">AVERAGE(HJ25:HJ30)</f>
        <v>0</v>
      </c>
      <c r="HK31" s="163">
        <f t="shared" ref="HK31" si="154">AVERAGE(HK25:HK30)</f>
        <v>0</v>
      </c>
      <c r="HL31" s="163">
        <f t="shared" ref="HL31" si="155">AVERAGE(HL25:HL30)</f>
        <v>0</v>
      </c>
      <c r="HM31" s="163">
        <f t="shared" ref="HM31" si="156">AVERAGE(HM25:HM30)</f>
        <v>0</v>
      </c>
      <c r="HN31" s="163">
        <f t="shared" ref="HN31" si="157">AVERAGE(HN25:HN30)</f>
        <v>0</v>
      </c>
      <c r="HO31" s="171">
        <f t="shared" ref="HO31" si="158">AVERAGE(HO25:HO30)</f>
        <v>0</v>
      </c>
      <c r="HP31" s="229"/>
      <c r="HQ31" s="170">
        <f>AVERAGE(HQ25:HQ30)</f>
        <v>0</v>
      </c>
      <c r="HR31" s="163">
        <f t="shared" ref="HR31" si="159">AVERAGE(HR25:HR30)</f>
        <v>0</v>
      </c>
      <c r="HS31" s="163">
        <f t="shared" ref="HS31" si="160">AVERAGE(HS25:HS30)</f>
        <v>0</v>
      </c>
      <c r="HT31" s="163">
        <f t="shared" ref="HT31" si="161">AVERAGE(HT25:HT30)</f>
        <v>0</v>
      </c>
      <c r="HU31" s="163">
        <f t="shared" ref="HU31" si="162">AVERAGE(HU25:HU30)</f>
        <v>0</v>
      </c>
      <c r="HV31" s="163">
        <f t="shared" ref="HV31" si="163">AVERAGE(HV25:HV30)</f>
        <v>0</v>
      </c>
      <c r="HW31" s="163">
        <f t="shared" ref="HW31" si="164">AVERAGE(HW25:HW30)</f>
        <v>0</v>
      </c>
      <c r="HX31" s="163">
        <f t="shared" ref="HX31" si="165">AVERAGE(HX25:HX30)</f>
        <v>0</v>
      </c>
      <c r="HY31" s="163">
        <f t="shared" ref="HY31" si="166">AVERAGE(HY25:HY30)</f>
        <v>0</v>
      </c>
      <c r="HZ31" s="163">
        <f t="shared" ref="HZ31" si="167">AVERAGE(HZ25:HZ30)</f>
        <v>0</v>
      </c>
      <c r="IA31" s="163">
        <f t="shared" ref="IA31" si="168">AVERAGE(IA25:IA30)</f>
        <v>0</v>
      </c>
      <c r="IB31" s="163">
        <f t="shared" ref="IB31" si="169">AVERAGE(IB25:IB30)</f>
        <v>0</v>
      </c>
      <c r="IC31" s="163">
        <f t="shared" ref="IC31" si="170">AVERAGE(IC25:IC30)</f>
        <v>0</v>
      </c>
      <c r="ID31" s="163">
        <f t="shared" ref="ID31" si="171">AVERAGE(ID25:ID30)</f>
        <v>0</v>
      </c>
      <c r="IE31" s="163">
        <f t="shared" ref="IE31" si="172">AVERAGE(IE25:IE30)</f>
        <v>0</v>
      </c>
      <c r="IF31" s="171">
        <f t="shared" ref="IF31" si="173">AVERAGE(IF25:IF30)</f>
        <v>0</v>
      </c>
    </row>
    <row r="32" spans="1:251" ht="14.65" thickBot="1">
      <c r="A32" s="78" t="s">
        <v>271</v>
      </c>
      <c r="B32" s="192">
        <f>SUM(B25:B30)</f>
        <v>5445.3099999999995</v>
      </c>
      <c r="C32" s="79"/>
      <c r="D32" s="79"/>
      <c r="E32" s="79"/>
      <c r="F32" s="79"/>
      <c r="G32" s="79"/>
      <c r="H32" s="79"/>
      <c r="I32" s="79"/>
      <c r="J32" s="79"/>
      <c r="K32" s="177"/>
      <c r="L32" s="180"/>
      <c r="M32" s="79"/>
      <c r="N32" s="79"/>
      <c r="O32" s="181"/>
      <c r="P32" s="174">
        <f>SUM(P25:P30)</f>
        <v>0.80112557538461537</v>
      </c>
      <c r="Q32" s="165">
        <f>SUM(Q25:Q30)</f>
        <v>21.617635716276926</v>
      </c>
      <c r="R32" s="165">
        <f>SUM(R25:R30)</f>
        <v>0.89076894200000012</v>
      </c>
      <c r="S32" s="175">
        <f>SUM(S25:S30)</f>
        <v>0</v>
      </c>
      <c r="U32" s="174">
        <f>SUM(U25:U30)</f>
        <v>217.8124</v>
      </c>
      <c r="V32" s="165">
        <f t="shared" ref="V32:AJ32" si="174">SUM(V25:V30)</f>
        <v>925.70269999999982</v>
      </c>
      <c r="W32" s="165">
        <f t="shared" si="174"/>
        <v>980.15579999999989</v>
      </c>
      <c r="X32" s="165">
        <f t="shared" si="174"/>
        <v>490.07789999999994</v>
      </c>
      <c r="Y32" s="165">
        <f t="shared" si="174"/>
        <v>81.679649999999995</v>
      </c>
      <c r="Z32" s="165">
        <f t="shared" si="174"/>
        <v>136.13274999999999</v>
      </c>
      <c r="AA32" s="165">
        <f t="shared" si="174"/>
        <v>27.22655</v>
      </c>
      <c r="AB32" s="165">
        <f t="shared" si="174"/>
        <v>408.39825000000002</v>
      </c>
      <c r="AC32" s="165">
        <f t="shared" si="174"/>
        <v>54.453099999999999</v>
      </c>
      <c r="AD32" s="165">
        <f t="shared" si="174"/>
        <v>54.453099999999999</v>
      </c>
      <c r="AE32" s="165">
        <f t="shared" si="174"/>
        <v>136.13274999999999</v>
      </c>
      <c r="AF32" s="165">
        <f t="shared" si="174"/>
        <v>163.35929999999999</v>
      </c>
      <c r="AG32" s="165">
        <f t="shared" si="174"/>
        <v>653.43719999999996</v>
      </c>
      <c r="AH32" s="165">
        <f t="shared" si="174"/>
        <v>27.22655</v>
      </c>
      <c r="AI32" s="165">
        <f t="shared" si="174"/>
        <v>653.43719999999996</v>
      </c>
      <c r="AJ32" s="175">
        <f t="shared" si="174"/>
        <v>435.62479999999999</v>
      </c>
      <c r="AL32" s="174"/>
      <c r="AM32" s="165"/>
      <c r="AN32" s="165"/>
      <c r="AO32" s="165"/>
      <c r="AP32" s="165"/>
      <c r="AQ32" s="165"/>
      <c r="AR32" s="165"/>
      <c r="AS32" s="165"/>
      <c r="AT32" s="165"/>
      <c r="AU32" s="165"/>
      <c r="AV32" s="165"/>
      <c r="AW32" s="165"/>
      <c r="AX32" s="165"/>
      <c r="AY32" s="165"/>
      <c r="AZ32" s="165"/>
      <c r="BA32" s="175"/>
      <c r="BC32" s="216"/>
      <c r="BD32" s="217"/>
      <c r="BE32" s="217"/>
      <c r="BF32" s="217"/>
      <c r="BG32" s="217"/>
      <c r="BH32" s="217"/>
      <c r="BI32" s="217"/>
      <c r="BJ32" s="217"/>
      <c r="BK32" s="217"/>
      <c r="BL32" s="217"/>
      <c r="BM32" s="217"/>
      <c r="BN32" s="217"/>
      <c r="BO32" s="217"/>
      <c r="BP32" s="217"/>
      <c r="BQ32" s="217"/>
      <c r="BR32" s="220"/>
      <c r="BT32" s="216"/>
      <c r="BU32" s="217"/>
      <c r="BV32" s="217"/>
      <c r="BW32" s="217"/>
      <c r="BX32" s="217"/>
      <c r="BY32" s="217"/>
      <c r="BZ32" s="217"/>
      <c r="CA32" s="217"/>
      <c r="CB32" s="217"/>
      <c r="CC32" s="217"/>
      <c r="CD32" s="217"/>
      <c r="CE32" s="217"/>
      <c r="CF32" s="217"/>
      <c r="CG32" s="217"/>
      <c r="CH32" s="217"/>
      <c r="CI32" s="220"/>
      <c r="CK32" s="216"/>
      <c r="CL32" s="217"/>
      <c r="CM32" s="217"/>
      <c r="CN32" s="217"/>
      <c r="CO32" s="217"/>
      <c r="CP32" s="217"/>
      <c r="CQ32" s="217"/>
      <c r="CR32" s="217"/>
      <c r="CS32" s="217"/>
      <c r="CT32" s="217"/>
      <c r="CU32" s="217"/>
      <c r="CV32" s="217"/>
      <c r="CW32" s="217"/>
      <c r="CX32" s="217"/>
      <c r="CY32" s="217"/>
      <c r="CZ32" s="220"/>
      <c r="DB32" s="174"/>
      <c r="DC32" s="165"/>
      <c r="DD32" s="165"/>
      <c r="DE32" s="165"/>
      <c r="DF32" s="165"/>
      <c r="DG32" s="165"/>
      <c r="DH32" s="165"/>
      <c r="DI32" s="165"/>
      <c r="DJ32" s="165"/>
      <c r="DK32" s="165"/>
      <c r="DL32" s="165"/>
      <c r="DM32" s="165"/>
      <c r="DN32" s="165"/>
      <c r="DO32" s="165"/>
      <c r="DP32" s="165"/>
      <c r="DQ32" s="175"/>
      <c r="DS32" s="174"/>
      <c r="DT32" s="165"/>
      <c r="DU32" s="165"/>
      <c r="DV32" s="165"/>
      <c r="DW32" s="165"/>
      <c r="DX32" s="165"/>
      <c r="DY32" s="165"/>
      <c r="DZ32" s="165"/>
      <c r="EA32" s="165"/>
      <c r="EB32" s="165"/>
      <c r="EC32" s="165"/>
      <c r="ED32" s="165"/>
      <c r="EE32" s="165"/>
      <c r="EF32" s="165"/>
      <c r="EG32" s="165"/>
      <c r="EH32" s="175"/>
      <c r="EJ32" s="174">
        <f>SUM(EJ25:EJ30)</f>
        <v>0</v>
      </c>
      <c r="EK32" s="165">
        <f t="shared" ref="EK32:EY32" si="175">SUM(EK25:EK30)</f>
        <v>0</v>
      </c>
      <c r="EL32" s="165">
        <f t="shared" si="175"/>
        <v>0</v>
      </c>
      <c r="EM32" s="165">
        <f t="shared" si="175"/>
        <v>0</v>
      </c>
      <c r="EN32" s="165">
        <f t="shared" si="175"/>
        <v>0</v>
      </c>
      <c r="EO32" s="165">
        <f t="shared" si="175"/>
        <v>0</v>
      </c>
      <c r="EP32" s="165">
        <f t="shared" si="175"/>
        <v>0</v>
      </c>
      <c r="EQ32" s="165">
        <f t="shared" si="175"/>
        <v>0</v>
      </c>
      <c r="ER32" s="165">
        <f t="shared" si="175"/>
        <v>0</v>
      </c>
      <c r="ES32" s="165">
        <f t="shared" si="175"/>
        <v>0</v>
      </c>
      <c r="ET32" s="165">
        <f t="shared" si="175"/>
        <v>0</v>
      </c>
      <c r="EU32" s="165">
        <f t="shared" si="175"/>
        <v>0</v>
      </c>
      <c r="EV32" s="165">
        <f t="shared" si="175"/>
        <v>0</v>
      </c>
      <c r="EW32" s="165">
        <f t="shared" si="175"/>
        <v>0</v>
      </c>
      <c r="EX32" s="165">
        <f t="shared" si="175"/>
        <v>0</v>
      </c>
      <c r="EY32" s="175">
        <f t="shared" si="175"/>
        <v>0</v>
      </c>
      <c r="EZ32" s="229"/>
      <c r="FA32" s="174">
        <f>SUM(FA25:FA30)</f>
        <v>0</v>
      </c>
      <c r="FB32" s="165">
        <f t="shared" ref="FB32:FP32" si="176">SUM(FB25:FB30)</f>
        <v>0</v>
      </c>
      <c r="FC32" s="165">
        <f t="shared" si="176"/>
        <v>0</v>
      </c>
      <c r="FD32" s="165">
        <f t="shared" si="176"/>
        <v>0</v>
      </c>
      <c r="FE32" s="165">
        <f t="shared" si="176"/>
        <v>0</v>
      </c>
      <c r="FF32" s="165">
        <f t="shared" si="176"/>
        <v>0</v>
      </c>
      <c r="FG32" s="165">
        <f t="shared" si="176"/>
        <v>0</v>
      </c>
      <c r="FH32" s="165">
        <f t="shared" si="176"/>
        <v>0</v>
      </c>
      <c r="FI32" s="165">
        <f t="shared" si="176"/>
        <v>0</v>
      </c>
      <c r="FJ32" s="165">
        <f t="shared" si="176"/>
        <v>0</v>
      </c>
      <c r="FK32" s="165">
        <f t="shared" si="176"/>
        <v>0</v>
      </c>
      <c r="FL32" s="165">
        <f t="shared" si="176"/>
        <v>0</v>
      </c>
      <c r="FM32" s="165">
        <f t="shared" si="176"/>
        <v>0</v>
      </c>
      <c r="FN32" s="165">
        <f t="shared" si="176"/>
        <v>0</v>
      </c>
      <c r="FO32" s="165">
        <f t="shared" si="176"/>
        <v>0</v>
      </c>
      <c r="FP32" s="175">
        <f t="shared" si="176"/>
        <v>0</v>
      </c>
      <c r="FQ32" s="229"/>
      <c r="FR32" s="174">
        <f>SUM(FR25:FR30)</f>
        <v>80.412399999999991</v>
      </c>
      <c r="FS32" s="165">
        <f t="shared" ref="FS32:GG32" si="177">SUM(FS25:FS30)</f>
        <v>341.75269999999995</v>
      </c>
      <c r="FT32" s="165">
        <f t="shared" si="177"/>
        <v>361.85579999999993</v>
      </c>
      <c r="FU32" s="165">
        <f t="shared" si="177"/>
        <v>180.92789999999997</v>
      </c>
      <c r="FV32" s="165">
        <f t="shared" si="177"/>
        <v>30.15465</v>
      </c>
      <c r="FW32" s="165">
        <f t="shared" si="177"/>
        <v>50.257750000000001</v>
      </c>
      <c r="FX32" s="165">
        <f t="shared" si="177"/>
        <v>10.051549999999999</v>
      </c>
      <c r="FY32" s="165">
        <f t="shared" si="177"/>
        <v>150.77324999999999</v>
      </c>
      <c r="FZ32" s="165">
        <f t="shared" si="177"/>
        <v>20.103099999999998</v>
      </c>
      <c r="GA32" s="165">
        <f t="shared" si="177"/>
        <v>20.103099999999998</v>
      </c>
      <c r="GB32" s="165">
        <f t="shared" si="177"/>
        <v>50.257750000000001</v>
      </c>
      <c r="GC32" s="165">
        <f t="shared" si="177"/>
        <v>60.3093</v>
      </c>
      <c r="GD32" s="165">
        <f t="shared" si="177"/>
        <v>241.2372</v>
      </c>
      <c r="GE32" s="165">
        <f t="shared" si="177"/>
        <v>10.051549999999999</v>
      </c>
      <c r="GF32" s="165">
        <f t="shared" si="177"/>
        <v>241.2372</v>
      </c>
      <c r="GG32" s="175">
        <f t="shared" si="177"/>
        <v>160.82479999999998</v>
      </c>
      <c r="GH32" s="229"/>
      <c r="GI32" s="174">
        <f>SUM(GI25:GI30)</f>
        <v>137.4</v>
      </c>
      <c r="GJ32" s="165">
        <f t="shared" ref="GJ32:GX32" si="178">SUM(GJ25:GJ30)</f>
        <v>583.94999999999993</v>
      </c>
      <c r="GK32" s="165">
        <f t="shared" si="178"/>
        <v>618.29999999999995</v>
      </c>
      <c r="GL32" s="165">
        <f t="shared" si="178"/>
        <v>309.14999999999998</v>
      </c>
      <c r="GM32" s="165">
        <f t="shared" si="178"/>
        <v>51.525000000000006</v>
      </c>
      <c r="GN32" s="165">
        <f t="shared" si="178"/>
        <v>85.875</v>
      </c>
      <c r="GO32" s="165">
        <f t="shared" si="178"/>
        <v>17.175000000000001</v>
      </c>
      <c r="GP32" s="165">
        <f t="shared" si="178"/>
        <v>257.625</v>
      </c>
      <c r="GQ32" s="165">
        <f t="shared" si="178"/>
        <v>34.35</v>
      </c>
      <c r="GR32" s="165">
        <f t="shared" si="178"/>
        <v>34.35</v>
      </c>
      <c r="GS32" s="165">
        <f t="shared" si="178"/>
        <v>85.875</v>
      </c>
      <c r="GT32" s="165">
        <f t="shared" si="178"/>
        <v>103.05000000000001</v>
      </c>
      <c r="GU32" s="165">
        <f t="shared" si="178"/>
        <v>412.20000000000005</v>
      </c>
      <c r="GV32" s="165">
        <f t="shared" si="178"/>
        <v>17.175000000000001</v>
      </c>
      <c r="GW32" s="165">
        <f t="shared" si="178"/>
        <v>412.20000000000005</v>
      </c>
      <c r="GX32" s="175">
        <f t="shared" si="178"/>
        <v>274.8</v>
      </c>
      <c r="GY32" s="229"/>
      <c r="GZ32" s="174">
        <f>SUM(GZ25:GZ30)</f>
        <v>0</v>
      </c>
      <c r="HA32" s="165">
        <f t="shared" ref="HA32:HO32" si="179">SUM(HA25:HA30)</f>
        <v>0</v>
      </c>
      <c r="HB32" s="165">
        <f t="shared" si="179"/>
        <v>0</v>
      </c>
      <c r="HC32" s="165">
        <f t="shared" si="179"/>
        <v>0</v>
      </c>
      <c r="HD32" s="165">
        <f t="shared" si="179"/>
        <v>0</v>
      </c>
      <c r="HE32" s="165">
        <f t="shared" si="179"/>
        <v>0</v>
      </c>
      <c r="HF32" s="165">
        <f t="shared" si="179"/>
        <v>0</v>
      </c>
      <c r="HG32" s="165">
        <f t="shared" si="179"/>
        <v>0</v>
      </c>
      <c r="HH32" s="165">
        <f t="shared" si="179"/>
        <v>0</v>
      </c>
      <c r="HI32" s="165">
        <f t="shared" si="179"/>
        <v>0</v>
      </c>
      <c r="HJ32" s="165">
        <f t="shared" si="179"/>
        <v>0</v>
      </c>
      <c r="HK32" s="165">
        <f t="shared" si="179"/>
        <v>0</v>
      </c>
      <c r="HL32" s="165">
        <f t="shared" si="179"/>
        <v>0</v>
      </c>
      <c r="HM32" s="165">
        <f t="shared" si="179"/>
        <v>0</v>
      </c>
      <c r="HN32" s="165">
        <f t="shared" si="179"/>
        <v>0</v>
      </c>
      <c r="HO32" s="175">
        <f t="shared" si="179"/>
        <v>0</v>
      </c>
      <c r="HP32" s="229"/>
      <c r="HQ32" s="174">
        <f>SUM(HQ25:HQ30)</f>
        <v>0</v>
      </c>
      <c r="HR32" s="165">
        <f t="shared" ref="HR32:IF32" si="180">SUM(HR25:HR30)</f>
        <v>0</v>
      </c>
      <c r="HS32" s="165">
        <f t="shared" si="180"/>
        <v>0</v>
      </c>
      <c r="HT32" s="165">
        <f t="shared" si="180"/>
        <v>0</v>
      </c>
      <c r="HU32" s="165">
        <f t="shared" si="180"/>
        <v>0</v>
      </c>
      <c r="HV32" s="165">
        <f t="shared" si="180"/>
        <v>0</v>
      </c>
      <c r="HW32" s="165">
        <f t="shared" si="180"/>
        <v>0</v>
      </c>
      <c r="HX32" s="165">
        <f t="shared" si="180"/>
        <v>0</v>
      </c>
      <c r="HY32" s="165">
        <f t="shared" si="180"/>
        <v>0</v>
      </c>
      <c r="HZ32" s="165">
        <f t="shared" si="180"/>
        <v>0</v>
      </c>
      <c r="IA32" s="165">
        <f t="shared" si="180"/>
        <v>0</v>
      </c>
      <c r="IB32" s="165">
        <f t="shared" si="180"/>
        <v>0</v>
      </c>
      <c r="IC32" s="165">
        <f t="shared" si="180"/>
        <v>0</v>
      </c>
      <c r="ID32" s="165">
        <f t="shared" si="180"/>
        <v>0</v>
      </c>
      <c r="IE32" s="165">
        <f t="shared" si="180"/>
        <v>0</v>
      </c>
      <c r="IF32" s="175">
        <f t="shared" si="180"/>
        <v>0</v>
      </c>
    </row>
    <row r="33" spans="1:240" ht="14.65" thickBot="1">
      <c r="U33" s="208"/>
      <c r="V33" s="208"/>
      <c r="W33" s="208"/>
      <c r="X33" s="208"/>
      <c r="Y33" s="208"/>
      <c r="Z33" s="208"/>
      <c r="AA33" s="208"/>
      <c r="AB33" s="208"/>
      <c r="AC33" s="208"/>
      <c r="AD33" s="208"/>
      <c r="AE33" s="208"/>
      <c r="AF33" s="208"/>
      <c r="AG33" s="208"/>
      <c r="AH33" s="208"/>
      <c r="AI33" s="208"/>
      <c r="AJ33" s="208"/>
      <c r="AL33" s="208"/>
      <c r="AM33" s="208"/>
      <c r="AN33" s="208"/>
      <c r="AO33" s="208"/>
      <c r="AP33" s="208"/>
      <c r="AQ33" s="208"/>
      <c r="AR33" s="208"/>
      <c r="AS33" s="208"/>
      <c r="AT33" s="208"/>
      <c r="AU33" s="208"/>
      <c r="AV33" s="208"/>
      <c r="AW33" s="208"/>
      <c r="AX33" s="208"/>
      <c r="AY33" s="208"/>
      <c r="AZ33" s="208"/>
      <c r="BA33" s="208"/>
      <c r="BC33" s="222"/>
      <c r="BD33" s="222"/>
      <c r="BE33" s="222"/>
      <c r="BF33" s="222"/>
      <c r="BG33" s="222"/>
      <c r="BH33" s="222"/>
      <c r="BI33" s="222"/>
      <c r="BJ33" s="222"/>
      <c r="BK33" s="222"/>
      <c r="BL33" s="222"/>
      <c r="BM33" s="222"/>
      <c r="BN33" s="222"/>
      <c r="BO33" s="222"/>
      <c r="BP33" s="222"/>
      <c r="BQ33" s="222"/>
      <c r="BR33" s="222"/>
      <c r="BT33" s="222"/>
      <c r="BU33" s="222"/>
      <c r="BV33" s="222"/>
      <c r="BW33" s="222"/>
      <c r="BX33" s="222"/>
      <c r="BY33" s="222"/>
      <c r="BZ33" s="222"/>
      <c r="CA33" s="222"/>
      <c r="CB33" s="222"/>
      <c r="CC33" s="222"/>
      <c r="CD33" s="222"/>
      <c r="CE33" s="222"/>
      <c r="CF33" s="222"/>
      <c r="CG33" s="222"/>
      <c r="CH33" s="222"/>
      <c r="CI33" s="222"/>
      <c r="CK33" s="222"/>
      <c r="CL33" s="222"/>
      <c r="CM33" s="222"/>
      <c r="CN33" s="222"/>
      <c r="CO33" s="222"/>
      <c r="CP33" s="222"/>
      <c r="CQ33" s="222"/>
      <c r="CR33" s="222"/>
      <c r="CS33" s="222"/>
      <c r="CT33" s="222"/>
      <c r="CU33" s="222"/>
      <c r="CV33" s="222"/>
      <c r="CW33" s="222"/>
      <c r="CX33" s="222"/>
      <c r="CY33" s="222"/>
      <c r="CZ33" s="222"/>
      <c r="DB33" s="208"/>
      <c r="DC33" s="208"/>
      <c r="DD33" s="208"/>
      <c r="DE33" s="208"/>
      <c r="DF33" s="208"/>
      <c r="DG33" s="208"/>
      <c r="DH33" s="208"/>
      <c r="DI33" s="208"/>
      <c r="DJ33" s="208"/>
      <c r="DK33" s="208"/>
      <c r="DL33" s="208"/>
      <c r="DM33" s="208"/>
      <c r="DN33" s="208"/>
      <c r="DO33" s="208"/>
      <c r="DP33" s="208"/>
      <c r="DQ33" s="208"/>
      <c r="DS33" s="208"/>
      <c r="DT33" s="208"/>
      <c r="DU33" s="208"/>
      <c r="DV33" s="208"/>
      <c r="DW33" s="208"/>
      <c r="DX33" s="208"/>
      <c r="DY33" s="208"/>
      <c r="DZ33" s="208"/>
      <c r="EA33" s="208"/>
      <c r="EB33" s="208"/>
      <c r="EC33" s="208"/>
      <c r="ED33" s="208"/>
      <c r="EE33" s="208"/>
      <c r="EF33" s="208"/>
      <c r="EG33" s="208"/>
      <c r="EH33" s="208"/>
      <c r="EJ33" s="230"/>
      <c r="EK33" s="230"/>
      <c r="EL33" s="230"/>
      <c r="EM33" s="230"/>
      <c r="EN33" s="230"/>
      <c r="EO33" s="230"/>
      <c r="EP33" s="230"/>
      <c r="EQ33" s="230"/>
      <c r="ER33" s="230"/>
      <c r="ES33" s="230"/>
      <c r="ET33" s="230"/>
      <c r="EU33" s="230"/>
      <c r="EV33" s="230"/>
      <c r="EW33" s="230"/>
      <c r="EX33" s="230"/>
      <c r="EY33" s="230"/>
      <c r="EZ33" s="229"/>
      <c r="FA33" s="230"/>
      <c r="FB33" s="230"/>
      <c r="FC33" s="230"/>
      <c r="FD33" s="230"/>
      <c r="FE33" s="230"/>
      <c r="FF33" s="230"/>
      <c r="FG33" s="230"/>
      <c r="FH33" s="230"/>
      <c r="FI33" s="230"/>
      <c r="FJ33" s="230"/>
      <c r="FK33" s="230"/>
      <c r="FL33" s="230"/>
      <c r="FM33" s="230"/>
      <c r="FN33" s="230"/>
      <c r="FO33" s="230"/>
      <c r="FP33" s="230"/>
      <c r="FQ33" s="229"/>
      <c r="FR33" s="230"/>
      <c r="FS33" s="230"/>
      <c r="FT33" s="230"/>
      <c r="FU33" s="230"/>
      <c r="FV33" s="230"/>
      <c r="FW33" s="230"/>
      <c r="FX33" s="230"/>
      <c r="FY33" s="230"/>
      <c r="FZ33" s="230"/>
      <c r="GA33" s="230"/>
      <c r="GB33" s="230"/>
      <c r="GC33" s="230"/>
      <c r="GD33" s="230"/>
      <c r="GE33" s="230"/>
      <c r="GF33" s="230"/>
      <c r="GG33" s="230"/>
      <c r="GH33" s="229"/>
      <c r="GI33" s="230"/>
      <c r="GJ33" s="230"/>
      <c r="GK33" s="230"/>
      <c r="GL33" s="230"/>
      <c r="GM33" s="230"/>
      <c r="GN33" s="230"/>
      <c r="GO33" s="230"/>
      <c r="GP33" s="230"/>
      <c r="GQ33" s="230"/>
      <c r="GR33" s="230"/>
      <c r="GS33" s="230"/>
      <c r="GT33" s="230"/>
      <c r="GU33" s="230"/>
      <c r="GV33" s="230"/>
      <c r="GW33" s="230"/>
      <c r="GX33" s="230"/>
      <c r="GY33" s="229"/>
      <c r="GZ33" s="230"/>
      <c r="HA33" s="230"/>
      <c r="HB33" s="230"/>
      <c r="HC33" s="230"/>
      <c r="HD33" s="230"/>
      <c r="HE33" s="230"/>
      <c r="HF33" s="230"/>
      <c r="HG33" s="230"/>
      <c r="HH33" s="230"/>
      <c r="HI33" s="230"/>
      <c r="HJ33" s="230"/>
      <c r="HK33" s="230"/>
      <c r="HL33" s="230"/>
      <c r="HM33" s="230"/>
      <c r="HN33" s="230"/>
      <c r="HO33" s="230"/>
      <c r="HP33" s="229"/>
      <c r="HQ33" s="230"/>
      <c r="HR33" s="230"/>
      <c r="HS33" s="230"/>
      <c r="HT33" s="230"/>
      <c r="HU33" s="230"/>
      <c r="HV33" s="230"/>
      <c r="HW33" s="230"/>
      <c r="HX33" s="230"/>
      <c r="HY33" s="230"/>
      <c r="HZ33" s="230"/>
      <c r="IA33" s="230"/>
      <c r="IB33" s="230"/>
      <c r="IC33" s="230"/>
      <c r="ID33" s="230"/>
      <c r="IE33" s="230"/>
      <c r="IF33" s="230"/>
    </row>
    <row r="34" spans="1:240">
      <c r="A34" s="378" t="s">
        <v>285</v>
      </c>
      <c r="B34" s="163">
        <f>INDEX('Waste Projections'!$H36:$AL36,MATCH('1.Baseline'!$B$1,'Waste Projections'!$H$6:$AL$6,0))</f>
        <v>11397.771786429366</v>
      </c>
      <c r="C34" s="81" t="s">
        <v>286</v>
      </c>
      <c r="D34" s="81" t="s">
        <v>286</v>
      </c>
      <c r="E34" s="81" t="s">
        <v>249</v>
      </c>
      <c r="F34" s="152">
        <v>3.8</v>
      </c>
      <c r="G34" s="82" t="s">
        <v>249</v>
      </c>
      <c r="H34" s="152">
        <v>0</v>
      </c>
      <c r="I34" s="152" t="s">
        <v>221</v>
      </c>
      <c r="J34" s="152">
        <v>0</v>
      </c>
      <c r="K34" s="178" t="s">
        <v>220</v>
      </c>
      <c r="L34" s="170">
        <f t="shared" ref="L34:O35" si="181">(IF($G34=L$4,$F34,0)+IF($I34=L$4,$H34,0)+IF($K34=L$4,$J34,0))*$B34</f>
        <v>0</v>
      </c>
      <c r="M34" s="163">
        <f t="shared" si="181"/>
        <v>0</v>
      </c>
      <c r="N34" s="163">
        <f t="shared" si="181"/>
        <v>0</v>
      </c>
      <c r="O34" s="171">
        <f t="shared" si="181"/>
        <v>0</v>
      </c>
      <c r="P34" s="170">
        <f>INDEX('Transportation GHG'!$B$21:$B$24,MATCH('1.Baseline'!P$4,'Transportation GHG'!$A$21:$A$24,0))*L34</f>
        <v>0</v>
      </c>
      <c r="Q34" s="163">
        <f>INDEX('Transportation GHG'!$B$21:$B$24,MATCH('1.Baseline'!Q$4,'Transportation GHG'!$A$21:$A$24,0))*M34</f>
        <v>0</v>
      </c>
      <c r="R34" s="163">
        <f>INDEX('Transportation GHG'!$B$21:$B$24,MATCH('1.Baseline'!R$4,'Transportation GHG'!$A$21:$A$24,0))*N34</f>
        <v>0</v>
      </c>
      <c r="S34" s="171">
        <f>INDEX('Transportation GHG'!$B$21:$B$24,MATCH('1.Baseline'!S$4,'Transportation GHG'!$A$21:$A$24,0))*O34</f>
        <v>0</v>
      </c>
      <c r="U34" s="170">
        <f>INDEX('Waste Composition'!$P$5:$P$20,MATCH('1.Baseline'!U$4,'Waste Composition'!$O$5:$O$20,0))*$B34</f>
        <v>455.91087145717466</v>
      </c>
      <c r="V34" s="163">
        <f>INDEX('Waste Composition'!$P$5:$P$20,MATCH('1.Baseline'!V$4,'Waste Composition'!$O$5:$O$20,0))*$B34</f>
        <v>1937.6212036929921</v>
      </c>
      <c r="W34" s="163">
        <f>INDEX('Waste Composition'!$P$5:$P$20,MATCH('1.Baseline'!W$4,'Waste Composition'!$O$5:$O$20,0))*$B34</f>
        <v>2051.5989215572858</v>
      </c>
      <c r="X34" s="163">
        <f>INDEX('Waste Composition'!$P$5:$P$20,MATCH('1.Baseline'!X$4,'Waste Composition'!$O$5:$O$20,0))*$B34</f>
        <v>1025.7994607786429</v>
      </c>
      <c r="Y34" s="163">
        <f>INDEX('Waste Composition'!$P$5:$P$20,MATCH('1.Baseline'!Y$4,'Waste Composition'!$O$5:$O$20,0))*$B34</f>
        <v>170.96657679644048</v>
      </c>
      <c r="Z34" s="163">
        <f>INDEX('Waste Composition'!$P$5:$P$20,MATCH('1.Baseline'!Z$4,'Waste Composition'!$O$5:$O$20,0))*$B34</f>
        <v>284.94429466073416</v>
      </c>
      <c r="AA34" s="163">
        <f>INDEX('Waste Composition'!$P$5:$P$20,MATCH('1.Baseline'!AA$4,'Waste Composition'!$O$5:$O$20,0))*$B34</f>
        <v>56.988858932146833</v>
      </c>
      <c r="AB34" s="163">
        <f>INDEX('Waste Composition'!$P$5:$P$20,MATCH('1.Baseline'!AB$4,'Waste Composition'!$O$5:$O$20,0))*$B34</f>
        <v>854.83288398220247</v>
      </c>
      <c r="AC34" s="163">
        <f>INDEX('Waste Composition'!$P$5:$P$20,MATCH('1.Baseline'!AC$4,'Waste Composition'!$O$5:$O$20,0))*$B34</f>
        <v>113.97771786429367</v>
      </c>
      <c r="AD34" s="163">
        <f>INDEX('Waste Composition'!$P$5:$P$20,MATCH('1.Baseline'!AD$4,'Waste Composition'!$O$5:$O$20,0))*$B34</f>
        <v>113.97771786429367</v>
      </c>
      <c r="AE34" s="163">
        <f>INDEX('Waste Composition'!$P$5:$P$20,MATCH('1.Baseline'!AE$4,'Waste Composition'!$O$5:$O$20,0))*$B34</f>
        <v>284.94429466073416</v>
      </c>
      <c r="AF34" s="163">
        <f>INDEX('Waste Composition'!$P$5:$P$20,MATCH('1.Baseline'!AF$4,'Waste Composition'!$O$5:$O$20,0))*$B34</f>
        <v>341.93315359288096</v>
      </c>
      <c r="AG34" s="163">
        <f>INDEX('Waste Composition'!$P$5:$P$20,MATCH('1.Baseline'!AG$4,'Waste Composition'!$O$5:$O$20,0))*$B34</f>
        <v>1367.7326143715238</v>
      </c>
      <c r="AH34" s="163">
        <f>INDEX('Waste Composition'!$P$5:$P$20,MATCH('1.Baseline'!AH$4,'Waste Composition'!$O$5:$O$20,0))*$B34</f>
        <v>56.988858932146833</v>
      </c>
      <c r="AI34" s="163">
        <f>INDEX('Waste Composition'!$P$5:$P$20,MATCH('1.Baseline'!AI$4,'Waste Composition'!$O$5:$O$20,0))*$B34</f>
        <v>1367.7326143715238</v>
      </c>
      <c r="AJ34" s="171">
        <f>INDEX('Waste Composition'!$P$5:$P$20,MATCH('1.Baseline'!AJ$4,'Waste Composition'!$O$5:$O$20,0))*$B34</f>
        <v>911.82174291434933</v>
      </c>
      <c r="AL34" s="212">
        <v>0</v>
      </c>
      <c r="AM34" s="213">
        <v>0</v>
      </c>
      <c r="AN34" s="213">
        <v>0</v>
      </c>
      <c r="AO34" s="213">
        <v>0</v>
      </c>
      <c r="AP34" s="213">
        <v>0</v>
      </c>
      <c r="AQ34" s="213">
        <v>0</v>
      </c>
      <c r="AR34" s="213">
        <v>0</v>
      </c>
      <c r="AS34" s="213">
        <v>0</v>
      </c>
      <c r="AT34" s="213">
        <v>0</v>
      </c>
      <c r="AU34" s="213">
        <v>0</v>
      </c>
      <c r="AV34" s="213">
        <v>0</v>
      </c>
      <c r="AW34" s="213">
        <v>0</v>
      </c>
      <c r="AX34" s="213">
        <v>0</v>
      </c>
      <c r="AY34" s="213">
        <v>0</v>
      </c>
      <c r="AZ34" s="213">
        <v>0</v>
      </c>
      <c r="BA34" s="213">
        <v>0</v>
      </c>
      <c r="BC34" s="212">
        <v>0</v>
      </c>
      <c r="BD34" s="213">
        <v>0</v>
      </c>
      <c r="BE34" s="213">
        <v>0</v>
      </c>
      <c r="BF34" s="213">
        <v>0</v>
      </c>
      <c r="BG34" s="213">
        <v>0</v>
      </c>
      <c r="BH34" s="213">
        <v>0</v>
      </c>
      <c r="BI34" s="213">
        <v>0</v>
      </c>
      <c r="BJ34" s="213">
        <v>0</v>
      </c>
      <c r="BK34" s="213">
        <v>0</v>
      </c>
      <c r="BL34" s="213">
        <v>0</v>
      </c>
      <c r="BM34" s="213">
        <v>0</v>
      </c>
      <c r="BN34" s="213">
        <v>0</v>
      </c>
      <c r="BO34" s="213">
        <v>0</v>
      </c>
      <c r="BP34" s="213">
        <v>0</v>
      </c>
      <c r="BQ34" s="213">
        <v>0</v>
      </c>
      <c r="BR34" s="213">
        <v>0</v>
      </c>
      <c r="BT34" s="212">
        <v>0</v>
      </c>
      <c r="BU34" s="213">
        <v>0</v>
      </c>
      <c r="BV34" s="213">
        <v>0</v>
      </c>
      <c r="BW34" s="213">
        <v>0</v>
      </c>
      <c r="BX34" s="213">
        <v>0</v>
      </c>
      <c r="BY34" s="213">
        <v>0</v>
      </c>
      <c r="BZ34" s="213">
        <v>0</v>
      </c>
      <c r="CA34" s="213">
        <v>0</v>
      </c>
      <c r="CB34" s="213">
        <v>0</v>
      </c>
      <c r="CC34" s="213">
        <v>0</v>
      </c>
      <c r="CD34" s="213">
        <v>0</v>
      </c>
      <c r="CE34" s="213">
        <v>0</v>
      </c>
      <c r="CF34" s="213">
        <v>1</v>
      </c>
      <c r="CG34" s="213">
        <v>0</v>
      </c>
      <c r="CH34" s="213">
        <v>0</v>
      </c>
      <c r="CI34" s="218">
        <v>1</v>
      </c>
      <c r="CK34" s="212">
        <v>0</v>
      </c>
      <c r="CL34" s="213">
        <v>0</v>
      </c>
      <c r="CM34" s="213">
        <v>0</v>
      </c>
      <c r="CN34" s="213">
        <v>0</v>
      </c>
      <c r="CO34" s="213">
        <v>0</v>
      </c>
      <c r="CP34" s="213">
        <v>0</v>
      </c>
      <c r="CQ34" s="213">
        <v>0</v>
      </c>
      <c r="CR34" s="213">
        <v>0</v>
      </c>
      <c r="CS34" s="213">
        <v>0</v>
      </c>
      <c r="CT34" s="213">
        <v>0</v>
      </c>
      <c r="CU34" s="213">
        <v>0</v>
      </c>
      <c r="CV34" s="213">
        <v>0</v>
      </c>
      <c r="CW34" s="213">
        <v>0</v>
      </c>
      <c r="CX34" s="213">
        <v>0</v>
      </c>
      <c r="CY34" s="213">
        <v>0</v>
      </c>
      <c r="CZ34" s="218">
        <v>0</v>
      </c>
      <c r="DB34" s="212">
        <v>0</v>
      </c>
      <c r="DC34" s="213">
        <v>0</v>
      </c>
      <c r="DD34" s="213">
        <v>0</v>
      </c>
      <c r="DE34" s="213">
        <v>0</v>
      </c>
      <c r="DF34" s="213">
        <v>0</v>
      </c>
      <c r="DG34" s="213">
        <v>0</v>
      </c>
      <c r="DH34" s="213">
        <v>0</v>
      </c>
      <c r="DI34" s="213">
        <v>0</v>
      </c>
      <c r="DJ34" s="213">
        <v>0</v>
      </c>
      <c r="DK34" s="213">
        <v>0</v>
      </c>
      <c r="DL34" s="213">
        <v>0</v>
      </c>
      <c r="DM34" s="213">
        <v>0</v>
      </c>
      <c r="DN34" s="213">
        <v>0</v>
      </c>
      <c r="DO34" s="213">
        <v>0</v>
      </c>
      <c r="DP34" s="213">
        <v>0</v>
      </c>
      <c r="DQ34" s="213">
        <v>0</v>
      </c>
      <c r="DS34" s="212">
        <v>0</v>
      </c>
      <c r="DT34" s="213">
        <f>'Waste Composition'!G16/'Waste Composition'!P5</f>
        <v>0.52941176470588236</v>
      </c>
      <c r="DU34" s="213">
        <v>1</v>
      </c>
      <c r="DV34" s="213">
        <v>1</v>
      </c>
      <c r="DW34" s="213">
        <v>0</v>
      </c>
      <c r="DX34" s="213">
        <v>0</v>
      </c>
      <c r="DY34" s="213">
        <v>0</v>
      </c>
      <c r="DZ34" s="213">
        <v>0</v>
      </c>
      <c r="EA34" s="213">
        <v>0</v>
      </c>
      <c r="EB34" s="213">
        <v>0</v>
      </c>
      <c r="EC34" s="213">
        <v>0</v>
      </c>
      <c r="ED34" s="213">
        <v>0</v>
      </c>
      <c r="EE34" s="213">
        <v>0</v>
      </c>
      <c r="EF34" s="213">
        <v>0</v>
      </c>
      <c r="EG34" s="213">
        <v>0</v>
      </c>
      <c r="EH34" s="213">
        <v>0</v>
      </c>
      <c r="EJ34" s="170">
        <f>$U$34*AL34</f>
        <v>0</v>
      </c>
      <c r="EK34" s="163">
        <f>$V$34*AM34</f>
        <v>0</v>
      </c>
      <c r="EL34" s="163">
        <f>$W$34*AN34</f>
        <v>0</v>
      </c>
      <c r="EM34" s="163">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71">
        <f>$AJ$34*BA34</f>
        <v>0</v>
      </c>
      <c r="EZ34" s="229"/>
      <c r="FA34" s="170">
        <f>$U$34*BC34</f>
        <v>0</v>
      </c>
      <c r="FB34" s="163">
        <f>$V$34*BD34</f>
        <v>0</v>
      </c>
      <c r="FC34" s="163">
        <f>$W$34*BE34</f>
        <v>0</v>
      </c>
      <c r="FD34" s="163">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71">
        <f>$AJ$34*BR34</f>
        <v>0</v>
      </c>
      <c r="FQ34" s="229"/>
      <c r="FR34" s="170">
        <f>$U$34*BT34</f>
        <v>0</v>
      </c>
      <c r="FS34" s="163">
        <f>$V$34*BU34</f>
        <v>0</v>
      </c>
      <c r="FT34" s="163">
        <f>$W$34*BV34</f>
        <v>0</v>
      </c>
      <c r="FU34" s="163">
        <f>$X$34*BW34</f>
        <v>0</v>
      </c>
      <c r="FV34" s="163">
        <f>$Y$34*BX34</f>
        <v>0</v>
      </c>
      <c r="FW34" s="163">
        <f>$Z$34*BY34</f>
        <v>0</v>
      </c>
      <c r="FX34" s="163">
        <f>$AA$34*BZ34</f>
        <v>0</v>
      </c>
      <c r="FY34" s="163">
        <f>$AB$34*CA34</f>
        <v>0</v>
      </c>
      <c r="FZ34" s="163">
        <f>$AC$34*CB34</f>
        <v>0</v>
      </c>
      <c r="GA34" s="163">
        <f>$AD$34*CC34</f>
        <v>0</v>
      </c>
      <c r="GB34" s="163">
        <f>$AE$34*CD34</f>
        <v>0</v>
      </c>
      <c r="GC34" s="163">
        <f>$AF$34*CE34</f>
        <v>0</v>
      </c>
      <c r="GD34" s="163">
        <f>$AG$34*CF34</f>
        <v>1367.7326143715238</v>
      </c>
      <c r="GE34" s="163">
        <f>$AH$34*CG34</f>
        <v>0</v>
      </c>
      <c r="GF34" s="163">
        <f>$AI$34*CH34</f>
        <v>0</v>
      </c>
      <c r="GG34" s="171">
        <f>$AJ$34*CI34</f>
        <v>911.82174291434933</v>
      </c>
      <c r="GH34" s="229"/>
      <c r="GI34" s="170">
        <f>$U$34*CK34</f>
        <v>0</v>
      </c>
      <c r="GJ34" s="163">
        <f>$V$34*CL34</f>
        <v>0</v>
      </c>
      <c r="GK34" s="163">
        <f>$W$34*CM34</f>
        <v>0</v>
      </c>
      <c r="GL34" s="163">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71">
        <f>$AJ$34*CZ34</f>
        <v>0</v>
      </c>
      <c r="GY34" s="229"/>
      <c r="GZ34" s="170">
        <f>$U$34*DB34</f>
        <v>0</v>
      </c>
      <c r="HA34" s="163">
        <f>$V$34*DC34</f>
        <v>0</v>
      </c>
      <c r="HB34" s="163">
        <f>$W$34*DD34</f>
        <v>0</v>
      </c>
      <c r="HC34" s="163">
        <f>$X$34*DE34</f>
        <v>0</v>
      </c>
      <c r="HD34" s="163">
        <f>$Y$34*DF34</f>
        <v>0</v>
      </c>
      <c r="HE34" s="163">
        <f>$Z$34*DG34</f>
        <v>0</v>
      </c>
      <c r="HF34" s="163">
        <f>$AA$34*DH34</f>
        <v>0</v>
      </c>
      <c r="HG34" s="163">
        <f>$AB$34*DI34</f>
        <v>0</v>
      </c>
      <c r="HH34" s="163">
        <f>$AC$34*DJ34</f>
        <v>0</v>
      </c>
      <c r="HI34" s="163">
        <f>$AD$34*DK34</f>
        <v>0</v>
      </c>
      <c r="HJ34" s="163">
        <f>$AE$34*DL34</f>
        <v>0</v>
      </c>
      <c r="HK34" s="163">
        <f>$AF$34*DM34</f>
        <v>0</v>
      </c>
      <c r="HL34" s="163">
        <f>$AG$34*DN34</f>
        <v>0</v>
      </c>
      <c r="HM34" s="163">
        <f>$AH$34*DO34</f>
        <v>0</v>
      </c>
      <c r="HN34" s="163">
        <f>$AI$34*DP34</f>
        <v>0</v>
      </c>
      <c r="HO34" s="171">
        <f>$AJ$34*DQ34</f>
        <v>0</v>
      </c>
      <c r="HP34" s="229"/>
      <c r="HQ34" s="170">
        <f>$U$34*DS34</f>
        <v>0</v>
      </c>
      <c r="HR34" s="163">
        <f>$V$34*DT34</f>
        <v>1025.7994607786429</v>
      </c>
      <c r="HS34" s="163">
        <f>$W$34*DU34</f>
        <v>2051.5989215572858</v>
      </c>
      <c r="HT34" s="163">
        <f>$X$34*DV34</f>
        <v>1025.7994607786429</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71">
        <f>$AJ$34*EH34</f>
        <v>0</v>
      </c>
    </row>
    <row r="35" spans="1:240" ht="14.65" thickBot="1">
      <c r="A35" s="379"/>
      <c r="B35" s="165">
        <f>INDEX('Waste Projections'!$H37:$AL37,MATCH('1.Baseline'!$B$1,'Waste Projections'!$H$6:$AL$6,0))</f>
        <v>2086.9582135706341</v>
      </c>
      <c r="C35" s="155" t="s">
        <v>287</v>
      </c>
      <c r="D35" s="155" t="s">
        <v>286</v>
      </c>
      <c r="E35" s="155" t="s">
        <v>288</v>
      </c>
      <c r="F35" s="157">
        <v>3.8</v>
      </c>
      <c r="G35" s="150" t="s">
        <v>249</v>
      </c>
      <c r="H35" s="157">
        <v>28.3</v>
      </c>
      <c r="I35" s="157" t="s">
        <v>221</v>
      </c>
      <c r="J35" s="157">
        <v>38.4</v>
      </c>
      <c r="K35" s="183" t="s">
        <v>220</v>
      </c>
      <c r="L35" s="174">
        <f t="shared" si="181"/>
        <v>0</v>
      </c>
      <c r="M35" s="165">
        <f t="shared" si="181"/>
        <v>80139.195401112345</v>
      </c>
      <c r="N35" s="165">
        <f t="shared" si="181"/>
        <v>59060.917444048944</v>
      </c>
      <c r="O35" s="175">
        <f t="shared" si="181"/>
        <v>0</v>
      </c>
      <c r="P35" s="174">
        <f>INDEX('Transportation GHG'!$B$21:$B$24,MATCH('1.Baseline'!P$4,'Transportation GHG'!$A$21:$A$24,0))*L35</f>
        <v>0</v>
      </c>
      <c r="Q35" s="165">
        <f>INDEX('Transportation GHG'!$B$21:$B$24,MATCH('1.Baseline'!Q$4,'Transportation GHG'!$A$21:$A$24,0))*M35</f>
        <v>7.1891022828290163</v>
      </c>
      <c r="R35" s="165">
        <f>INDEX('Transportation GHG'!$B$21:$B$24,MATCH('1.Baseline'!R$4,'Transportation GHG'!$A$21:$A$24,0))*N35</f>
        <v>1.0388663940158351</v>
      </c>
      <c r="S35" s="175">
        <f>INDEX('Transportation GHG'!$B$21:$B$24,MATCH('1.Baseline'!S$4,'Transportation GHG'!$A$21:$A$24,0))*O35</f>
        <v>0</v>
      </c>
      <c r="U35" s="174">
        <f>INDEX('Waste Composition'!$P$5:$P$20,MATCH('1.Baseline'!U$4,'Waste Composition'!$O$5:$O$20,0))*$B35</f>
        <v>83.478328542825366</v>
      </c>
      <c r="V35" s="165">
        <f>INDEX('Waste Composition'!$P$5:$P$20,MATCH('1.Baseline'!V$4,'Waste Composition'!$O$5:$O$20,0))*$B35</f>
        <v>354.78289630700777</v>
      </c>
      <c r="W35" s="165">
        <f>INDEX('Waste Composition'!$P$5:$P$20,MATCH('1.Baseline'!W$4,'Waste Composition'!$O$5:$O$20,0))*$B35</f>
        <v>375.65247844271414</v>
      </c>
      <c r="X35" s="165">
        <f>INDEX('Waste Composition'!$P$5:$P$20,MATCH('1.Baseline'!X$4,'Waste Composition'!$O$5:$O$20,0))*$B35</f>
        <v>187.82623922135707</v>
      </c>
      <c r="Y35" s="165">
        <f>INDEX('Waste Composition'!$P$5:$P$20,MATCH('1.Baseline'!Y$4,'Waste Composition'!$O$5:$O$20,0))*$B35</f>
        <v>31.304373203559511</v>
      </c>
      <c r="Z35" s="165">
        <f>INDEX('Waste Composition'!$P$5:$P$20,MATCH('1.Baseline'!Z$4,'Waste Composition'!$O$5:$O$20,0))*$B35</f>
        <v>52.173955339265859</v>
      </c>
      <c r="AA35" s="165">
        <f>INDEX('Waste Composition'!$P$5:$P$20,MATCH('1.Baseline'!AA$4,'Waste Composition'!$O$5:$O$20,0))*$B35</f>
        <v>10.434791067853171</v>
      </c>
      <c r="AB35" s="165">
        <f>INDEX('Waste Composition'!$P$5:$P$20,MATCH('1.Baseline'!AB$4,'Waste Composition'!$O$5:$O$20,0))*$B35</f>
        <v>156.52186601779755</v>
      </c>
      <c r="AC35" s="165">
        <f>INDEX('Waste Composition'!$P$5:$P$20,MATCH('1.Baseline'!AC$4,'Waste Composition'!$O$5:$O$20,0))*$B35</f>
        <v>20.869582135706342</v>
      </c>
      <c r="AD35" s="165">
        <f>INDEX('Waste Composition'!$P$5:$P$20,MATCH('1.Baseline'!AD$4,'Waste Composition'!$O$5:$O$20,0))*$B35</f>
        <v>20.869582135706342</v>
      </c>
      <c r="AE35" s="165">
        <f>INDEX('Waste Composition'!$P$5:$P$20,MATCH('1.Baseline'!AE$4,'Waste Composition'!$O$5:$O$20,0))*$B35</f>
        <v>52.173955339265859</v>
      </c>
      <c r="AF35" s="165">
        <f>INDEX('Waste Composition'!$P$5:$P$20,MATCH('1.Baseline'!AF$4,'Waste Composition'!$O$5:$O$20,0))*$B35</f>
        <v>62.608746407119021</v>
      </c>
      <c r="AG35" s="165">
        <f>INDEX('Waste Composition'!$P$5:$P$20,MATCH('1.Baseline'!AG$4,'Waste Composition'!$O$5:$O$20,0))*$B35</f>
        <v>250.43498562847608</v>
      </c>
      <c r="AH35" s="165">
        <f>INDEX('Waste Composition'!$P$5:$P$20,MATCH('1.Baseline'!AH$4,'Waste Composition'!$O$5:$O$20,0))*$B35</f>
        <v>10.434791067853171</v>
      </c>
      <c r="AI35" s="165">
        <f>INDEX('Waste Composition'!$P$5:$P$20,MATCH('1.Baseline'!AI$4,'Waste Composition'!$O$5:$O$20,0))*$B35</f>
        <v>250.43498562847608</v>
      </c>
      <c r="AJ35" s="175">
        <f>INDEX('Waste Composition'!$P$5:$P$20,MATCH('1.Baseline'!AJ$4,'Waste Composition'!$O$5:$O$20,0))*$B35</f>
        <v>166.95665708565073</v>
      </c>
      <c r="AL35" s="214">
        <v>0</v>
      </c>
      <c r="AM35" s="215">
        <v>0</v>
      </c>
      <c r="AN35" s="215">
        <v>0</v>
      </c>
      <c r="AO35" s="215">
        <v>0</v>
      </c>
      <c r="AP35" s="215">
        <v>0</v>
      </c>
      <c r="AQ35" s="215">
        <v>0</v>
      </c>
      <c r="AR35" s="215">
        <v>0</v>
      </c>
      <c r="AS35" s="215">
        <v>0</v>
      </c>
      <c r="AT35" s="215">
        <v>0</v>
      </c>
      <c r="AU35" s="215">
        <v>0</v>
      </c>
      <c r="AV35" s="215">
        <v>0</v>
      </c>
      <c r="AW35" s="215">
        <v>0</v>
      </c>
      <c r="AX35" s="215">
        <v>0</v>
      </c>
      <c r="AY35" s="215">
        <v>0</v>
      </c>
      <c r="AZ35" s="215">
        <v>0</v>
      </c>
      <c r="BA35" s="215">
        <v>0</v>
      </c>
      <c r="BC35" s="216">
        <v>0</v>
      </c>
      <c r="BD35" s="217">
        <v>0</v>
      </c>
      <c r="BE35" s="217">
        <v>0</v>
      </c>
      <c r="BF35" s="217">
        <v>0</v>
      </c>
      <c r="BG35" s="217">
        <v>0</v>
      </c>
      <c r="BH35" s="217">
        <v>0</v>
      </c>
      <c r="BI35" s="217">
        <v>0</v>
      </c>
      <c r="BJ35" s="217">
        <v>0</v>
      </c>
      <c r="BK35" s="217">
        <v>0</v>
      </c>
      <c r="BL35" s="217">
        <v>0</v>
      </c>
      <c r="BM35" s="217">
        <v>0</v>
      </c>
      <c r="BN35" s="217">
        <v>0</v>
      </c>
      <c r="BO35" s="217">
        <v>0</v>
      </c>
      <c r="BP35" s="217">
        <v>0</v>
      </c>
      <c r="BQ35" s="217">
        <v>0</v>
      </c>
      <c r="BR35" s="217">
        <v>0</v>
      </c>
      <c r="BT35" s="216">
        <v>1</v>
      </c>
      <c r="BU35" s="217">
        <v>1</v>
      </c>
      <c r="BV35" s="217">
        <v>1</v>
      </c>
      <c r="BW35" s="217">
        <v>1</v>
      </c>
      <c r="BX35" s="217">
        <v>1</v>
      </c>
      <c r="BY35" s="217">
        <v>1</v>
      </c>
      <c r="BZ35" s="217">
        <v>1</v>
      </c>
      <c r="CA35" s="217">
        <v>1</v>
      </c>
      <c r="CB35" s="217">
        <v>1</v>
      </c>
      <c r="CC35" s="217">
        <v>1</v>
      </c>
      <c r="CD35" s="217">
        <v>1</v>
      </c>
      <c r="CE35" s="217">
        <v>1</v>
      </c>
      <c r="CF35" s="217">
        <v>1</v>
      </c>
      <c r="CG35" s="217">
        <v>1</v>
      </c>
      <c r="CH35" s="217">
        <v>1</v>
      </c>
      <c r="CI35" s="220">
        <v>1</v>
      </c>
      <c r="CK35" s="216">
        <v>0</v>
      </c>
      <c r="CL35" s="217">
        <v>0</v>
      </c>
      <c r="CM35" s="217">
        <v>0</v>
      </c>
      <c r="CN35" s="217">
        <v>0</v>
      </c>
      <c r="CO35" s="217">
        <v>0</v>
      </c>
      <c r="CP35" s="217">
        <v>0</v>
      </c>
      <c r="CQ35" s="217">
        <v>0</v>
      </c>
      <c r="CR35" s="217">
        <v>0</v>
      </c>
      <c r="CS35" s="217">
        <v>0</v>
      </c>
      <c r="CT35" s="217">
        <v>0</v>
      </c>
      <c r="CU35" s="217">
        <v>0</v>
      </c>
      <c r="CV35" s="217">
        <v>0</v>
      </c>
      <c r="CW35" s="217">
        <v>0</v>
      </c>
      <c r="CX35" s="217">
        <v>0</v>
      </c>
      <c r="CY35" s="217">
        <v>0</v>
      </c>
      <c r="CZ35" s="220">
        <v>0</v>
      </c>
      <c r="DB35" s="214">
        <v>0</v>
      </c>
      <c r="DC35" s="215">
        <v>0</v>
      </c>
      <c r="DD35" s="215">
        <v>0</v>
      </c>
      <c r="DE35" s="215">
        <v>0</v>
      </c>
      <c r="DF35" s="215">
        <v>0</v>
      </c>
      <c r="DG35" s="215">
        <v>0</v>
      </c>
      <c r="DH35" s="215">
        <v>0</v>
      </c>
      <c r="DI35" s="215">
        <v>0</v>
      </c>
      <c r="DJ35" s="215">
        <v>0</v>
      </c>
      <c r="DK35" s="215">
        <v>0</v>
      </c>
      <c r="DL35" s="215">
        <v>0</v>
      </c>
      <c r="DM35" s="215">
        <v>0</v>
      </c>
      <c r="DN35" s="215">
        <v>0</v>
      </c>
      <c r="DO35" s="215">
        <v>0</v>
      </c>
      <c r="DP35" s="215">
        <v>0</v>
      </c>
      <c r="DQ35" s="215">
        <v>0</v>
      </c>
      <c r="DS35" s="214">
        <v>0</v>
      </c>
      <c r="DT35" s="215">
        <v>0</v>
      </c>
      <c r="DU35" s="215">
        <v>0</v>
      </c>
      <c r="DV35" s="215">
        <v>0</v>
      </c>
      <c r="DW35" s="215">
        <v>0</v>
      </c>
      <c r="DX35" s="215">
        <v>0</v>
      </c>
      <c r="DY35" s="215">
        <v>0</v>
      </c>
      <c r="DZ35" s="215">
        <v>0</v>
      </c>
      <c r="EA35" s="215">
        <v>0</v>
      </c>
      <c r="EB35" s="215">
        <v>0</v>
      </c>
      <c r="EC35" s="215">
        <v>0</v>
      </c>
      <c r="ED35" s="215">
        <v>0</v>
      </c>
      <c r="EE35" s="215">
        <v>0</v>
      </c>
      <c r="EF35" s="215">
        <v>0</v>
      </c>
      <c r="EG35" s="215">
        <v>0</v>
      </c>
      <c r="EH35" s="215">
        <v>0</v>
      </c>
      <c r="EJ35" s="172">
        <f>$U$35*AL35</f>
        <v>0</v>
      </c>
      <c r="EK35" s="164">
        <f>$V$35*AM35</f>
        <v>0</v>
      </c>
      <c r="EL35" s="164">
        <f>$W$35*AN35</f>
        <v>0</v>
      </c>
      <c r="EM35" s="164">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73">
        <f>$AJ$35*BA35</f>
        <v>0</v>
      </c>
      <c r="EZ35" s="229"/>
      <c r="FA35" s="172">
        <f>$U$35*BC35</f>
        <v>0</v>
      </c>
      <c r="FB35" s="164">
        <f>$V$35*BD35</f>
        <v>0</v>
      </c>
      <c r="FC35" s="164">
        <f>$W$35*BE35</f>
        <v>0</v>
      </c>
      <c r="FD35" s="164">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73">
        <f>$AJ$35*BR35</f>
        <v>0</v>
      </c>
      <c r="FQ35" s="229"/>
      <c r="FR35" s="172">
        <f>$U$35*BT35</f>
        <v>83.478328542825366</v>
      </c>
      <c r="FS35" s="164">
        <f>$V$35*BU35</f>
        <v>354.78289630700777</v>
      </c>
      <c r="FT35" s="164">
        <f>$W$35*BV35</f>
        <v>375.65247844271414</v>
      </c>
      <c r="FU35" s="164">
        <f>$X$35*BW35</f>
        <v>187.82623922135707</v>
      </c>
      <c r="FV35" s="164">
        <f>$Y$35*BX35</f>
        <v>31.304373203559511</v>
      </c>
      <c r="FW35" s="164">
        <f>$Z$35*BY35</f>
        <v>52.173955339265859</v>
      </c>
      <c r="FX35" s="164">
        <f>$AA$35*BZ35</f>
        <v>10.434791067853171</v>
      </c>
      <c r="FY35" s="164">
        <f>$AB$35*CA35</f>
        <v>156.52186601779755</v>
      </c>
      <c r="FZ35" s="164">
        <f>$AC$35*CB35</f>
        <v>20.869582135706342</v>
      </c>
      <c r="GA35" s="164">
        <f>$AD$35*CC35</f>
        <v>20.869582135706342</v>
      </c>
      <c r="GB35" s="164">
        <f>$AE$35*CD35</f>
        <v>52.173955339265859</v>
      </c>
      <c r="GC35" s="164">
        <f>$AF$35*CE35</f>
        <v>62.608746407119021</v>
      </c>
      <c r="GD35" s="164">
        <f>$AG$35*CF35</f>
        <v>250.43498562847608</v>
      </c>
      <c r="GE35" s="164">
        <f>$AH$35*CG35</f>
        <v>10.434791067853171</v>
      </c>
      <c r="GF35" s="164">
        <f>$AI$35*CH35</f>
        <v>250.43498562847608</v>
      </c>
      <c r="GG35" s="173">
        <f>$AJ$35*CI35</f>
        <v>166.95665708565073</v>
      </c>
      <c r="GH35" s="229"/>
      <c r="GI35" s="172">
        <f>$U$35*CK35</f>
        <v>0</v>
      </c>
      <c r="GJ35" s="164">
        <f>$V$35*CL35</f>
        <v>0</v>
      </c>
      <c r="GK35" s="164">
        <f>$W$35*CM35</f>
        <v>0</v>
      </c>
      <c r="GL35" s="164">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73">
        <f>$AJ$35*CZ35</f>
        <v>0</v>
      </c>
      <c r="GY35" s="229"/>
      <c r="GZ35" s="172">
        <f>$U$35*DB35</f>
        <v>0</v>
      </c>
      <c r="HA35" s="164">
        <f>$V$35*DC35</f>
        <v>0</v>
      </c>
      <c r="HB35" s="164">
        <f>$W$35*DD35</f>
        <v>0</v>
      </c>
      <c r="HC35" s="164">
        <f>$X$35*DE35</f>
        <v>0</v>
      </c>
      <c r="HD35" s="164">
        <f>$Y$35*DF35</f>
        <v>0</v>
      </c>
      <c r="HE35" s="164">
        <f>$Z$35*DG35</f>
        <v>0</v>
      </c>
      <c r="HF35" s="164">
        <f>$AA$35*DH35</f>
        <v>0</v>
      </c>
      <c r="HG35" s="164">
        <f>$AB$35*DI35</f>
        <v>0</v>
      </c>
      <c r="HH35" s="164">
        <f>$AC$35*DJ35</f>
        <v>0</v>
      </c>
      <c r="HI35" s="164">
        <f>$AD$35*DK35</f>
        <v>0</v>
      </c>
      <c r="HJ35" s="164">
        <f>$AE$35*DL35</f>
        <v>0</v>
      </c>
      <c r="HK35" s="164">
        <f>$AF$35*DM35</f>
        <v>0</v>
      </c>
      <c r="HL35" s="164">
        <f>$AG$35*DN35</f>
        <v>0</v>
      </c>
      <c r="HM35" s="164">
        <f>$AH$35*DO35</f>
        <v>0</v>
      </c>
      <c r="HN35" s="164">
        <f>$AI$35*DP35</f>
        <v>0</v>
      </c>
      <c r="HO35" s="173">
        <f>$AJ$35*DQ35</f>
        <v>0</v>
      </c>
      <c r="HP35" s="229"/>
      <c r="HQ35" s="172">
        <f>$U$35*DS35</f>
        <v>0</v>
      </c>
      <c r="HR35" s="164">
        <f>$V$35*DT35</f>
        <v>0</v>
      </c>
      <c r="HS35" s="164">
        <f>$W$35*DU35</f>
        <v>0</v>
      </c>
      <c r="HT35" s="164">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73">
        <f>$AJ$35*EH35</f>
        <v>0</v>
      </c>
    </row>
    <row r="36" spans="1:240">
      <c r="A36" s="75" t="s">
        <v>270</v>
      </c>
      <c r="B36" s="191">
        <f>AVERAGE(B34:B35)</f>
        <v>6742.3649999999998</v>
      </c>
      <c r="C36" s="76"/>
      <c r="D36" s="76"/>
      <c r="E36" s="76"/>
      <c r="F36" s="76"/>
      <c r="G36" s="77"/>
      <c r="H36" s="76"/>
      <c r="I36" s="76"/>
      <c r="J36" s="76"/>
      <c r="K36" s="176"/>
      <c r="L36" s="184"/>
      <c r="M36" s="185"/>
      <c r="N36" s="185"/>
      <c r="O36" s="186"/>
      <c r="P36" s="170">
        <f>AVERAGE(P34:P35)</f>
        <v>0</v>
      </c>
      <c r="Q36" s="163">
        <f>AVERAGE(Q34:Q35)</f>
        <v>3.5945511414145082</v>
      </c>
      <c r="R36" s="163">
        <f>AVERAGE(R34:R35)</f>
        <v>0.51943319700791757</v>
      </c>
      <c r="S36" s="171">
        <f>AVERAGE(S34:S35)</f>
        <v>0</v>
      </c>
      <c r="U36" s="170">
        <f>AVERAGE(U34:U35)</f>
        <v>269.69460000000004</v>
      </c>
      <c r="V36" s="163">
        <f t="shared" ref="V36:AJ36" si="182">AVERAGE(V34:V35)</f>
        <v>1146.2020499999999</v>
      </c>
      <c r="W36" s="163">
        <f t="shared" si="182"/>
        <v>1213.6257000000001</v>
      </c>
      <c r="X36" s="163">
        <f t="shared" si="182"/>
        <v>606.81285000000003</v>
      </c>
      <c r="Y36" s="163">
        <f t="shared" si="182"/>
        <v>101.135475</v>
      </c>
      <c r="Z36" s="163">
        <f t="shared" si="182"/>
        <v>168.55912499999999</v>
      </c>
      <c r="AA36" s="163">
        <f t="shared" si="182"/>
        <v>33.711825000000005</v>
      </c>
      <c r="AB36" s="163">
        <f t="shared" si="182"/>
        <v>505.67737499999998</v>
      </c>
      <c r="AC36" s="163">
        <f t="shared" si="182"/>
        <v>67.423650000000009</v>
      </c>
      <c r="AD36" s="163">
        <f t="shared" si="182"/>
        <v>67.423650000000009</v>
      </c>
      <c r="AE36" s="163">
        <f t="shared" si="182"/>
        <v>168.55912499999999</v>
      </c>
      <c r="AF36" s="163">
        <f t="shared" si="182"/>
        <v>202.27095</v>
      </c>
      <c r="AG36" s="163">
        <f t="shared" si="182"/>
        <v>809.0838</v>
      </c>
      <c r="AH36" s="163">
        <f t="shared" si="182"/>
        <v>33.711825000000005</v>
      </c>
      <c r="AI36" s="163">
        <f t="shared" si="182"/>
        <v>809.0838</v>
      </c>
      <c r="AJ36" s="171">
        <f t="shared" si="182"/>
        <v>539.38920000000007</v>
      </c>
      <c r="AL36" s="170"/>
      <c r="AM36" s="163"/>
      <c r="AN36" s="163"/>
      <c r="AO36" s="163"/>
      <c r="AP36" s="163"/>
      <c r="AQ36" s="163"/>
      <c r="AR36" s="163"/>
      <c r="AS36" s="163"/>
      <c r="AT36" s="163"/>
      <c r="AU36" s="163"/>
      <c r="AV36" s="163"/>
      <c r="AW36" s="163"/>
      <c r="AX36" s="163"/>
      <c r="AY36" s="163"/>
      <c r="AZ36" s="163"/>
      <c r="BA36" s="171"/>
      <c r="BC36" s="170"/>
      <c r="BD36" s="163"/>
      <c r="BE36" s="163"/>
      <c r="BF36" s="163"/>
      <c r="BG36" s="163"/>
      <c r="BH36" s="163"/>
      <c r="BI36" s="163"/>
      <c r="BJ36" s="163"/>
      <c r="BK36" s="163"/>
      <c r="BL36" s="163"/>
      <c r="BM36" s="163"/>
      <c r="BN36" s="163"/>
      <c r="BO36" s="163"/>
      <c r="BP36" s="163"/>
      <c r="BQ36" s="163"/>
      <c r="BR36" s="171"/>
      <c r="BT36" s="170"/>
      <c r="BU36" s="163"/>
      <c r="BV36" s="163"/>
      <c r="BW36" s="163"/>
      <c r="BX36" s="163"/>
      <c r="BY36" s="163"/>
      <c r="BZ36" s="163"/>
      <c r="CA36" s="163"/>
      <c r="CB36" s="163"/>
      <c r="CC36" s="163"/>
      <c r="CD36" s="163"/>
      <c r="CE36" s="163"/>
      <c r="CF36" s="163"/>
      <c r="CG36" s="163"/>
      <c r="CH36" s="163"/>
      <c r="CI36" s="171"/>
      <c r="CK36" s="170"/>
      <c r="CL36" s="163"/>
      <c r="CM36" s="163"/>
      <c r="CN36" s="163"/>
      <c r="CO36" s="163"/>
      <c r="CP36" s="163"/>
      <c r="CQ36" s="163"/>
      <c r="CR36" s="163"/>
      <c r="CS36" s="163"/>
      <c r="CT36" s="163"/>
      <c r="CU36" s="163"/>
      <c r="CV36" s="163"/>
      <c r="CW36" s="163"/>
      <c r="CX36" s="163"/>
      <c r="CY36" s="163"/>
      <c r="CZ36" s="171"/>
      <c r="DB36" s="170"/>
      <c r="DC36" s="163"/>
      <c r="DD36" s="163"/>
      <c r="DE36" s="163"/>
      <c r="DF36" s="163"/>
      <c r="DG36" s="163"/>
      <c r="DH36" s="163"/>
      <c r="DI36" s="163"/>
      <c r="DJ36" s="163"/>
      <c r="DK36" s="163"/>
      <c r="DL36" s="163"/>
      <c r="DM36" s="163"/>
      <c r="DN36" s="163"/>
      <c r="DO36" s="163"/>
      <c r="DP36" s="163"/>
      <c r="DQ36" s="171"/>
      <c r="DS36" s="170"/>
      <c r="DT36" s="163"/>
      <c r="DU36" s="163"/>
      <c r="DV36" s="163"/>
      <c r="DW36" s="163"/>
      <c r="DX36" s="163"/>
      <c r="DY36" s="163"/>
      <c r="DZ36" s="163"/>
      <c r="EA36" s="163"/>
      <c r="EB36" s="163"/>
      <c r="EC36" s="163"/>
      <c r="ED36" s="163"/>
      <c r="EE36" s="163"/>
      <c r="EF36" s="163"/>
      <c r="EG36" s="163"/>
      <c r="EH36" s="171"/>
      <c r="EJ36" s="170">
        <f>AVERAGE(EJ34:EJ35)</f>
        <v>0</v>
      </c>
      <c r="EK36" s="163">
        <f t="shared" ref="EK36:EY36" si="183">AVERAGE(EK34:EK35)</f>
        <v>0</v>
      </c>
      <c r="EL36" s="163">
        <f t="shared" si="183"/>
        <v>0</v>
      </c>
      <c r="EM36" s="163">
        <f t="shared" si="183"/>
        <v>0</v>
      </c>
      <c r="EN36" s="163">
        <f t="shared" si="183"/>
        <v>0</v>
      </c>
      <c r="EO36" s="163">
        <f t="shared" si="183"/>
        <v>0</v>
      </c>
      <c r="EP36" s="163">
        <f t="shared" si="183"/>
        <v>0</v>
      </c>
      <c r="EQ36" s="163">
        <f t="shared" si="183"/>
        <v>0</v>
      </c>
      <c r="ER36" s="163">
        <f t="shared" si="183"/>
        <v>0</v>
      </c>
      <c r="ES36" s="163">
        <f t="shared" si="183"/>
        <v>0</v>
      </c>
      <c r="ET36" s="163">
        <f t="shared" si="183"/>
        <v>0</v>
      </c>
      <c r="EU36" s="163">
        <f t="shared" si="183"/>
        <v>0</v>
      </c>
      <c r="EV36" s="163">
        <f t="shared" si="183"/>
        <v>0</v>
      </c>
      <c r="EW36" s="163">
        <f t="shared" si="183"/>
        <v>0</v>
      </c>
      <c r="EX36" s="163">
        <f t="shared" si="183"/>
        <v>0</v>
      </c>
      <c r="EY36" s="171">
        <f t="shared" si="183"/>
        <v>0</v>
      </c>
      <c r="EZ36" s="229"/>
      <c r="FA36" s="170">
        <f>AVERAGE(FA34:FA35)</f>
        <v>0</v>
      </c>
      <c r="FB36" s="163">
        <f t="shared" ref="FB36" si="184">AVERAGE(FB34:FB35)</f>
        <v>0</v>
      </c>
      <c r="FC36" s="163">
        <f t="shared" ref="FC36" si="185">AVERAGE(FC34:FC35)</f>
        <v>0</v>
      </c>
      <c r="FD36" s="163">
        <f t="shared" ref="FD36" si="186">AVERAGE(FD34:FD35)</f>
        <v>0</v>
      </c>
      <c r="FE36" s="163">
        <f t="shared" ref="FE36" si="187">AVERAGE(FE34:FE35)</f>
        <v>0</v>
      </c>
      <c r="FF36" s="163">
        <f t="shared" ref="FF36" si="188">AVERAGE(FF34:FF35)</f>
        <v>0</v>
      </c>
      <c r="FG36" s="163">
        <f t="shared" ref="FG36" si="189">AVERAGE(FG34:FG35)</f>
        <v>0</v>
      </c>
      <c r="FH36" s="163">
        <f t="shared" ref="FH36" si="190">AVERAGE(FH34:FH35)</f>
        <v>0</v>
      </c>
      <c r="FI36" s="163">
        <f t="shared" ref="FI36" si="191">AVERAGE(FI34:FI35)</f>
        <v>0</v>
      </c>
      <c r="FJ36" s="163">
        <f t="shared" ref="FJ36" si="192">AVERAGE(FJ34:FJ35)</f>
        <v>0</v>
      </c>
      <c r="FK36" s="163">
        <f t="shared" ref="FK36" si="193">AVERAGE(FK34:FK35)</f>
        <v>0</v>
      </c>
      <c r="FL36" s="163">
        <f t="shared" ref="FL36" si="194">AVERAGE(FL34:FL35)</f>
        <v>0</v>
      </c>
      <c r="FM36" s="163">
        <f t="shared" ref="FM36" si="195">AVERAGE(FM34:FM35)</f>
        <v>0</v>
      </c>
      <c r="FN36" s="163">
        <f t="shared" ref="FN36" si="196">AVERAGE(FN34:FN35)</f>
        <v>0</v>
      </c>
      <c r="FO36" s="163">
        <f t="shared" ref="FO36" si="197">AVERAGE(FO34:FO35)</f>
        <v>0</v>
      </c>
      <c r="FP36" s="171">
        <f t="shared" ref="FP36" si="198">AVERAGE(FP34:FP35)</f>
        <v>0</v>
      </c>
      <c r="FQ36" s="229"/>
      <c r="FR36" s="170">
        <f>AVERAGE(FR34:FR35)</f>
        <v>41.739164271412683</v>
      </c>
      <c r="FS36" s="163">
        <f t="shared" ref="FS36" si="199">AVERAGE(FS34:FS35)</f>
        <v>177.39144815350389</v>
      </c>
      <c r="FT36" s="163">
        <f t="shared" ref="FT36" si="200">AVERAGE(FT34:FT35)</f>
        <v>187.82623922135707</v>
      </c>
      <c r="FU36" s="163">
        <f t="shared" ref="FU36" si="201">AVERAGE(FU34:FU35)</f>
        <v>93.913119610678535</v>
      </c>
      <c r="FV36" s="163">
        <f t="shared" ref="FV36" si="202">AVERAGE(FV34:FV35)</f>
        <v>15.652186601779755</v>
      </c>
      <c r="FW36" s="163">
        <f t="shared" ref="FW36" si="203">AVERAGE(FW34:FW35)</f>
        <v>26.08697766963293</v>
      </c>
      <c r="FX36" s="163">
        <f t="shared" ref="FX36" si="204">AVERAGE(FX34:FX35)</f>
        <v>5.2173955339265854</v>
      </c>
      <c r="FY36" s="163">
        <f t="shared" ref="FY36" si="205">AVERAGE(FY34:FY35)</f>
        <v>78.260933008898775</v>
      </c>
      <c r="FZ36" s="163">
        <f t="shared" ref="FZ36" si="206">AVERAGE(FZ34:FZ35)</f>
        <v>10.434791067853171</v>
      </c>
      <c r="GA36" s="163">
        <f t="shared" ref="GA36" si="207">AVERAGE(GA34:GA35)</f>
        <v>10.434791067853171</v>
      </c>
      <c r="GB36" s="163">
        <f t="shared" ref="GB36" si="208">AVERAGE(GB34:GB35)</f>
        <v>26.08697766963293</v>
      </c>
      <c r="GC36" s="163">
        <f t="shared" ref="GC36" si="209">AVERAGE(GC34:GC35)</f>
        <v>31.304373203559511</v>
      </c>
      <c r="GD36" s="163">
        <f t="shared" ref="GD36" si="210">AVERAGE(GD34:GD35)</f>
        <v>809.0838</v>
      </c>
      <c r="GE36" s="163">
        <f t="shared" ref="GE36" si="211">AVERAGE(GE34:GE35)</f>
        <v>5.2173955339265854</v>
      </c>
      <c r="GF36" s="163">
        <f t="shared" ref="GF36" si="212">AVERAGE(GF34:GF35)</f>
        <v>125.21749281423804</v>
      </c>
      <c r="GG36" s="171">
        <f t="shared" ref="GG36" si="213">AVERAGE(GG34:GG35)</f>
        <v>539.38920000000007</v>
      </c>
      <c r="GH36" s="229"/>
      <c r="GI36" s="170">
        <f>AVERAGE(GI34:GI35)</f>
        <v>0</v>
      </c>
      <c r="GJ36" s="163">
        <f t="shared" ref="GJ36" si="214">AVERAGE(GJ34:GJ35)</f>
        <v>0</v>
      </c>
      <c r="GK36" s="163">
        <f t="shared" ref="GK36" si="215">AVERAGE(GK34:GK35)</f>
        <v>0</v>
      </c>
      <c r="GL36" s="163">
        <f t="shared" ref="GL36" si="216">AVERAGE(GL34:GL35)</f>
        <v>0</v>
      </c>
      <c r="GM36" s="163">
        <f t="shared" ref="GM36" si="217">AVERAGE(GM34:GM35)</f>
        <v>0</v>
      </c>
      <c r="GN36" s="163">
        <f t="shared" ref="GN36" si="218">AVERAGE(GN34:GN35)</f>
        <v>0</v>
      </c>
      <c r="GO36" s="163">
        <f t="shared" ref="GO36" si="219">AVERAGE(GO34:GO35)</f>
        <v>0</v>
      </c>
      <c r="GP36" s="163">
        <f t="shared" ref="GP36" si="220">AVERAGE(GP34:GP35)</f>
        <v>0</v>
      </c>
      <c r="GQ36" s="163">
        <f t="shared" ref="GQ36" si="221">AVERAGE(GQ34:GQ35)</f>
        <v>0</v>
      </c>
      <c r="GR36" s="163">
        <f t="shared" ref="GR36" si="222">AVERAGE(GR34:GR35)</f>
        <v>0</v>
      </c>
      <c r="GS36" s="163">
        <f t="shared" ref="GS36" si="223">AVERAGE(GS34:GS35)</f>
        <v>0</v>
      </c>
      <c r="GT36" s="163">
        <f t="shared" ref="GT36" si="224">AVERAGE(GT34:GT35)</f>
        <v>0</v>
      </c>
      <c r="GU36" s="163">
        <f t="shared" ref="GU36" si="225">AVERAGE(GU34:GU35)</f>
        <v>0</v>
      </c>
      <c r="GV36" s="163">
        <f t="shared" ref="GV36" si="226">AVERAGE(GV34:GV35)</f>
        <v>0</v>
      </c>
      <c r="GW36" s="163">
        <f t="shared" ref="GW36" si="227">AVERAGE(GW34:GW35)</f>
        <v>0</v>
      </c>
      <c r="GX36" s="171">
        <f t="shared" ref="GX36" si="228">AVERAGE(GX34:GX35)</f>
        <v>0</v>
      </c>
      <c r="GY36" s="229"/>
      <c r="GZ36" s="170">
        <f>AVERAGE(GZ34:GZ35)</f>
        <v>0</v>
      </c>
      <c r="HA36" s="163">
        <f t="shared" ref="HA36" si="229">AVERAGE(HA34:HA35)</f>
        <v>0</v>
      </c>
      <c r="HB36" s="163">
        <f t="shared" ref="HB36" si="230">AVERAGE(HB34:HB35)</f>
        <v>0</v>
      </c>
      <c r="HC36" s="163">
        <f t="shared" ref="HC36" si="231">AVERAGE(HC34:HC35)</f>
        <v>0</v>
      </c>
      <c r="HD36" s="163">
        <f t="shared" ref="HD36" si="232">AVERAGE(HD34:HD35)</f>
        <v>0</v>
      </c>
      <c r="HE36" s="163">
        <f t="shared" ref="HE36" si="233">AVERAGE(HE34:HE35)</f>
        <v>0</v>
      </c>
      <c r="HF36" s="163">
        <f t="shared" ref="HF36" si="234">AVERAGE(HF34:HF35)</f>
        <v>0</v>
      </c>
      <c r="HG36" s="163">
        <f t="shared" ref="HG36" si="235">AVERAGE(HG34:HG35)</f>
        <v>0</v>
      </c>
      <c r="HH36" s="163">
        <f t="shared" ref="HH36" si="236">AVERAGE(HH34:HH35)</f>
        <v>0</v>
      </c>
      <c r="HI36" s="163">
        <f t="shared" ref="HI36" si="237">AVERAGE(HI34:HI35)</f>
        <v>0</v>
      </c>
      <c r="HJ36" s="163">
        <f t="shared" ref="HJ36" si="238">AVERAGE(HJ34:HJ35)</f>
        <v>0</v>
      </c>
      <c r="HK36" s="163">
        <f t="shared" ref="HK36" si="239">AVERAGE(HK34:HK35)</f>
        <v>0</v>
      </c>
      <c r="HL36" s="163">
        <f t="shared" ref="HL36" si="240">AVERAGE(HL34:HL35)</f>
        <v>0</v>
      </c>
      <c r="HM36" s="163">
        <f t="shared" ref="HM36" si="241">AVERAGE(HM34:HM35)</f>
        <v>0</v>
      </c>
      <c r="HN36" s="163">
        <f t="shared" ref="HN36" si="242">AVERAGE(HN34:HN35)</f>
        <v>0</v>
      </c>
      <c r="HO36" s="171">
        <f t="shared" ref="HO36" si="243">AVERAGE(HO34:HO35)</f>
        <v>0</v>
      </c>
      <c r="HP36" s="229"/>
      <c r="HQ36" s="170">
        <f>AVERAGE(HQ34:HQ35)</f>
        <v>0</v>
      </c>
      <c r="HR36" s="163">
        <f t="shared" ref="HR36" si="244">AVERAGE(HR34:HR35)</f>
        <v>512.89973038932146</v>
      </c>
      <c r="HS36" s="163">
        <f t="shared" ref="HS36" si="245">AVERAGE(HS34:HS35)</f>
        <v>1025.7994607786429</v>
      </c>
      <c r="HT36" s="163">
        <f t="shared" ref="HT36" si="246">AVERAGE(HT34:HT35)</f>
        <v>512.89973038932146</v>
      </c>
      <c r="HU36" s="163">
        <f t="shared" ref="HU36" si="247">AVERAGE(HU34:HU35)</f>
        <v>0</v>
      </c>
      <c r="HV36" s="163">
        <f t="shared" ref="HV36" si="248">AVERAGE(HV34:HV35)</f>
        <v>0</v>
      </c>
      <c r="HW36" s="163">
        <f t="shared" ref="HW36" si="249">AVERAGE(HW34:HW35)</f>
        <v>0</v>
      </c>
      <c r="HX36" s="163">
        <f t="shared" ref="HX36" si="250">AVERAGE(HX34:HX35)</f>
        <v>0</v>
      </c>
      <c r="HY36" s="163">
        <f t="shared" ref="HY36" si="251">AVERAGE(HY34:HY35)</f>
        <v>0</v>
      </c>
      <c r="HZ36" s="163">
        <f t="shared" ref="HZ36" si="252">AVERAGE(HZ34:HZ35)</f>
        <v>0</v>
      </c>
      <c r="IA36" s="163">
        <f t="shared" ref="IA36" si="253">AVERAGE(IA34:IA35)</f>
        <v>0</v>
      </c>
      <c r="IB36" s="163">
        <f t="shared" ref="IB36" si="254">AVERAGE(IB34:IB35)</f>
        <v>0</v>
      </c>
      <c r="IC36" s="163">
        <f t="shared" ref="IC36" si="255">AVERAGE(IC34:IC35)</f>
        <v>0</v>
      </c>
      <c r="ID36" s="163">
        <f t="shared" ref="ID36" si="256">AVERAGE(ID34:ID35)</f>
        <v>0</v>
      </c>
      <c r="IE36" s="163">
        <f t="shared" ref="IE36" si="257">AVERAGE(IE34:IE35)</f>
        <v>0</v>
      </c>
      <c r="IF36" s="171">
        <f t="shared" ref="IF36" si="258">AVERAGE(IF34:IF35)</f>
        <v>0</v>
      </c>
    </row>
    <row r="37" spans="1:240" ht="14.65" thickBot="1">
      <c r="A37" s="78" t="s">
        <v>271</v>
      </c>
      <c r="B37" s="192">
        <f>SUM(B34:B35)</f>
        <v>13484.73</v>
      </c>
      <c r="C37" s="79"/>
      <c r="D37" s="79"/>
      <c r="E37" s="79"/>
      <c r="F37" s="79"/>
      <c r="G37" s="79"/>
      <c r="H37" s="79"/>
      <c r="I37" s="79"/>
      <c r="J37" s="79"/>
      <c r="K37" s="177"/>
      <c r="L37" s="180"/>
      <c r="M37" s="79"/>
      <c r="N37" s="79"/>
      <c r="O37" s="181"/>
      <c r="P37" s="174">
        <f>SUM(P34:P35)</f>
        <v>0</v>
      </c>
      <c r="Q37" s="165">
        <f>SUM(Q34:Q35)</f>
        <v>7.1891022828290163</v>
      </c>
      <c r="R37" s="165">
        <f>SUM(R34:R35)</f>
        <v>1.0388663940158351</v>
      </c>
      <c r="S37" s="175">
        <f>SUM(S34:S35)</f>
        <v>0</v>
      </c>
      <c r="U37" s="174">
        <f>SUM(U34:U35)</f>
        <v>539.38920000000007</v>
      </c>
      <c r="V37" s="165">
        <f t="shared" ref="V37:AJ37" si="259">SUM(V34:V35)</f>
        <v>2292.4040999999997</v>
      </c>
      <c r="W37" s="165">
        <f t="shared" si="259"/>
        <v>2427.2514000000001</v>
      </c>
      <c r="X37" s="165">
        <f t="shared" si="259"/>
        <v>1213.6257000000001</v>
      </c>
      <c r="Y37" s="165">
        <f t="shared" si="259"/>
        <v>202.27095</v>
      </c>
      <c r="Z37" s="165">
        <f t="shared" si="259"/>
        <v>337.11824999999999</v>
      </c>
      <c r="AA37" s="165">
        <f t="shared" si="259"/>
        <v>67.423650000000009</v>
      </c>
      <c r="AB37" s="165">
        <f t="shared" si="259"/>
        <v>1011.35475</v>
      </c>
      <c r="AC37" s="165">
        <f t="shared" si="259"/>
        <v>134.84730000000002</v>
      </c>
      <c r="AD37" s="165">
        <f t="shared" si="259"/>
        <v>134.84730000000002</v>
      </c>
      <c r="AE37" s="165">
        <f t="shared" si="259"/>
        <v>337.11824999999999</v>
      </c>
      <c r="AF37" s="165">
        <f t="shared" si="259"/>
        <v>404.5419</v>
      </c>
      <c r="AG37" s="165">
        <f t="shared" si="259"/>
        <v>1618.1676</v>
      </c>
      <c r="AH37" s="165">
        <f t="shared" si="259"/>
        <v>67.423650000000009</v>
      </c>
      <c r="AI37" s="165">
        <f t="shared" si="259"/>
        <v>1618.1676</v>
      </c>
      <c r="AJ37" s="175">
        <f t="shared" si="259"/>
        <v>1078.7784000000001</v>
      </c>
      <c r="AL37" s="174"/>
      <c r="AM37" s="165"/>
      <c r="AN37" s="165"/>
      <c r="AO37" s="165"/>
      <c r="AP37" s="165"/>
      <c r="AQ37" s="165"/>
      <c r="AR37" s="165"/>
      <c r="AS37" s="165"/>
      <c r="AT37" s="165"/>
      <c r="AU37" s="165"/>
      <c r="AV37" s="165"/>
      <c r="AW37" s="165"/>
      <c r="AX37" s="165"/>
      <c r="AY37" s="165"/>
      <c r="AZ37" s="165"/>
      <c r="BA37" s="175"/>
      <c r="BC37" s="174"/>
      <c r="BD37" s="165"/>
      <c r="BE37" s="165"/>
      <c r="BF37" s="165"/>
      <c r="BG37" s="165"/>
      <c r="BH37" s="165"/>
      <c r="BI37" s="165"/>
      <c r="BJ37" s="165"/>
      <c r="BK37" s="165"/>
      <c r="BL37" s="165"/>
      <c r="BM37" s="165"/>
      <c r="BN37" s="165"/>
      <c r="BO37" s="165"/>
      <c r="BP37" s="165"/>
      <c r="BQ37" s="165"/>
      <c r="BR37" s="175"/>
      <c r="BT37" s="174"/>
      <c r="BU37" s="165"/>
      <c r="BV37" s="165"/>
      <c r="BW37" s="165"/>
      <c r="BX37" s="165"/>
      <c r="BY37" s="165"/>
      <c r="BZ37" s="165"/>
      <c r="CA37" s="165"/>
      <c r="CB37" s="165"/>
      <c r="CC37" s="165"/>
      <c r="CD37" s="165"/>
      <c r="CE37" s="165"/>
      <c r="CF37" s="165"/>
      <c r="CG37" s="165"/>
      <c r="CH37" s="165"/>
      <c r="CI37" s="175"/>
      <c r="CK37" s="174"/>
      <c r="CL37" s="165"/>
      <c r="CM37" s="165"/>
      <c r="CN37" s="165"/>
      <c r="CO37" s="165"/>
      <c r="CP37" s="165"/>
      <c r="CQ37" s="165"/>
      <c r="CR37" s="165"/>
      <c r="CS37" s="165"/>
      <c r="CT37" s="165"/>
      <c r="CU37" s="165"/>
      <c r="CV37" s="165"/>
      <c r="CW37" s="165"/>
      <c r="CX37" s="165"/>
      <c r="CY37" s="165"/>
      <c r="CZ37" s="175"/>
      <c r="DB37" s="174"/>
      <c r="DC37" s="165"/>
      <c r="DD37" s="165"/>
      <c r="DE37" s="165"/>
      <c r="DF37" s="165"/>
      <c r="DG37" s="165"/>
      <c r="DH37" s="165"/>
      <c r="DI37" s="165"/>
      <c r="DJ37" s="165"/>
      <c r="DK37" s="165"/>
      <c r="DL37" s="165"/>
      <c r="DM37" s="165"/>
      <c r="DN37" s="165"/>
      <c r="DO37" s="165"/>
      <c r="DP37" s="165"/>
      <c r="DQ37" s="175"/>
      <c r="DS37" s="174"/>
      <c r="DT37" s="165"/>
      <c r="DU37" s="165"/>
      <c r="DV37" s="165"/>
      <c r="DW37" s="165"/>
      <c r="DX37" s="165"/>
      <c r="DY37" s="165"/>
      <c r="DZ37" s="165"/>
      <c r="EA37" s="165"/>
      <c r="EB37" s="165"/>
      <c r="EC37" s="165"/>
      <c r="ED37" s="165"/>
      <c r="EE37" s="165"/>
      <c r="EF37" s="165"/>
      <c r="EG37" s="165"/>
      <c r="EH37" s="175"/>
      <c r="EJ37" s="174">
        <f>SUM(EJ34:EJ35)</f>
        <v>0</v>
      </c>
      <c r="EK37" s="165">
        <f t="shared" ref="EK37:EY37" si="260">SUM(EK34:EK35)</f>
        <v>0</v>
      </c>
      <c r="EL37" s="165">
        <f t="shared" si="260"/>
        <v>0</v>
      </c>
      <c r="EM37" s="165">
        <f t="shared" si="260"/>
        <v>0</v>
      </c>
      <c r="EN37" s="165">
        <f t="shared" si="260"/>
        <v>0</v>
      </c>
      <c r="EO37" s="165">
        <f t="shared" si="260"/>
        <v>0</v>
      </c>
      <c r="EP37" s="165">
        <f t="shared" si="260"/>
        <v>0</v>
      </c>
      <c r="EQ37" s="165">
        <f t="shared" si="260"/>
        <v>0</v>
      </c>
      <c r="ER37" s="165">
        <f t="shared" si="260"/>
        <v>0</v>
      </c>
      <c r="ES37" s="165">
        <f t="shared" si="260"/>
        <v>0</v>
      </c>
      <c r="ET37" s="165">
        <f t="shared" si="260"/>
        <v>0</v>
      </c>
      <c r="EU37" s="165">
        <f t="shared" si="260"/>
        <v>0</v>
      </c>
      <c r="EV37" s="165">
        <f t="shared" si="260"/>
        <v>0</v>
      </c>
      <c r="EW37" s="165">
        <f t="shared" si="260"/>
        <v>0</v>
      </c>
      <c r="EX37" s="165">
        <f t="shared" si="260"/>
        <v>0</v>
      </c>
      <c r="EY37" s="175">
        <f t="shared" si="260"/>
        <v>0</v>
      </c>
      <c r="EZ37" s="229"/>
      <c r="FA37" s="174">
        <f>SUM(FA34:FA35)</f>
        <v>0</v>
      </c>
      <c r="FB37" s="165">
        <f t="shared" ref="FB37:FP37" si="261">SUM(FB34:FB35)</f>
        <v>0</v>
      </c>
      <c r="FC37" s="165">
        <f t="shared" si="261"/>
        <v>0</v>
      </c>
      <c r="FD37" s="165">
        <f t="shared" si="261"/>
        <v>0</v>
      </c>
      <c r="FE37" s="165">
        <f t="shared" si="261"/>
        <v>0</v>
      </c>
      <c r="FF37" s="165">
        <f t="shared" si="261"/>
        <v>0</v>
      </c>
      <c r="FG37" s="165">
        <f t="shared" si="261"/>
        <v>0</v>
      </c>
      <c r="FH37" s="165">
        <f t="shared" si="261"/>
        <v>0</v>
      </c>
      <c r="FI37" s="165">
        <f t="shared" si="261"/>
        <v>0</v>
      </c>
      <c r="FJ37" s="165">
        <f t="shared" si="261"/>
        <v>0</v>
      </c>
      <c r="FK37" s="165">
        <f t="shared" si="261"/>
        <v>0</v>
      </c>
      <c r="FL37" s="165">
        <f t="shared" si="261"/>
        <v>0</v>
      </c>
      <c r="FM37" s="165">
        <f t="shared" si="261"/>
        <v>0</v>
      </c>
      <c r="FN37" s="165">
        <f t="shared" si="261"/>
        <v>0</v>
      </c>
      <c r="FO37" s="165">
        <f t="shared" si="261"/>
        <v>0</v>
      </c>
      <c r="FP37" s="175">
        <f t="shared" si="261"/>
        <v>0</v>
      </c>
      <c r="FQ37" s="229"/>
      <c r="FR37" s="174">
        <f>SUM(FR34:FR35)</f>
        <v>83.478328542825366</v>
      </c>
      <c r="FS37" s="165">
        <f t="shared" ref="FS37:GG37" si="262">SUM(FS34:FS35)</f>
        <v>354.78289630700777</v>
      </c>
      <c r="FT37" s="165">
        <f t="shared" si="262"/>
        <v>375.65247844271414</v>
      </c>
      <c r="FU37" s="165">
        <f t="shared" si="262"/>
        <v>187.82623922135707</v>
      </c>
      <c r="FV37" s="165">
        <f t="shared" si="262"/>
        <v>31.304373203559511</v>
      </c>
      <c r="FW37" s="165">
        <f t="shared" si="262"/>
        <v>52.173955339265859</v>
      </c>
      <c r="FX37" s="165">
        <f t="shared" si="262"/>
        <v>10.434791067853171</v>
      </c>
      <c r="FY37" s="165">
        <f t="shared" si="262"/>
        <v>156.52186601779755</v>
      </c>
      <c r="FZ37" s="165">
        <f t="shared" si="262"/>
        <v>20.869582135706342</v>
      </c>
      <c r="GA37" s="165">
        <f t="shared" si="262"/>
        <v>20.869582135706342</v>
      </c>
      <c r="GB37" s="165">
        <f t="shared" si="262"/>
        <v>52.173955339265859</v>
      </c>
      <c r="GC37" s="165">
        <f t="shared" si="262"/>
        <v>62.608746407119021</v>
      </c>
      <c r="GD37" s="165">
        <f t="shared" si="262"/>
        <v>1618.1676</v>
      </c>
      <c r="GE37" s="165">
        <f t="shared" si="262"/>
        <v>10.434791067853171</v>
      </c>
      <c r="GF37" s="165">
        <f t="shared" si="262"/>
        <v>250.43498562847608</v>
      </c>
      <c r="GG37" s="175">
        <f t="shared" si="262"/>
        <v>1078.7784000000001</v>
      </c>
      <c r="GH37" s="229"/>
      <c r="GI37" s="174">
        <f>SUM(GI34:GI35)</f>
        <v>0</v>
      </c>
      <c r="GJ37" s="165">
        <f t="shared" ref="GJ37:GX37" si="263">SUM(GJ34:GJ35)</f>
        <v>0</v>
      </c>
      <c r="GK37" s="165">
        <f t="shared" si="263"/>
        <v>0</v>
      </c>
      <c r="GL37" s="165">
        <f t="shared" si="263"/>
        <v>0</v>
      </c>
      <c r="GM37" s="165">
        <f t="shared" si="263"/>
        <v>0</v>
      </c>
      <c r="GN37" s="165">
        <f t="shared" si="263"/>
        <v>0</v>
      </c>
      <c r="GO37" s="165">
        <f t="shared" si="263"/>
        <v>0</v>
      </c>
      <c r="GP37" s="165">
        <f t="shared" si="263"/>
        <v>0</v>
      </c>
      <c r="GQ37" s="165">
        <f t="shared" si="263"/>
        <v>0</v>
      </c>
      <c r="GR37" s="165">
        <f t="shared" si="263"/>
        <v>0</v>
      </c>
      <c r="GS37" s="165">
        <f t="shared" si="263"/>
        <v>0</v>
      </c>
      <c r="GT37" s="165">
        <f t="shared" si="263"/>
        <v>0</v>
      </c>
      <c r="GU37" s="165">
        <f t="shared" si="263"/>
        <v>0</v>
      </c>
      <c r="GV37" s="165">
        <f t="shared" si="263"/>
        <v>0</v>
      </c>
      <c r="GW37" s="165">
        <f t="shared" si="263"/>
        <v>0</v>
      </c>
      <c r="GX37" s="175">
        <f t="shared" si="263"/>
        <v>0</v>
      </c>
      <c r="GY37" s="229"/>
      <c r="GZ37" s="174">
        <f>SUM(GZ34:GZ35)</f>
        <v>0</v>
      </c>
      <c r="HA37" s="165">
        <f t="shared" ref="HA37:HO37" si="264">SUM(HA34:HA35)</f>
        <v>0</v>
      </c>
      <c r="HB37" s="165">
        <f t="shared" si="264"/>
        <v>0</v>
      </c>
      <c r="HC37" s="165">
        <f t="shared" si="264"/>
        <v>0</v>
      </c>
      <c r="HD37" s="165">
        <f t="shared" si="264"/>
        <v>0</v>
      </c>
      <c r="HE37" s="165">
        <f t="shared" si="264"/>
        <v>0</v>
      </c>
      <c r="HF37" s="165">
        <f t="shared" si="264"/>
        <v>0</v>
      </c>
      <c r="HG37" s="165">
        <f t="shared" si="264"/>
        <v>0</v>
      </c>
      <c r="HH37" s="165">
        <f t="shared" si="264"/>
        <v>0</v>
      </c>
      <c r="HI37" s="165">
        <f t="shared" si="264"/>
        <v>0</v>
      </c>
      <c r="HJ37" s="165">
        <f t="shared" si="264"/>
        <v>0</v>
      </c>
      <c r="HK37" s="165">
        <f t="shared" si="264"/>
        <v>0</v>
      </c>
      <c r="HL37" s="165">
        <f t="shared" si="264"/>
        <v>0</v>
      </c>
      <c r="HM37" s="165">
        <f t="shared" si="264"/>
        <v>0</v>
      </c>
      <c r="HN37" s="165">
        <f t="shared" si="264"/>
        <v>0</v>
      </c>
      <c r="HO37" s="175">
        <f t="shared" si="264"/>
        <v>0</v>
      </c>
      <c r="HP37" s="229"/>
      <c r="HQ37" s="174">
        <f>SUM(HQ34:HQ35)</f>
        <v>0</v>
      </c>
      <c r="HR37" s="165">
        <f t="shared" ref="HR37:IF37" si="265">SUM(HR34:HR35)</f>
        <v>1025.7994607786429</v>
      </c>
      <c r="HS37" s="165">
        <f t="shared" si="265"/>
        <v>2051.5989215572858</v>
      </c>
      <c r="HT37" s="165">
        <f t="shared" si="265"/>
        <v>1025.7994607786429</v>
      </c>
      <c r="HU37" s="165">
        <f t="shared" si="265"/>
        <v>0</v>
      </c>
      <c r="HV37" s="165">
        <f t="shared" si="265"/>
        <v>0</v>
      </c>
      <c r="HW37" s="165">
        <f t="shared" si="265"/>
        <v>0</v>
      </c>
      <c r="HX37" s="165">
        <f t="shared" si="265"/>
        <v>0</v>
      </c>
      <c r="HY37" s="165">
        <f t="shared" si="265"/>
        <v>0</v>
      </c>
      <c r="HZ37" s="165">
        <f t="shared" si="265"/>
        <v>0</v>
      </c>
      <c r="IA37" s="165">
        <f t="shared" si="265"/>
        <v>0</v>
      </c>
      <c r="IB37" s="165">
        <f t="shared" si="265"/>
        <v>0</v>
      </c>
      <c r="IC37" s="165">
        <f t="shared" si="265"/>
        <v>0</v>
      </c>
      <c r="ID37" s="165">
        <f t="shared" si="265"/>
        <v>0</v>
      </c>
      <c r="IE37" s="165">
        <f t="shared" si="265"/>
        <v>0</v>
      </c>
      <c r="IF37" s="175">
        <f t="shared" si="265"/>
        <v>0</v>
      </c>
    </row>
    <row r="38" spans="1:240" ht="14.65" thickBot="1">
      <c r="EJ38" s="229"/>
      <c r="EK38" s="229"/>
      <c r="EL38" s="229"/>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row>
    <row r="39" spans="1:240" ht="16.149999999999999" thickBot="1">
      <c r="A39" s="86" t="s">
        <v>25</v>
      </c>
      <c r="B39" s="193">
        <f>SUM(B37,B32,B23)</f>
        <v>84940.200000000012</v>
      </c>
      <c r="C39" s="87"/>
      <c r="D39" s="87"/>
      <c r="E39" s="87"/>
      <c r="F39" s="87"/>
      <c r="G39" s="87"/>
      <c r="H39" s="87"/>
      <c r="I39" s="87"/>
      <c r="J39" s="87"/>
      <c r="K39" s="188"/>
      <c r="L39" s="187"/>
      <c r="M39" s="87"/>
      <c r="N39" s="87"/>
      <c r="O39" s="188"/>
      <c r="P39" s="195">
        <f>SUM(P37,P32,P23)</f>
        <v>87.54955308830769</v>
      </c>
      <c r="Q39" s="195">
        <f>SUM(Q37,Q32,Q23)</f>
        <v>193.16368020945981</v>
      </c>
      <c r="R39" s="196">
        <f>SUM(R37,R32,R23)</f>
        <v>1.9296353360158354</v>
      </c>
      <c r="S39" s="197">
        <f>SUM(S37,S32,S23)</f>
        <v>11.333055749593498</v>
      </c>
      <c r="T39" s="198"/>
      <c r="U39" s="209">
        <f>SUM(U37,U32,U23)</f>
        <v>3397.6079999999993</v>
      </c>
      <c r="V39" s="210">
        <f t="shared" ref="V39:AJ39" si="266">SUM(V37,V32,V23)</f>
        <v>14439.833999999999</v>
      </c>
      <c r="W39" s="210">
        <f t="shared" si="266"/>
        <v>15289.235999999999</v>
      </c>
      <c r="X39" s="210">
        <f t="shared" si="266"/>
        <v>7644.6179999999995</v>
      </c>
      <c r="Y39" s="210">
        <f t="shared" si="266"/>
        <v>1274.1029999999998</v>
      </c>
      <c r="Z39" s="210">
        <f t="shared" si="266"/>
        <v>2123.5050000000001</v>
      </c>
      <c r="AA39" s="210">
        <f t="shared" si="266"/>
        <v>424.70099999999991</v>
      </c>
      <c r="AB39" s="210">
        <f t="shared" si="266"/>
        <v>6370.5150000000003</v>
      </c>
      <c r="AC39" s="210">
        <f t="shared" si="266"/>
        <v>849.40199999999982</v>
      </c>
      <c r="AD39" s="210">
        <f t="shared" si="266"/>
        <v>849.40199999999982</v>
      </c>
      <c r="AE39" s="210">
        <f t="shared" si="266"/>
        <v>2123.5050000000001</v>
      </c>
      <c r="AF39" s="210">
        <f t="shared" si="266"/>
        <v>2548.2059999999997</v>
      </c>
      <c r="AG39" s="210">
        <f t="shared" si="266"/>
        <v>10192.823999999999</v>
      </c>
      <c r="AH39" s="210">
        <f t="shared" si="266"/>
        <v>424.70099999999991</v>
      </c>
      <c r="AI39" s="210">
        <f t="shared" si="266"/>
        <v>10192.823999999999</v>
      </c>
      <c r="AJ39" s="211">
        <f t="shared" si="266"/>
        <v>6795.2159999999985</v>
      </c>
      <c r="AL39" s="209"/>
      <c r="AM39" s="210"/>
      <c r="AN39" s="210"/>
      <c r="AO39" s="210"/>
      <c r="AP39" s="210"/>
      <c r="AQ39" s="210"/>
      <c r="AR39" s="210"/>
      <c r="AS39" s="210"/>
      <c r="AT39" s="210"/>
      <c r="AU39" s="210"/>
      <c r="AV39" s="210"/>
      <c r="AW39" s="210"/>
      <c r="AX39" s="210"/>
      <c r="AY39" s="210"/>
      <c r="AZ39" s="210"/>
      <c r="BA39" s="211"/>
      <c r="BC39" s="209"/>
      <c r="BD39" s="210"/>
      <c r="BE39" s="210"/>
      <c r="BF39" s="210"/>
      <c r="BG39" s="210"/>
      <c r="BH39" s="210"/>
      <c r="BI39" s="210"/>
      <c r="BJ39" s="210"/>
      <c r="BK39" s="210"/>
      <c r="BL39" s="210"/>
      <c r="BM39" s="210"/>
      <c r="BN39" s="210"/>
      <c r="BO39" s="210"/>
      <c r="BP39" s="210"/>
      <c r="BQ39" s="210"/>
      <c r="BR39" s="211"/>
      <c r="BT39" s="209"/>
      <c r="BU39" s="210"/>
      <c r="BV39" s="210"/>
      <c r="BW39" s="210"/>
      <c r="BX39" s="210"/>
      <c r="BY39" s="210"/>
      <c r="BZ39" s="210"/>
      <c r="CA39" s="210"/>
      <c r="CB39" s="210"/>
      <c r="CC39" s="210"/>
      <c r="CD39" s="210"/>
      <c r="CE39" s="210"/>
      <c r="CF39" s="210"/>
      <c r="CG39" s="210"/>
      <c r="CH39" s="210"/>
      <c r="CI39" s="211"/>
      <c r="CK39" s="209"/>
      <c r="CL39" s="210"/>
      <c r="CM39" s="210"/>
      <c r="CN39" s="210"/>
      <c r="CO39" s="210"/>
      <c r="CP39" s="210"/>
      <c r="CQ39" s="210"/>
      <c r="CR39" s="210"/>
      <c r="CS39" s="210"/>
      <c r="CT39" s="210"/>
      <c r="CU39" s="210"/>
      <c r="CV39" s="210"/>
      <c r="CW39" s="210"/>
      <c r="CX39" s="210"/>
      <c r="CY39" s="210"/>
      <c r="CZ39" s="211"/>
      <c r="DB39" s="209"/>
      <c r="DC39" s="210"/>
      <c r="DD39" s="210"/>
      <c r="DE39" s="210"/>
      <c r="DF39" s="210"/>
      <c r="DG39" s="210"/>
      <c r="DH39" s="210"/>
      <c r="DI39" s="210"/>
      <c r="DJ39" s="210"/>
      <c r="DK39" s="210"/>
      <c r="DL39" s="210"/>
      <c r="DM39" s="210"/>
      <c r="DN39" s="210"/>
      <c r="DO39" s="210"/>
      <c r="DP39" s="210"/>
      <c r="DQ39" s="211"/>
      <c r="DS39" s="209"/>
      <c r="DT39" s="210"/>
      <c r="DU39" s="210"/>
      <c r="DV39" s="210"/>
      <c r="DW39" s="210"/>
      <c r="DX39" s="210"/>
      <c r="DY39" s="210"/>
      <c r="DZ39" s="210"/>
      <c r="EA39" s="210"/>
      <c r="EB39" s="210"/>
      <c r="EC39" s="210"/>
      <c r="ED39" s="210"/>
      <c r="EE39" s="210"/>
      <c r="EF39" s="210"/>
      <c r="EG39" s="210"/>
      <c r="EH39" s="211"/>
      <c r="EJ39" s="209">
        <f>SUM(EJ23,EJ32,EJ37)</f>
        <v>0</v>
      </c>
      <c r="EK39" s="210">
        <f t="shared" ref="EK39:EY39" si="267">SUM(EK23,EK32,EK37)</f>
        <v>0</v>
      </c>
      <c r="EL39" s="210">
        <f t="shared" si="267"/>
        <v>0</v>
      </c>
      <c r="EM39" s="210">
        <f t="shared" si="267"/>
        <v>0</v>
      </c>
      <c r="EN39" s="210">
        <f t="shared" si="267"/>
        <v>0</v>
      </c>
      <c r="EO39" s="210">
        <f t="shared" si="267"/>
        <v>0</v>
      </c>
      <c r="EP39" s="210">
        <f t="shared" si="267"/>
        <v>0</v>
      </c>
      <c r="EQ39" s="210">
        <f t="shared" si="267"/>
        <v>0</v>
      </c>
      <c r="ER39" s="210">
        <f t="shared" si="267"/>
        <v>0</v>
      </c>
      <c r="ES39" s="210">
        <f t="shared" si="267"/>
        <v>0</v>
      </c>
      <c r="ET39" s="210">
        <f t="shared" si="267"/>
        <v>0</v>
      </c>
      <c r="EU39" s="210">
        <f t="shared" si="267"/>
        <v>0</v>
      </c>
      <c r="EV39" s="210">
        <f t="shared" si="267"/>
        <v>0</v>
      </c>
      <c r="EW39" s="210">
        <f t="shared" si="267"/>
        <v>0</v>
      </c>
      <c r="EX39" s="210">
        <f t="shared" si="267"/>
        <v>0</v>
      </c>
      <c r="EY39" s="211">
        <f t="shared" si="267"/>
        <v>0</v>
      </c>
      <c r="FA39" s="209">
        <f>SUM(FA23,FA32,FA37)</f>
        <v>0</v>
      </c>
      <c r="FB39" s="210">
        <f t="shared" ref="FB39:FP39" si="268">SUM(FB23,FB32,FB37)</f>
        <v>0</v>
      </c>
      <c r="FC39" s="210">
        <f t="shared" si="268"/>
        <v>0</v>
      </c>
      <c r="FD39" s="210">
        <f t="shared" si="268"/>
        <v>0</v>
      </c>
      <c r="FE39" s="210">
        <f t="shared" si="268"/>
        <v>0</v>
      </c>
      <c r="FF39" s="210">
        <f t="shared" si="268"/>
        <v>0</v>
      </c>
      <c r="FG39" s="210">
        <f t="shared" si="268"/>
        <v>0</v>
      </c>
      <c r="FH39" s="210">
        <f t="shared" si="268"/>
        <v>0</v>
      </c>
      <c r="FI39" s="210">
        <f t="shared" si="268"/>
        <v>0</v>
      </c>
      <c r="FJ39" s="210">
        <f t="shared" si="268"/>
        <v>0</v>
      </c>
      <c r="FK39" s="210">
        <f t="shared" si="268"/>
        <v>0</v>
      </c>
      <c r="FL39" s="210">
        <f t="shared" si="268"/>
        <v>0</v>
      </c>
      <c r="FM39" s="210">
        <f t="shared" si="268"/>
        <v>0</v>
      </c>
      <c r="FN39" s="210">
        <f t="shared" si="268"/>
        <v>0</v>
      </c>
      <c r="FO39" s="210">
        <f t="shared" si="268"/>
        <v>0</v>
      </c>
      <c r="FP39" s="211">
        <f t="shared" si="268"/>
        <v>0</v>
      </c>
      <c r="FR39" s="209">
        <f>SUM(FR23,FR32,FR37)</f>
        <v>1566.2623285428253</v>
      </c>
      <c r="FS39" s="210">
        <f t="shared" ref="FS39:GG39" si="269">SUM(FS23,FS32,FS37)</f>
        <v>6656.6148963070073</v>
      </c>
      <c r="FT39" s="210">
        <f t="shared" si="269"/>
        <v>7048.1804784427131</v>
      </c>
      <c r="FU39" s="210">
        <f t="shared" si="269"/>
        <v>3524.0902392213566</v>
      </c>
      <c r="FV39" s="210">
        <f t="shared" si="269"/>
        <v>587.34837320355939</v>
      </c>
      <c r="FW39" s="210">
        <f t="shared" si="269"/>
        <v>978.91395533926584</v>
      </c>
      <c r="FX39" s="210">
        <f t="shared" si="269"/>
        <v>195.78279106785317</v>
      </c>
      <c r="FY39" s="210">
        <f t="shared" si="269"/>
        <v>2936.7418660177973</v>
      </c>
      <c r="FZ39" s="210">
        <f t="shared" si="269"/>
        <v>391.56558213570634</v>
      </c>
      <c r="GA39" s="210">
        <f t="shared" si="269"/>
        <v>391.56558213570634</v>
      </c>
      <c r="GB39" s="210">
        <f t="shared" si="269"/>
        <v>978.91395533926584</v>
      </c>
      <c r="GC39" s="210">
        <f t="shared" si="269"/>
        <v>1174.6967464071188</v>
      </c>
      <c r="GD39" s="210">
        <f t="shared" si="269"/>
        <v>6066.5195999999987</v>
      </c>
      <c r="GE39" s="210">
        <f t="shared" si="269"/>
        <v>195.78279106785317</v>
      </c>
      <c r="GF39" s="210">
        <f t="shared" si="269"/>
        <v>4698.7869856284751</v>
      </c>
      <c r="GG39" s="211">
        <f t="shared" si="269"/>
        <v>4044.3463999999999</v>
      </c>
      <c r="GI39" s="209">
        <f>SUM(GI23,GI32,GI37)</f>
        <v>1375.4348</v>
      </c>
      <c r="GJ39" s="210">
        <f t="shared" ref="GJ39:GX39" si="270">SUM(GJ23,GJ32,GJ37)</f>
        <v>5845.5978999999998</v>
      </c>
      <c r="GK39" s="210">
        <f t="shared" si="270"/>
        <v>6189.4566000000004</v>
      </c>
      <c r="GL39" s="210">
        <f t="shared" si="270"/>
        <v>3094.7283000000002</v>
      </c>
      <c r="GM39" s="210">
        <f t="shared" si="270"/>
        <v>515.78805</v>
      </c>
      <c r="GN39" s="210">
        <f t="shared" si="270"/>
        <v>859.64675000000011</v>
      </c>
      <c r="GO39" s="210">
        <f t="shared" si="270"/>
        <v>171.92935</v>
      </c>
      <c r="GP39" s="210">
        <f t="shared" si="270"/>
        <v>2578.9402499999997</v>
      </c>
      <c r="GQ39" s="210">
        <f t="shared" si="270"/>
        <v>343.8587</v>
      </c>
      <c r="GR39" s="210">
        <f t="shared" si="270"/>
        <v>343.8587</v>
      </c>
      <c r="GS39" s="210">
        <f t="shared" si="270"/>
        <v>859.64675000000011</v>
      </c>
      <c r="GT39" s="210">
        <f t="shared" si="270"/>
        <v>1031.5761</v>
      </c>
      <c r="GU39" s="210">
        <f t="shared" si="270"/>
        <v>4126.3044</v>
      </c>
      <c r="GV39" s="210">
        <f t="shared" si="270"/>
        <v>171.92935</v>
      </c>
      <c r="GW39" s="210">
        <f t="shared" si="270"/>
        <v>4126.3044</v>
      </c>
      <c r="GX39" s="211">
        <f t="shared" si="270"/>
        <v>2750.8696</v>
      </c>
      <c r="GZ39" s="209">
        <f>SUM(GZ23,GZ32,GZ37)</f>
        <v>0</v>
      </c>
      <c r="HA39" s="210">
        <f t="shared" ref="HA39:HO39" si="271">SUM(HA23,HA32,HA37)</f>
        <v>0</v>
      </c>
      <c r="HB39" s="210">
        <f t="shared" si="271"/>
        <v>0</v>
      </c>
      <c r="HC39" s="210">
        <f t="shared" si="271"/>
        <v>0</v>
      </c>
      <c r="HD39" s="210">
        <f t="shared" si="271"/>
        <v>0</v>
      </c>
      <c r="HE39" s="210">
        <f t="shared" si="271"/>
        <v>0</v>
      </c>
      <c r="HF39" s="210">
        <f t="shared" si="271"/>
        <v>0</v>
      </c>
      <c r="HG39" s="210">
        <f t="shared" si="271"/>
        <v>0</v>
      </c>
      <c r="HH39" s="210">
        <f t="shared" si="271"/>
        <v>0</v>
      </c>
      <c r="HI39" s="210">
        <f t="shared" si="271"/>
        <v>0</v>
      </c>
      <c r="HJ39" s="210">
        <f t="shared" si="271"/>
        <v>0</v>
      </c>
      <c r="HK39" s="210">
        <f t="shared" si="271"/>
        <v>0</v>
      </c>
      <c r="HL39" s="210">
        <f t="shared" si="271"/>
        <v>0</v>
      </c>
      <c r="HM39" s="210">
        <f t="shared" si="271"/>
        <v>0</v>
      </c>
      <c r="HN39" s="210">
        <f t="shared" si="271"/>
        <v>0</v>
      </c>
      <c r="HO39" s="211">
        <f t="shared" si="271"/>
        <v>0</v>
      </c>
      <c r="HQ39" s="209">
        <f>SUM(HQ23,HQ32,HQ37)</f>
        <v>0</v>
      </c>
      <c r="HR39" s="210">
        <f t="shared" ref="HR39:IF39" si="272">SUM(HR23,HR32,HR37)</f>
        <v>1025.7994607786429</v>
      </c>
      <c r="HS39" s="210">
        <f t="shared" si="272"/>
        <v>2051.5989215572858</v>
      </c>
      <c r="HT39" s="210">
        <f t="shared" si="272"/>
        <v>1025.7994607786429</v>
      </c>
      <c r="HU39" s="210">
        <f t="shared" si="272"/>
        <v>0</v>
      </c>
      <c r="HV39" s="210">
        <f t="shared" si="272"/>
        <v>0</v>
      </c>
      <c r="HW39" s="210">
        <f t="shared" si="272"/>
        <v>0</v>
      </c>
      <c r="HX39" s="210">
        <f t="shared" si="272"/>
        <v>0</v>
      </c>
      <c r="HY39" s="210">
        <f t="shared" si="272"/>
        <v>0</v>
      </c>
      <c r="HZ39" s="210">
        <f t="shared" si="272"/>
        <v>0</v>
      </c>
      <c r="IA39" s="210">
        <f t="shared" si="272"/>
        <v>0</v>
      </c>
      <c r="IB39" s="210">
        <f t="shared" si="272"/>
        <v>0</v>
      </c>
      <c r="IC39" s="210">
        <f t="shared" si="272"/>
        <v>0</v>
      </c>
      <c r="ID39" s="210">
        <f t="shared" si="272"/>
        <v>0</v>
      </c>
      <c r="IE39" s="210">
        <f t="shared" si="272"/>
        <v>0</v>
      </c>
      <c r="IF39" s="211">
        <f t="shared" si="272"/>
        <v>0</v>
      </c>
    </row>
    <row r="40" spans="1:240" ht="14.65" thickBot="1"/>
    <row r="41" spans="1:240" ht="14.65" thickBot="1">
      <c r="P41" s="372" t="s">
        <v>289</v>
      </c>
      <c r="Q41" s="373"/>
      <c r="R41" s="373"/>
      <c r="S41" s="374"/>
    </row>
    <row r="42" spans="1:240" ht="16.149999999999999" thickBot="1">
      <c r="P42" s="375">
        <f>SUM(P39:S39)</f>
        <v>293.97592438337682</v>
      </c>
      <c r="Q42" s="376"/>
      <c r="R42" s="376"/>
      <c r="S42" s="377"/>
    </row>
  </sheetData>
  <mergeCells count="23">
    <mergeCell ref="IH3:IN3"/>
    <mergeCell ref="IH25:II25"/>
    <mergeCell ref="A3:K3"/>
    <mergeCell ref="P41:S41"/>
    <mergeCell ref="P42:S42"/>
    <mergeCell ref="DS3:EH3"/>
    <mergeCell ref="U3:AJ3"/>
    <mergeCell ref="AL3:BA3"/>
    <mergeCell ref="BC3:BR3"/>
    <mergeCell ref="BT3:CI3"/>
    <mergeCell ref="CK3:CZ3"/>
    <mergeCell ref="DB3:DQ3"/>
    <mergeCell ref="L3:O3"/>
    <mergeCell ref="P3:S3"/>
    <mergeCell ref="A34:A35"/>
    <mergeCell ref="A6:A7"/>
    <mergeCell ref="A13:A14"/>
    <mergeCell ref="HQ3:IF3"/>
    <mergeCell ref="EJ3:EY3"/>
    <mergeCell ref="FA3:FP3"/>
    <mergeCell ref="FR3:GG3"/>
    <mergeCell ref="GI3:GX3"/>
    <mergeCell ref="GZ3:HO3"/>
  </mergeCell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8C310E-23BC-454E-9379-F423C729B262}">
  <dimension ref="A1:IQ42"/>
  <sheetViews>
    <sheetView zoomScale="85" zoomScaleNormal="85" workbookViewId="0">
      <pane xSplit="3" ySplit="4" topLeftCell="IH11" activePane="bottomRight" state="frozen"/>
      <selection pane="bottomRight" activeCell="IO25" sqref="IO25"/>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12" width="16.5703125" style="39" customWidth="1"/>
    <col min="13" max="13" width="19.28515625" style="39" customWidth="1"/>
    <col min="14" max="14" width="16.5703125" style="39" customWidth="1"/>
    <col min="15" max="22" width="21.7109375" style="39" customWidth="1"/>
    <col min="23" max="23" width="4.42578125" style="39" customWidth="1"/>
    <col min="24" max="24" width="14.85546875" style="39" customWidth="1"/>
    <col min="25" max="25" width="20.7109375" style="39" customWidth="1"/>
    <col min="26" max="26" width="12.28515625" style="39" customWidth="1"/>
    <col min="27" max="27" width="14.5703125" style="39" customWidth="1"/>
    <col min="28" max="31" width="9.140625" style="39"/>
    <col min="32" max="34" width="12" style="39" customWidth="1"/>
    <col min="35" max="37" width="9.140625" style="39"/>
    <col min="38" max="38" width="12.85546875" style="39" customWidth="1"/>
    <col min="39" max="39" width="9.5703125" style="39" bestFit="1" customWidth="1"/>
    <col min="40" max="40" width="9.140625" style="39"/>
    <col min="41" max="41" width="14.85546875" style="39" customWidth="1"/>
    <col min="42" max="42" width="20.7109375" style="39" customWidth="1"/>
    <col min="43" max="43" width="12.28515625" style="39" customWidth="1"/>
    <col min="44" max="44" width="14.5703125" style="39" customWidth="1"/>
    <col min="45" max="48" width="9.140625" style="39"/>
    <col min="49" max="51" width="12" style="39" customWidth="1"/>
    <col min="52" max="54" width="9.140625" style="39"/>
    <col min="55" max="55" width="12.85546875" style="39" customWidth="1"/>
    <col min="56" max="56" width="9.5703125" style="39" bestFit="1" customWidth="1"/>
    <col min="57" max="57" width="9.140625" style="39"/>
    <col min="58" max="58" width="14.85546875" style="39" customWidth="1"/>
    <col min="59" max="59" width="20.7109375" style="39" customWidth="1"/>
    <col min="60" max="60" width="12.28515625" style="39" customWidth="1"/>
    <col min="61" max="61" width="14.5703125" style="39" customWidth="1"/>
    <col min="62" max="65" width="9.140625" style="39"/>
    <col min="66" max="68" width="12" style="39" customWidth="1"/>
    <col min="69" max="71" width="9.140625" style="39"/>
    <col min="72" max="72" width="12.85546875" style="39" customWidth="1"/>
    <col min="73" max="73" width="9.5703125" style="39" bestFit="1" customWidth="1"/>
    <col min="74" max="74" width="9.140625" style="39"/>
    <col min="75" max="75" width="14.85546875" style="39" customWidth="1"/>
    <col min="76" max="76" width="20.7109375" style="39" customWidth="1"/>
    <col min="77" max="77" width="12.28515625" style="39" customWidth="1"/>
    <col min="78" max="78" width="14.5703125" style="39" customWidth="1"/>
    <col min="79" max="82" width="9.140625" style="39"/>
    <col min="83" max="85" width="12" style="39" customWidth="1"/>
    <col min="86" max="88" width="9.140625" style="39"/>
    <col min="89" max="89" width="12.85546875" style="39" customWidth="1"/>
    <col min="90" max="90" width="9.5703125" style="39" bestFit="1" customWidth="1"/>
    <col min="91" max="91" width="9.140625" style="39"/>
    <col min="92" max="92" width="14.85546875" style="39" customWidth="1"/>
    <col min="93" max="93" width="20.7109375" style="39" customWidth="1"/>
    <col min="94" max="94" width="12.28515625" style="39" customWidth="1"/>
    <col min="95" max="95" width="14.5703125" style="39" customWidth="1"/>
    <col min="96" max="99" width="9.140625" style="39"/>
    <col min="100" max="102" width="12" style="39" customWidth="1"/>
    <col min="103" max="105" width="9.140625" style="39"/>
    <col min="106" max="106" width="12.85546875" style="39" customWidth="1"/>
    <col min="107" max="107" width="9.5703125" style="39" bestFit="1" customWidth="1"/>
    <col min="108" max="108" width="9.140625" style="39"/>
    <col min="109" max="109" width="14.85546875" style="39" customWidth="1"/>
    <col min="110" max="110" width="20.7109375" style="39" customWidth="1"/>
    <col min="111" max="111" width="12.28515625" style="39" customWidth="1"/>
    <col min="112" max="112" width="14.5703125" style="39" customWidth="1"/>
    <col min="113" max="116" width="9.140625" style="39"/>
    <col min="117" max="119" width="12" style="39" customWidth="1"/>
    <col min="120" max="122" width="9.140625" style="39"/>
    <col min="123" max="123" width="12.85546875" style="39" customWidth="1"/>
    <col min="124" max="124" width="9.5703125" style="39" bestFit="1" customWidth="1"/>
    <col min="125" max="125" width="9.140625" style="39"/>
    <col min="126" max="126" width="14.85546875" style="39" customWidth="1"/>
    <col min="127" max="127" width="20.7109375" style="39" customWidth="1"/>
    <col min="128" max="128" width="12.28515625" style="39" customWidth="1"/>
    <col min="129" max="129" width="14.5703125" style="39" customWidth="1"/>
    <col min="130" max="133" width="9.140625" style="39"/>
    <col min="134" max="136" width="12" style="39" customWidth="1"/>
    <col min="137" max="139" width="9.140625" style="39"/>
    <col min="140" max="140" width="12.85546875" style="39" customWidth="1"/>
    <col min="141" max="141" width="9.5703125" style="39" bestFit="1" customWidth="1"/>
    <col min="142" max="142" width="9.140625" style="39"/>
    <col min="143" max="143" width="14.85546875" style="39" customWidth="1"/>
    <col min="144" max="144" width="20.7109375" style="39" customWidth="1"/>
    <col min="145" max="145" width="12.28515625" style="39" customWidth="1"/>
    <col min="146" max="146" width="14.5703125" style="39" customWidth="1"/>
    <col min="147" max="150" width="9.140625" style="39"/>
    <col min="151" max="153" width="12" style="39" customWidth="1"/>
    <col min="154" max="156" width="9.140625" style="39"/>
    <col min="157" max="157" width="12.85546875" style="39" customWidth="1"/>
    <col min="158" max="158" width="9.5703125" style="39" bestFit="1" customWidth="1"/>
    <col min="159" max="159" width="9.140625" style="39"/>
    <col min="160" max="160" width="14.85546875" style="39" customWidth="1"/>
    <col min="161" max="161" width="20.7109375" style="39" customWidth="1"/>
    <col min="162" max="162" width="12.28515625" style="39" customWidth="1"/>
    <col min="163" max="163" width="14.5703125" style="39" customWidth="1"/>
    <col min="164" max="167" width="9.140625" style="39"/>
    <col min="168" max="170" width="12" style="39" customWidth="1"/>
    <col min="171" max="173" width="9.140625" style="39"/>
    <col min="174" max="174" width="12.85546875" style="39" customWidth="1"/>
    <col min="175" max="175" width="9.5703125" style="39" bestFit="1" customWidth="1"/>
    <col min="176" max="176" width="9.140625" style="39"/>
    <col min="177" max="177" width="14.85546875" style="39" customWidth="1"/>
    <col min="178" max="178" width="20.7109375" style="39" customWidth="1"/>
    <col min="179" max="179" width="12.28515625" style="39" customWidth="1"/>
    <col min="180" max="180" width="14.5703125" style="39" customWidth="1"/>
    <col min="181" max="184" width="9.140625" style="39"/>
    <col min="185" max="187" width="12" style="39" customWidth="1"/>
    <col min="188" max="190" width="9.140625" style="39"/>
    <col min="191" max="191" width="12.85546875" style="39" customWidth="1"/>
    <col min="192" max="192" width="9.5703125" style="39" bestFit="1" customWidth="1"/>
    <col min="193" max="193" width="9.140625" style="39"/>
    <col min="194" max="194" width="14.85546875" style="39" customWidth="1"/>
    <col min="195" max="195" width="20.7109375" style="39" customWidth="1"/>
    <col min="196" max="196" width="12.28515625" style="39" customWidth="1"/>
    <col min="197" max="197" width="14.5703125" style="39" customWidth="1"/>
    <col min="198" max="201" width="9.140625" style="39"/>
    <col min="202" max="204" width="12" style="39" customWidth="1"/>
    <col min="205" max="207" width="9.140625" style="39"/>
    <col min="208" max="208" width="12.85546875" style="39" customWidth="1"/>
    <col min="209" max="209" width="9.5703125" style="39" bestFit="1" customWidth="1"/>
    <col min="210" max="210" width="9.140625" style="39"/>
    <col min="211" max="211" width="14.85546875" style="39" customWidth="1"/>
    <col min="212" max="212" width="20.7109375" style="39" customWidth="1"/>
    <col min="213" max="213" width="12.28515625" style="39" customWidth="1"/>
    <col min="214" max="214" width="14.5703125" style="39" customWidth="1"/>
    <col min="215" max="218" width="9.140625" style="39"/>
    <col min="219" max="221" width="12" style="39" customWidth="1"/>
    <col min="222" max="224" width="9.140625" style="39"/>
    <col min="225" max="225" width="12.85546875" style="39" customWidth="1"/>
    <col min="226" max="226" width="9.5703125" style="39" bestFit="1" customWidth="1"/>
    <col min="227" max="227" width="9.140625" style="39"/>
    <col min="228" max="228" width="14.85546875" style="39" customWidth="1"/>
    <col min="229" max="229" width="20.7109375" style="39" customWidth="1"/>
    <col min="230" max="230" width="12.28515625" style="39" customWidth="1"/>
    <col min="231" max="231" width="14.5703125" style="39" customWidth="1"/>
    <col min="232" max="235" width="9.140625" style="39"/>
    <col min="236" max="238" width="12" style="39" customWidth="1"/>
    <col min="239" max="241" width="9.140625" style="39"/>
    <col min="242" max="242" width="12.85546875" style="39" customWidth="1"/>
    <col min="243" max="243" width="9.5703125" style="39" bestFit="1" customWidth="1"/>
    <col min="244" max="244" width="9.140625" style="39"/>
    <col min="245" max="245" width="35.140625" style="39" customWidth="1"/>
    <col min="246" max="251" width="12.5703125" style="39" customWidth="1"/>
    <col min="252" max="16384" width="9.140625" style="39"/>
  </cols>
  <sheetData>
    <row r="1" spans="1:251">
      <c r="A1" s="32" t="s">
        <v>190</v>
      </c>
      <c r="B1" s="289">
        <v>2025</v>
      </c>
      <c r="C1" s="138"/>
      <c r="D1" s="138"/>
      <c r="E1" s="138"/>
      <c r="F1" s="138"/>
      <c r="G1" s="138"/>
      <c r="I1" s="138"/>
      <c r="J1" s="138"/>
      <c r="K1" s="138"/>
      <c r="L1" s="138"/>
      <c r="M1" s="138"/>
      <c r="N1" s="138"/>
      <c r="O1" s="138"/>
      <c r="P1" s="138"/>
      <c r="Q1" s="138"/>
      <c r="R1" s="138"/>
      <c r="S1" s="138"/>
      <c r="T1" s="138"/>
      <c r="U1" s="138"/>
      <c r="V1" s="138"/>
    </row>
    <row r="2" spans="1:251" ht="14.65" thickBot="1"/>
    <row r="3" spans="1:251" ht="15.75" customHeight="1" thickBot="1">
      <c r="A3" s="369" t="s">
        <v>191</v>
      </c>
      <c r="B3" s="370"/>
      <c r="C3" s="370"/>
      <c r="D3" s="370"/>
      <c r="E3" s="370"/>
      <c r="F3" s="370"/>
      <c r="G3" s="370"/>
      <c r="H3" s="370"/>
      <c r="I3" s="370"/>
      <c r="J3" s="370"/>
      <c r="K3" s="370"/>
      <c r="L3" s="370"/>
      <c r="M3" s="370"/>
      <c r="N3" s="371"/>
      <c r="O3" s="369" t="s">
        <v>192</v>
      </c>
      <c r="P3" s="370"/>
      <c r="Q3" s="370"/>
      <c r="R3" s="371"/>
      <c r="S3" s="369" t="s">
        <v>193</v>
      </c>
      <c r="T3" s="370"/>
      <c r="U3" s="370"/>
      <c r="V3" s="371"/>
      <c r="X3" s="369" t="s">
        <v>194</v>
      </c>
      <c r="Y3" s="370"/>
      <c r="Z3" s="370"/>
      <c r="AA3" s="370"/>
      <c r="AB3" s="370"/>
      <c r="AC3" s="370"/>
      <c r="AD3" s="370"/>
      <c r="AE3" s="370"/>
      <c r="AF3" s="370"/>
      <c r="AG3" s="370"/>
      <c r="AH3" s="370"/>
      <c r="AI3" s="370"/>
      <c r="AJ3" s="370"/>
      <c r="AK3" s="370"/>
      <c r="AL3" s="370"/>
      <c r="AM3" s="371"/>
      <c r="AO3" s="369" t="s">
        <v>195</v>
      </c>
      <c r="AP3" s="370"/>
      <c r="AQ3" s="370"/>
      <c r="AR3" s="370"/>
      <c r="AS3" s="370"/>
      <c r="AT3" s="370"/>
      <c r="AU3" s="370"/>
      <c r="AV3" s="370"/>
      <c r="AW3" s="370"/>
      <c r="AX3" s="370"/>
      <c r="AY3" s="370"/>
      <c r="AZ3" s="370"/>
      <c r="BA3" s="370"/>
      <c r="BB3" s="370"/>
      <c r="BC3" s="370"/>
      <c r="BD3" s="371"/>
      <c r="BF3" s="369" t="s">
        <v>196</v>
      </c>
      <c r="BG3" s="370"/>
      <c r="BH3" s="370"/>
      <c r="BI3" s="370"/>
      <c r="BJ3" s="370"/>
      <c r="BK3" s="370"/>
      <c r="BL3" s="370"/>
      <c r="BM3" s="370"/>
      <c r="BN3" s="370"/>
      <c r="BO3" s="370"/>
      <c r="BP3" s="370"/>
      <c r="BQ3" s="370"/>
      <c r="BR3" s="370"/>
      <c r="BS3" s="370"/>
      <c r="BT3" s="370"/>
      <c r="BU3" s="371"/>
      <c r="BW3" s="369" t="s">
        <v>197</v>
      </c>
      <c r="BX3" s="370"/>
      <c r="BY3" s="370"/>
      <c r="BZ3" s="370"/>
      <c r="CA3" s="370"/>
      <c r="CB3" s="370"/>
      <c r="CC3" s="370"/>
      <c r="CD3" s="370"/>
      <c r="CE3" s="370"/>
      <c r="CF3" s="370"/>
      <c r="CG3" s="370"/>
      <c r="CH3" s="370"/>
      <c r="CI3" s="370"/>
      <c r="CJ3" s="370"/>
      <c r="CK3" s="370"/>
      <c r="CL3" s="371"/>
      <c r="CN3" s="369" t="s">
        <v>198</v>
      </c>
      <c r="CO3" s="370"/>
      <c r="CP3" s="370"/>
      <c r="CQ3" s="370"/>
      <c r="CR3" s="370"/>
      <c r="CS3" s="370"/>
      <c r="CT3" s="370"/>
      <c r="CU3" s="370"/>
      <c r="CV3" s="370"/>
      <c r="CW3" s="370"/>
      <c r="CX3" s="370"/>
      <c r="CY3" s="370"/>
      <c r="CZ3" s="370"/>
      <c r="DA3" s="370"/>
      <c r="DB3" s="370"/>
      <c r="DC3" s="371"/>
      <c r="DE3" s="369" t="s">
        <v>199</v>
      </c>
      <c r="DF3" s="370"/>
      <c r="DG3" s="370"/>
      <c r="DH3" s="370"/>
      <c r="DI3" s="370"/>
      <c r="DJ3" s="370"/>
      <c r="DK3" s="370"/>
      <c r="DL3" s="370"/>
      <c r="DM3" s="370"/>
      <c r="DN3" s="370"/>
      <c r="DO3" s="370"/>
      <c r="DP3" s="370"/>
      <c r="DQ3" s="370"/>
      <c r="DR3" s="370"/>
      <c r="DS3" s="370"/>
      <c r="DT3" s="371"/>
      <c r="DV3" s="369" t="s">
        <v>200</v>
      </c>
      <c r="DW3" s="370"/>
      <c r="DX3" s="370"/>
      <c r="DY3" s="370"/>
      <c r="DZ3" s="370"/>
      <c r="EA3" s="370"/>
      <c r="EB3" s="370"/>
      <c r="EC3" s="370"/>
      <c r="ED3" s="370"/>
      <c r="EE3" s="370"/>
      <c r="EF3" s="370"/>
      <c r="EG3" s="370"/>
      <c r="EH3" s="370"/>
      <c r="EI3" s="370"/>
      <c r="EJ3" s="370"/>
      <c r="EK3" s="371"/>
      <c r="EM3" s="369" t="s">
        <v>201</v>
      </c>
      <c r="EN3" s="370"/>
      <c r="EO3" s="370"/>
      <c r="EP3" s="370"/>
      <c r="EQ3" s="370"/>
      <c r="ER3" s="370"/>
      <c r="ES3" s="370"/>
      <c r="ET3" s="370"/>
      <c r="EU3" s="370"/>
      <c r="EV3" s="370"/>
      <c r="EW3" s="370"/>
      <c r="EX3" s="370"/>
      <c r="EY3" s="370"/>
      <c r="EZ3" s="370"/>
      <c r="FA3" s="370"/>
      <c r="FB3" s="371"/>
      <c r="FD3" s="369" t="s">
        <v>202</v>
      </c>
      <c r="FE3" s="370"/>
      <c r="FF3" s="370"/>
      <c r="FG3" s="370"/>
      <c r="FH3" s="370"/>
      <c r="FI3" s="370"/>
      <c r="FJ3" s="370"/>
      <c r="FK3" s="370"/>
      <c r="FL3" s="370"/>
      <c r="FM3" s="370"/>
      <c r="FN3" s="370"/>
      <c r="FO3" s="370"/>
      <c r="FP3" s="370"/>
      <c r="FQ3" s="370"/>
      <c r="FR3" s="370"/>
      <c r="FS3" s="371"/>
      <c r="FU3" s="369" t="s">
        <v>203</v>
      </c>
      <c r="FV3" s="370"/>
      <c r="FW3" s="370"/>
      <c r="FX3" s="370"/>
      <c r="FY3" s="370"/>
      <c r="FZ3" s="370"/>
      <c r="GA3" s="370"/>
      <c r="GB3" s="370"/>
      <c r="GC3" s="370"/>
      <c r="GD3" s="370"/>
      <c r="GE3" s="370"/>
      <c r="GF3" s="370"/>
      <c r="GG3" s="370"/>
      <c r="GH3" s="370"/>
      <c r="GI3" s="370"/>
      <c r="GJ3" s="371"/>
      <c r="GL3" s="369" t="s">
        <v>204</v>
      </c>
      <c r="GM3" s="370"/>
      <c r="GN3" s="370"/>
      <c r="GO3" s="370"/>
      <c r="GP3" s="370"/>
      <c r="GQ3" s="370"/>
      <c r="GR3" s="370"/>
      <c r="GS3" s="370"/>
      <c r="GT3" s="370"/>
      <c r="GU3" s="370"/>
      <c r="GV3" s="370"/>
      <c r="GW3" s="370"/>
      <c r="GX3" s="370"/>
      <c r="GY3" s="370"/>
      <c r="GZ3" s="370"/>
      <c r="HA3" s="371"/>
      <c r="HC3" s="369" t="s">
        <v>205</v>
      </c>
      <c r="HD3" s="370"/>
      <c r="HE3" s="370"/>
      <c r="HF3" s="370"/>
      <c r="HG3" s="370"/>
      <c r="HH3" s="370"/>
      <c r="HI3" s="370"/>
      <c r="HJ3" s="370"/>
      <c r="HK3" s="370"/>
      <c r="HL3" s="370"/>
      <c r="HM3" s="370"/>
      <c r="HN3" s="370"/>
      <c r="HO3" s="370"/>
      <c r="HP3" s="370"/>
      <c r="HQ3" s="370"/>
      <c r="HR3" s="371"/>
      <c r="HT3" s="369" t="s">
        <v>206</v>
      </c>
      <c r="HU3" s="370"/>
      <c r="HV3" s="370"/>
      <c r="HW3" s="370"/>
      <c r="HX3" s="370"/>
      <c r="HY3" s="370"/>
      <c r="HZ3" s="370"/>
      <c r="IA3" s="370"/>
      <c r="IB3" s="370"/>
      <c r="IC3" s="370"/>
      <c r="ID3" s="370"/>
      <c r="IE3" s="370"/>
      <c r="IF3" s="370"/>
      <c r="IG3" s="370"/>
      <c r="IH3" s="370"/>
      <c r="II3" s="371"/>
      <c r="IK3" s="369" t="s">
        <v>207</v>
      </c>
      <c r="IL3" s="370"/>
      <c r="IM3" s="370"/>
      <c r="IN3" s="370"/>
      <c r="IO3" s="370"/>
      <c r="IP3" s="370"/>
      <c r="IQ3" s="371"/>
    </row>
    <row r="4" spans="1:251" ht="28.9" thickBot="1">
      <c r="A4" s="140" t="s">
        <v>208</v>
      </c>
      <c r="B4" s="141" t="s">
        <v>209</v>
      </c>
      <c r="C4" s="27" t="s">
        <v>210</v>
      </c>
      <c r="D4" s="27" t="s">
        <v>211</v>
      </c>
      <c r="E4" s="27" t="s">
        <v>212</v>
      </c>
      <c r="F4" s="27" t="s">
        <v>290</v>
      </c>
      <c r="G4" s="27" t="s">
        <v>213</v>
      </c>
      <c r="H4" s="27" t="s">
        <v>214</v>
      </c>
      <c r="I4" s="27" t="s">
        <v>215</v>
      </c>
      <c r="J4" s="27" t="s">
        <v>216</v>
      </c>
      <c r="K4" s="27" t="s">
        <v>291</v>
      </c>
      <c r="L4" s="27" t="s">
        <v>292</v>
      </c>
      <c r="M4" s="27" t="s">
        <v>217</v>
      </c>
      <c r="N4" s="189" t="s">
        <v>218</v>
      </c>
      <c r="O4" s="140" t="s">
        <v>219</v>
      </c>
      <c r="P4" s="27" t="s">
        <v>220</v>
      </c>
      <c r="Q4" s="27" t="s">
        <v>221</v>
      </c>
      <c r="R4" s="141" t="s">
        <v>222</v>
      </c>
      <c r="S4" s="140" t="s">
        <v>219</v>
      </c>
      <c r="T4" s="27" t="s">
        <v>220</v>
      </c>
      <c r="U4" s="27" t="s">
        <v>221</v>
      </c>
      <c r="V4" s="141" t="s">
        <v>222</v>
      </c>
      <c r="X4" s="199" t="s">
        <v>223</v>
      </c>
      <c r="Y4" s="199" t="s">
        <v>224</v>
      </c>
      <c r="Z4" s="200" t="s">
        <v>129</v>
      </c>
      <c r="AA4" s="200" t="s">
        <v>225</v>
      </c>
      <c r="AB4" s="201" t="s">
        <v>226</v>
      </c>
      <c r="AC4" s="201" t="s">
        <v>227</v>
      </c>
      <c r="AD4" s="201" t="s">
        <v>228</v>
      </c>
      <c r="AE4" s="201" t="s">
        <v>229</v>
      </c>
      <c r="AF4" s="202" t="s">
        <v>230</v>
      </c>
      <c r="AG4" s="203" t="s">
        <v>231</v>
      </c>
      <c r="AH4" s="203" t="s">
        <v>232</v>
      </c>
      <c r="AI4" s="204" t="s">
        <v>233</v>
      </c>
      <c r="AJ4" s="205" t="s">
        <v>234</v>
      </c>
      <c r="AK4" s="202" t="s">
        <v>235</v>
      </c>
      <c r="AL4" s="202" t="s">
        <v>236</v>
      </c>
      <c r="AM4" s="202" t="s">
        <v>237</v>
      </c>
      <c r="AO4" s="199" t="s">
        <v>223</v>
      </c>
      <c r="AP4" s="199" t="s">
        <v>224</v>
      </c>
      <c r="AQ4" s="200" t="s">
        <v>129</v>
      </c>
      <c r="AR4" s="200" t="s">
        <v>225</v>
      </c>
      <c r="AS4" s="201" t="s">
        <v>226</v>
      </c>
      <c r="AT4" s="201" t="s">
        <v>227</v>
      </c>
      <c r="AU4" s="201" t="s">
        <v>228</v>
      </c>
      <c r="AV4" s="201" t="s">
        <v>229</v>
      </c>
      <c r="AW4" s="202" t="s">
        <v>230</v>
      </c>
      <c r="AX4" s="203" t="s">
        <v>231</v>
      </c>
      <c r="AY4" s="203" t="s">
        <v>232</v>
      </c>
      <c r="AZ4" s="204" t="s">
        <v>233</v>
      </c>
      <c r="BA4" s="205" t="s">
        <v>234</v>
      </c>
      <c r="BB4" s="202" t="s">
        <v>235</v>
      </c>
      <c r="BC4" s="202" t="s">
        <v>236</v>
      </c>
      <c r="BD4" s="202" t="s">
        <v>237</v>
      </c>
      <c r="BF4" s="199" t="s">
        <v>223</v>
      </c>
      <c r="BG4" s="199" t="s">
        <v>224</v>
      </c>
      <c r="BH4" s="200" t="s">
        <v>129</v>
      </c>
      <c r="BI4" s="200" t="s">
        <v>225</v>
      </c>
      <c r="BJ4" s="201" t="s">
        <v>226</v>
      </c>
      <c r="BK4" s="201" t="s">
        <v>227</v>
      </c>
      <c r="BL4" s="201" t="s">
        <v>228</v>
      </c>
      <c r="BM4" s="201" t="s">
        <v>229</v>
      </c>
      <c r="BN4" s="202" t="s">
        <v>230</v>
      </c>
      <c r="BO4" s="203" t="s">
        <v>231</v>
      </c>
      <c r="BP4" s="203" t="s">
        <v>232</v>
      </c>
      <c r="BQ4" s="204" t="s">
        <v>233</v>
      </c>
      <c r="BR4" s="205" t="s">
        <v>234</v>
      </c>
      <c r="BS4" s="202" t="s">
        <v>235</v>
      </c>
      <c r="BT4" s="202" t="s">
        <v>236</v>
      </c>
      <c r="BU4" s="202" t="s">
        <v>237</v>
      </c>
      <c r="BW4" s="199" t="s">
        <v>223</v>
      </c>
      <c r="BX4" s="199" t="s">
        <v>224</v>
      </c>
      <c r="BY4" s="200" t="s">
        <v>129</v>
      </c>
      <c r="BZ4" s="200" t="s">
        <v>225</v>
      </c>
      <c r="CA4" s="201" t="s">
        <v>226</v>
      </c>
      <c r="CB4" s="201" t="s">
        <v>227</v>
      </c>
      <c r="CC4" s="201" t="s">
        <v>228</v>
      </c>
      <c r="CD4" s="201" t="s">
        <v>229</v>
      </c>
      <c r="CE4" s="202" t="s">
        <v>230</v>
      </c>
      <c r="CF4" s="203" t="s">
        <v>231</v>
      </c>
      <c r="CG4" s="203" t="s">
        <v>232</v>
      </c>
      <c r="CH4" s="204" t="s">
        <v>233</v>
      </c>
      <c r="CI4" s="205" t="s">
        <v>234</v>
      </c>
      <c r="CJ4" s="202" t="s">
        <v>235</v>
      </c>
      <c r="CK4" s="202" t="s">
        <v>236</v>
      </c>
      <c r="CL4" s="202" t="s">
        <v>237</v>
      </c>
      <c r="CN4" s="199" t="s">
        <v>223</v>
      </c>
      <c r="CO4" s="199" t="s">
        <v>224</v>
      </c>
      <c r="CP4" s="200" t="s">
        <v>129</v>
      </c>
      <c r="CQ4" s="200" t="s">
        <v>225</v>
      </c>
      <c r="CR4" s="201" t="s">
        <v>226</v>
      </c>
      <c r="CS4" s="201" t="s">
        <v>227</v>
      </c>
      <c r="CT4" s="201" t="s">
        <v>228</v>
      </c>
      <c r="CU4" s="201" t="s">
        <v>229</v>
      </c>
      <c r="CV4" s="202" t="s">
        <v>230</v>
      </c>
      <c r="CW4" s="203" t="s">
        <v>231</v>
      </c>
      <c r="CX4" s="203" t="s">
        <v>232</v>
      </c>
      <c r="CY4" s="204" t="s">
        <v>233</v>
      </c>
      <c r="CZ4" s="205" t="s">
        <v>234</v>
      </c>
      <c r="DA4" s="202" t="s">
        <v>235</v>
      </c>
      <c r="DB4" s="202" t="s">
        <v>236</v>
      </c>
      <c r="DC4" s="202" t="s">
        <v>237</v>
      </c>
      <c r="DE4" s="199" t="s">
        <v>223</v>
      </c>
      <c r="DF4" s="199" t="s">
        <v>224</v>
      </c>
      <c r="DG4" s="200" t="s">
        <v>129</v>
      </c>
      <c r="DH4" s="200" t="s">
        <v>225</v>
      </c>
      <c r="DI4" s="201" t="s">
        <v>226</v>
      </c>
      <c r="DJ4" s="201" t="s">
        <v>227</v>
      </c>
      <c r="DK4" s="201" t="s">
        <v>228</v>
      </c>
      <c r="DL4" s="201" t="s">
        <v>229</v>
      </c>
      <c r="DM4" s="202" t="s">
        <v>230</v>
      </c>
      <c r="DN4" s="203" t="s">
        <v>231</v>
      </c>
      <c r="DO4" s="203" t="s">
        <v>232</v>
      </c>
      <c r="DP4" s="204" t="s">
        <v>233</v>
      </c>
      <c r="DQ4" s="205" t="s">
        <v>234</v>
      </c>
      <c r="DR4" s="202" t="s">
        <v>235</v>
      </c>
      <c r="DS4" s="202" t="s">
        <v>236</v>
      </c>
      <c r="DT4" s="202" t="s">
        <v>237</v>
      </c>
      <c r="DV4" s="199" t="s">
        <v>223</v>
      </c>
      <c r="DW4" s="199" t="s">
        <v>224</v>
      </c>
      <c r="DX4" s="200" t="s">
        <v>129</v>
      </c>
      <c r="DY4" s="200" t="s">
        <v>225</v>
      </c>
      <c r="DZ4" s="201" t="s">
        <v>226</v>
      </c>
      <c r="EA4" s="201" t="s">
        <v>227</v>
      </c>
      <c r="EB4" s="201" t="s">
        <v>228</v>
      </c>
      <c r="EC4" s="201" t="s">
        <v>229</v>
      </c>
      <c r="ED4" s="202" t="s">
        <v>230</v>
      </c>
      <c r="EE4" s="203" t="s">
        <v>231</v>
      </c>
      <c r="EF4" s="203" t="s">
        <v>232</v>
      </c>
      <c r="EG4" s="204" t="s">
        <v>233</v>
      </c>
      <c r="EH4" s="205" t="s">
        <v>234</v>
      </c>
      <c r="EI4" s="202" t="s">
        <v>235</v>
      </c>
      <c r="EJ4" s="202" t="s">
        <v>236</v>
      </c>
      <c r="EK4" s="202" t="s">
        <v>237</v>
      </c>
      <c r="EM4" s="199" t="s">
        <v>223</v>
      </c>
      <c r="EN4" s="199" t="s">
        <v>224</v>
      </c>
      <c r="EO4" s="200" t="s">
        <v>129</v>
      </c>
      <c r="EP4" s="200" t="s">
        <v>225</v>
      </c>
      <c r="EQ4" s="201" t="s">
        <v>226</v>
      </c>
      <c r="ER4" s="201" t="s">
        <v>227</v>
      </c>
      <c r="ES4" s="201" t="s">
        <v>228</v>
      </c>
      <c r="ET4" s="201" t="s">
        <v>229</v>
      </c>
      <c r="EU4" s="202" t="s">
        <v>230</v>
      </c>
      <c r="EV4" s="203" t="s">
        <v>231</v>
      </c>
      <c r="EW4" s="203" t="s">
        <v>232</v>
      </c>
      <c r="EX4" s="204" t="s">
        <v>233</v>
      </c>
      <c r="EY4" s="205" t="s">
        <v>234</v>
      </c>
      <c r="EZ4" s="202" t="s">
        <v>235</v>
      </c>
      <c r="FA4" s="202" t="s">
        <v>236</v>
      </c>
      <c r="FB4" s="202" t="s">
        <v>237</v>
      </c>
      <c r="FD4" s="199" t="s">
        <v>223</v>
      </c>
      <c r="FE4" s="199" t="s">
        <v>224</v>
      </c>
      <c r="FF4" s="200" t="s">
        <v>129</v>
      </c>
      <c r="FG4" s="200" t="s">
        <v>225</v>
      </c>
      <c r="FH4" s="201" t="s">
        <v>226</v>
      </c>
      <c r="FI4" s="201" t="s">
        <v>227</v>
      </c>
      <c r="FJ4" s="201" t="s">
        <v>228</v>
      </c>
      <c r="FK4" s="201" t="s">
        <v>229</v>
      </c>
      <c r="FL4" s="202" t="s">
        <v>230</v>
      </c>
      <c r="FM4" s="203" t="s">
        <v>231</v>
      </c>
      <c r="FN4" s="203" t="s">
        <v>232</v>
      </c>
      <c r="FO4" s="204" t="s">
        <v>233</v>
      </c>
      <c r="FP4" s="205" t="s">
        <v>234</v>
      </c>
      <c r="FQ4" s="202" t="s">
        <v>235</v>
      </c>
      <c r="FR4" s="202" t="s">
        <v>236</v>
      </c>
      <c r="FS4" s="202" t="s">
        <v>237</v>
      </c>
      <c r="FU4" s="199" t="s">
        <v>223</v>
      </c>
      <c r="FV4" s="199" t="s">
        <v>224</v>
      </c>
      <c r="FW4" s="200" t="s">
        <v>129</v>
      </c>
      <c r="FX4" s="200" t="s">
        <v>225</v>
      </c>
      <c r="FY4" s="201" t="s">
        <v>226</v>
      </c>
      <c r="FZ4" s="201" t="s">
        <v>227</v>
      </c>
      <c r="GA4" s="201" t="s">
        <v>228</v>
      </c>
      <c r="GB4" s="201" t="s">
        <v>229</v>
      </c>
      <c r="GC4" s="202" t="s">
        <v>230</v>
      </c>
      <c r="GD4" s="203" t="s">
        <v>231</v>
      </c>
      <c r="GE4" s="203" t="s">
        <v>232</v>
      </c>
      <c r="GF4" s="204" t="s">
        <v>233</v>
      </c>
      <c r="GG4" s="205" t="s">
        <v>234</v>
      </c>
      <c r="GH4" s="202" t="s">
        <v>235</v>
      </c>
      <c r="GI4" s="202" t="s">
        <v>236</v>
      </c>
      <c r="GJ4" s="202" t="s">
        <v>237</v>
      </c>
      <c r="GL4" s="199" t="s">
        <v>223</v>
      </c>
      <c r="GM4" s="199" t="s">
        <v>224</v>
      </c>
      <c r="GN4" s="200" t="s">
        <v>129</v>
      </c>
      <c r="GO4" s="200" t="s">
        <v>225</v>
      </c>
      <c r="GP4" s="201" t="s">
        <v>226</v>
      </c>
      <c r="GQ4" s="201" t="s">
        <v>227</v>
      </c>
      <c r="GR4" s="201" t="s">
        <v>228</v>
      </c>
      <c r="GS4" s="201" t="s">
        <v>229</v>
      </c>
      <c r="GT4" s="202" t="s">
        <v>230</v>
      </c>
      <c r="GU4" s="203" t="s">
        <v>231</v>
      </c>
      <c r="GV4" s="203" t="s">
        <v>232</v>
      </c>
      <c r="GW4" s="204" t="s">
        <v>233</v>
      </c>
      <c r="GX4" s="205" t="s">
        <v>234</v>
      </c>
      <c r="GY4" s="202" t="s">
        <v>235</v>
      </c>
      <c r="GZ4" s="202" t="s">
        <v>236</v>
      </c>
      <c r="HA4" s="202" t="s">
        <v>237</v>
      </c>
      <c r="HC4" s="199" t="s">
        <v>223</v>
      </c>
      <c r="HD4" s="199" t="s">
        <v>224</v>
      </c>
      <c r="HE4" s="200" t="s">
        <v>129</v>
      </c>
      <c r="HF4" s="200" t="s">
        <v>225</v>
      </c>
      <c r="HG4" s="201" t="s">
        <v>226</v>
      </c>
      <c r="HH4" s="201" t="s">
        <v>227</v>
      </c>
      <c r="HI4" s="201" t="s">
        <v>228</v>
      </c>
      <c r="HJ4" s="201" t="s">
        <v>229</v>
      </c>
      <c r="HK4" s="202" t="s">
        <v>230</v>
      </c>
      <c r="HL4" s="203" t="s">
        <v>231</v>
      </c>
      <c r="HM4" s="203" t="s">
        <v>232</v>
      </c>
      <c r="HN4" s="204" t="s">
        <v>233</v>
      </c>
      <c r="HO4" s="205" t="s">
        <v>234</v>
      </c>
      <c r="HP4" s="202" t="s">
        <v>235</v>
      </c>
      <c r="HQ4" s="202" t="s">
        <v>236</v>
      </c>
      <c r="HR4" s="202" t="s">
        <v>237</v>
      </c>
      <c r="HT4" s="199" t="s">
        <v>223</v>
      </c>
      <c r="HU4" s="199" t="s">
        <v>224</v>
      </c>
      <c r="HV4" s="200" t="s">
        <v>129</v>
      </c>
      <c r="HW4" s="200" t="s">
        <v>225</v>
      </c>
      <c r="HX4" s="201" t="s">
        <v>226</v>
      </c>
      <c r="HY4" s="201" t="s">
        <v>227</v>
      </c>
      <c r="HZ4" s="201" t="s">
        <v>228</v>
      </c>
      <c r="IA4" s="201" t="s">
        <v>229</v>
      </c>
      <c r="IB4" s="202" t="s">
        <v>230</v>
      </c>
      <c r="IC4" s="203" t="s">
        <v>231</v>
      </c>
      <c r="ID4" s="203" t="s">
        <v>232</v>
      </c>
      <c r="IE4" s="204" t="s">
        <v>233</v>
      </c>
      <c r="IF4" s="205" t="s">
        <v>234</v>
      </c>
      <c r="IG4" s="202" t="s">
        <v>235</v>
      </c>
      <c r="IH4" s="202" t="s">
        <v>236</v>
      </c>
      <c r="II4" s="202" t="s">
        <v>237</v>
      </c>
      <c r="IK4" s="231" t="s">
        <v>238</v>
      </c>
      <c r="IL4" s="232" t="s">
        <v>239</v>
      </c>
      <c r="IM4" s="232" t="s">
        <v>240</v>
      </c>
      <c r="IN4" s="232" t="s">
        <v>241</v>
      </c>
      <c r="IO4" s="232" t="s">
        <v>242</v>
      </c>
      <c r="IP4" s="232" t="s">
        <v>243</v>
      </c>
      <c r="IQ4" s="233" t="s">
        <v>293</v>
      </c>
    </row>
    <row r="5" spans="1:251">
      <c r="A5" s="284" t="s">
        <v>247</v>
      </c>
      <c r="B5" s="145">
        <f>INDEX('Waste Projections'!$H7:$AL7,MATCH('2. YTS Rail'!$B$1,'Waste Projections'!$H$6:$AL$6,0))</f>
        <v>8674.74</v>
      </c>
      <c r="C5" s="286" t="s">
        <v>294</v>
      </c>
      <c r="D5" s="154" t="s">
        <v>257</v>
      </c>
      <c r="E5" s="82" t="s">
        <v>249</v>
      </c>
      <c r="F5" s="82" t="s">
        <v>249</v>
      </c>
      <c r="G5" s="152">
        <v>6.2</v>
      </c>
      <c r="H5" s="83" t="s">
        <v>220</v>
      </c>
      <c r="I5" s="152">
        <v>0</v>
      </c>
      <c r="J5" s="152" t="str">
        <f>IF(E5="N/A","N/A","Transfer Truck")</f>
        <v>N/A</v>
      </c>
      <c r="K5" s="152">
        <v>0</v>
      </c>
      <c r="L5" s="239" t="str">
        <f>IF(F5="N/A","N/A","Transfer Truck")</f>
        <v>N/A</v>
      </c>
      <c r="M5" s="242">
        <v>1200</v>
      </c>
      <c r="N5" s="239" t="str">
        <f>IF(D5="N/A","Garbage Truck","Rail")</f>
        <v>Rail</v>
      </c>
      <c r="O5" s="170">
        <f>(IF($H5=O$4,$G5,0)+IF($J5=O$4,$I5,0)+IF($N5=O$4,$M5,0)+IF($L5=O$4,$K5,0))*$B5</f>
        <v>0</v>
      </c>
      <c r="P5" s="163">
        <f t="shared" ref="P5:R5" si="0">(IF($H5=P$4,$G5,0)+IF($J5=P$4,$I5,0)+IF($N5=P$4,$M5,0)+IF($L5=P$4,$K5,0))*$B5</f>
        <v>53783.387999999999</v>
      </c>
      <c r="Q5" s="163">
        <f t="shared" si="0"/>
        <v>0</v>
      </c>
      <c r="R5" s="171">
        <f t="shared" si="0"/>
        <v>10409688</v>
      </c>
      <c r="S5" s="170">
        <f>INDEX('Transportation GHG'!$B$21:$B$24,MATCH('2. YTS Rail'!S$4,'Transportation GHG'!$A$21:$A$24,0))*O5</f>
        <v>0</v>
      </c>
      <c r="T5" s="163">
        <f>INDEX('Transportation GHG'!$B$21:$B$24,MATCH('2. YTS Rail'!T$4,'Transportation GHG'!$A$21:$A$24,0))*P5</f>
        <v>4.8247836219692308</v>
      </c>
      <c r="U5" s="163">
        <f>INDEX('Transportation GHG'!$B$21:$B$24,MATCH('2. YTS Rail'!U$4,'Transportation GHG'!$A$21:$A$24,0))*Q5</f>
        <v>0</v>
      </c>
      <c r="V5" s="171">
        <f>INDEX('Transportation GHG'!$B$21:$B$24,MATCH('2. YTS Rail'!V$4,'Transportation GHG'!$A$21:$A$24,0))*R5</f>
        <v>246.74345824390247</v>
      </c>
      <c r="X5" s="170">
        <f>INDEX('Waste Composition'!$P$5:$P$20,MATCH('2. YTS Rail'!X$4,'Waste Composition'!$O$5:$O$20,0))*$B5</f>
        <v>346.9896</v>
      </c>
      <c r="Y5" s="163">
        <f>INDEX('Waste Composition'!$P$5:$P$20,MATCH('2. YTS Rail'!Y$4,'Waste Composition'!$O$5:$O$20,0))*$B5</f>
        <v>1474.7057999999997</v>
      </c>
      <c r="Z5" s="163">
        <f>INDEX('Waste Composition'!$P$5:$P$20,MATCH('2. YTS Rail'!Z$4,'Waste Composition'!$O$5:$O$20,0))*$B5</f>
        <v>1561.4531999999999</v>
      </c>
      <c r="AA5" s="163">
        <f>INDEX('Waste Composition'!$P$5:$P$20,MATCH('2. YTS Rail'!AA$4,'Waste Composition'!$O$5:$O$20,0))*$B5</f>
        <v>780.72659999999996</v>
      </c>
      <c r="AB5" s="163">
        <f>INDEX('Waste Composition'!$P$5:$P$20,MATCH('2. YTS Rail'!AB$4,'Waste Composition'!$O$5:$O$20,0))*$B5</f>
        <v>130.12109999999998</v>
      </c>
      <c r="AC5" s="163">
        <f>INDEX('Waste Composition'!$P$5:$P$20,MATCH('2. YTS Rail'!AC$4,'Waste Composition'!$O$5:$O$20,0))*$B5</f>
        <v>216.86850000000001</v>
      </c>
      <c r="AD5" s="163">
        <f>INDEX('Waste Composition'!$P$5:$P$20,MATCH('2. YTS Rail'!AD$4,'Waste Composition'!$O$5:$O$20,0))*$B5</f>
        <v>43.373699999999999</v>
      </c>
      <c r="AE5" s="163">
        <f>INDEX('Waste Composition'!$P$5:$P$20,MATCH('2. YTS Rail'!AE$4,'Waste Composition'!$O$5:$O$20,0))*$B5</f>
        <v>650.60550000000001</v>
      </c>
      <c r="AF5" s="163">
        <f>INDEX('Waste Composition'!$P$5:$P$20,MATCH('2. YTS Rail'!AF$4,'Waste Composition'!$O$5:$O$20,0))*$B5</f>
        <v>86.747399999999999</v>
      </c>
      <c r="AG5" s="163">
        <f>INDEX('Waste Composition'!$P$5:$P$20,MATCH('2. YTS Rail'!AG$4,'Waste Composition'!$O$5:$O$20,0))*$B5</f>
        <v>86.747399999999999</v>
      </c>
      <c r="AH5" s="163">
        <f>INDEX('Waste Composition'!$P$5:$P$20,MATCH('2. YTS Rail'!AH$4,'Waste Composition'!$O$5:$O$20,0))*$B5</f>
        <v>216.86850000000001</v>
      </c>
      <c r="AI5" s="163">
        <f>INDEX('Waste Composition'!$P$5:$P$20,MATCH('2. YTS Rail'!AI$4,'Waste Composition'!$O$5:$O$20,0))*$B5</f>
        <v>260.24219999999997</v>
      </c>
      <c r="AJ5" s="163">
        <f>INDEX('Waste Composition'!$P$5:$P$20,MATCH('2. YTS Rail'!AJ$4,'Waste Composition'!$O$5:$O$20,0))*$B5</f>
        <v>1040.9687999999999</v>
      </c>
      <c r="AK5" s="163">
        <f>INDEX('Waste Composition'!$P$5:$P$20,MATCH('2. YTS Rail'!AK$4,'Waste Composition'!$O$5:$O$20,0))*$B5</f>
        <v>43.373699999999999</v>
      </c>
      <c r="AL5" s="163">
        <f>INDEX('Waste Composition'!$P$5:$P$20,MATCH('2. YTS Rail'!AL$4,'Waste Composition'!$O$5:$O$20,0))*$B5</f>
        <v>1040.9687999999999</v>
      </c>
      <c r="AM5" s="171">
        <f>INDEX('Waste Composition'!$P$5:$P$20,MATCH('2. YTS Rail'!AM$4,'Waste Composition'!$O$5:$O$20,0))*$B5</f>
        <v>693.97919999999999</v>
      </c>
      <c r="AO5" s="212">
        <v>0</v>
      </c>
      <c r="AP5" s="213">
        <v>0</v>
      </c>
      <c r="AQ5" s="213">
        <v>0</v>
      </c>
      <c r="AR5" s="213">
        <v>0</v>
      </c>
      <c r="AS5" s="213">
        <v>0</v>
      </c>
      <c r="AT5" s="213">
        <v>0</v>
      </c>
      <c r="AU5" s="213">
        <v>0</v>
      </c>
      <c r="AV5" s="213">
        <v>0</v>
      </c>
      <c r="AW5" s="213">
        <v>0</v>
      </c>
      <c r="AX5" s="213">
        <v>0</v>
      </c>
      <c r="AY5" s="213">
        <v>0</v>
      </c>
      <c r="AZ5" s="213">
        <v>0</v>
      </c>
      <c r="BA5" s="213">
        <v>0</v>
      </c>
      <c r="BB5" s="213">
        <v>0</v>
      </c>
      <c r="BC5" s="213">
        <v>0</v>
      </c>
      <c r="BD5" s="213">
        <v>0</v>
      </c>
      <c r="BF5" s="212">
        <v>0</v>
      </c>
      <c r="BG5" s="213">
        <v>0</v>
      </c>
      <c r="BH5" s="213">
        <v>0</v>
      </c>
      <c r="BI5" s="213">
        <v>0</v>
      </c>
      <c r="BJ5" s="213">
        <v>0</v>
      </c>
      <c r="BK5" s="213">
        <v>0</v>
      </c>
      <c r="BL5" s="213">
        <v>0</v>
      </c>
      <c r="BM5" s="213">
        <v>0</v>
      </c>
      <c r="BN5" s="213">
        <v>0</v>
      </c>
      <c r="BO5" s="213">
        <v>0</v>
      </c>
      <c r="BP5" s="213">
        <v>0</v>
      </c>
      <c r="BQ5" s="213">
        <v>0</v>
      </c>
      <c r="BR5" s="213">
        <v>0</v>
      </c>
      <c r="BS5" s="213">
        <v>0</v>
      </c>
      <c r="BT5" s="213">
        <v>0</v>
      </c>
      <c r="BU5" s="218">
        <v>0</v>
      </c>
      <c r="BW5" s="212">
        <v>1</v>
      </c>
      <c r="BX5" s="213">
        <v>1</v>
      </c>
      <c r="BY5" s="213">
        <v>1</v>
      </c>
      <c r="BZ5" s="213">
        <v>1</v>
      </c>
      <c r="CA5" s="213">
        <v>1</v>
      </c>
      <c r="CB5" s="213">
        <v>1</v>
      </c>
      <c r="CC5" s="213">
        <v>1</v>
      </c>
      <c r="CD5" s="213">
        <v>1</v>
      </c>
      <c r="CE5" s="213">
        <v>1</v>
      </c>
      <c r="CF5" s="213">
        <v>1</v>
      </c>
      <c r="CG5" s="213">
        <v>1</v>
      </c>
      <c r="CH5" s="213">
        <v>1</v>
      </c>
      <c r="CI5" s="213">
        <v>1</v>
      </c>
      <c r="CJ5" s="213">
        <v>1</v>
      </c>
      <c r="CK5" s="213">
        <v>1</v>
      </c>
      <c r="CL5" s="218">
        <v>1</v>
      </c>
      <c r="CN5" s="212">
        <v>0</v>
      </c>
      <c r="CO5" s="213">
        <v>0</v>
      </c>
      <c r="CP5" s="213">
        <v>0</v>
      </c>
      <c r="CQ5" s="213">
        <v>0</v>
      </c>
      <c r="CR5" s="213">
        <v>0</v>
      </c>
      <c r="CS5" s="213">
        <v>0</v>
      </c>
      <c r="CT5" s="213">
        <v>0</v>
      </c>
      <c r="CU5" s="213">
        <v>0</v>
      </c>
      <c r="CV5" s="213">
        <v>0</v>
      </c>
      <c r="CW5" s="213">
        <v>0</v>
      </c>
      <c r="CX5" s="213">
        <v>0</v>
      </c>
      <c r="CY5" s="213">
        <v>0</v>
      </c>
      <c r="CZ5" s="213">
        <v>0</v>
      </c>
      <c r="DA5" s="213">
        <v>0</v>
      </c>
      <c r="DB5" s="213">
        <v>0</v>
      </c>
      <c r="DC5" s="218">
        <v>0</v>
      </c>
      <c r="DE5" s="212">
        <v>0</v>
      </c>
      <c r="DF5" s="213">
        <v>0</v>
      </c>
      <c r="DG5" s="213">
        <v>0</v>
      </c>
      <c r="DH5" s="213">
        <v>0</v>
      </c>
      <c r="DI5" s="213">
        <v>0</v>
      </c>
      <c r="DJ5" s="213">
        <v>0</v>
      </c>
      <c r="DK5" s="213">
        <v>0</v>
      </c>
      <c r="DL5" s="213">
        <v>0</v>
      </c>
      <c r="DM5" s="213">
        <v>0</v>
      </c>
      <c r="DN5" s="213">
        <v>0</v>
      </c>
      <c r="DO5" s="213">
        <v>0</v>
      </c>
      <c r="DP5" s="213">
        <v>0</v>
      </c>
      <c r="DQ5" s="213">
        <v>0</v>
      </c>
      <c r="DR5" s="213">
        <v>0</v>
      </c>
      <c r="DS5" s="213">
        <v>0</v>
      </c>
      <c r="DT5" s="218">
        <v>0</v>
      </c>
      <c r="DV5" s="212">
        <v>0</v>
      </c>
      <c r="DW5" s="213">
        <v>0</v>
      </c>
      <c r="DX5" s="213">
        <v>0</v>
      </c>
      <c r="DY5" s="213">
        <v>0</v>
      </c>
      <c r="DZ5" s="213">
        <v>0</v>
      </c>
      <c r="EA5" s="213">
        <v>0</v>
      </c>
      <c r="EB5" s="213">
        <v>0</v>
      </c>
      <c r="EC5" s="213">
        <v>0</v>
      </c>
      <c r="ED5" s="213">
        <v>0</v>
      </c>
      <c r="EE5" s="213">
        <v>0</v>
      </c>
      <c r="EF5" s="213">
        <v>0</v>
      </c>
      <c r="EG5" s="213">
        <v>0</v>
      </c>
      <c r="EH5" s="213">
        <v>0</v>
      </c>
      <c r="EI5" s="213">
        <v>0</v>
      </c>
      <c r="EJ5" s="213">
        <v>0</v>
      </c>
      <c r="EK5" s="218">
        <v>0</v>
      </c>
      <c r="EM5" s="170">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71">
        <f>$AM$5*BD5</f>
        <v>0</v>
      </c>
      <c r="FC5" s="229"/>
      <c r="FD5" s="170">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71">
        <f>$AM$5*BU5</f>
        <v>0</v>
      </c>
      <c r="FT5" s="229"/>
      <c r="FU5" s="170">
        <f>$X$5*BW5</f>
        <v>346.9896</v>
      </c>
      <c r="FV5" s="163">
        <f>$Y$5*BX5</f>
        <v>1474.7057999999997</v>
      </c>
      <c r="FW5" s="163">
        <f>$Z$5*BY5</f>
        <v>1561.4531999999999</v>
      </c>
      <c r="FX5" s="163">
        <f>$AA$5*BZ5</f>
        <v>780.72659999999996</v>
      </c>
      <c r="FY5" s="163">
        <f>$AB$5*CA5</f>
        <v>130.12109999999998</v>
      </c>
      <c r="FZ5" s="163">
        <f>$AC$5*CB5</f>
        <v>216.86850000000001</v>
      </c>
      <c r="GA5" s="163">
        <f>$AD$5*CC5</f>
        <v>43.373699999999999</v>
      </c>
      <c r="GB5" s="163">
        <f>$AE$5*CD5</f>
        <v>650.60550000000001</v>
      </c>
      <c r="GC5" s="163">
        <f>$AF$5*CE5</f>
        <v>86.747399999999999</v>
      </c>
      <c r="GD5" s="163">
        <f>$AG$5*CF5</f>
        <v>86.747399999999999</v>
      </c>
      <c r="GE5" s="163">
        <f>$AH$5*CG5</f>
        <v>216.86850000000001</v>
      </c>
      <c r="GF5" s="163">
        <f>$AI$5*CH5</f>
        <v>260.24219999999997</v>
      </c>
      <c r="GG5" s="163">
        <f>$AJ$5*CI5</f>
        <v>1040.9687999999999</v>
      </c>
      <c r="GH5" s="163">
        <f>$AK$5*CJ5</f>
        <v>43.373699999999999</v>
      </c>
      <c r="GI5" s="163">
        <f>$AL$5*CK5</f>
        <v>1040.9687999999999</v>
      </c>
      <c r="GJ5" s="171">
        <f>$AM$5*CL5</f>
        <v>693.97919999999999</v>
      </c>
      <c r="GK5" s="229"/>
      <c r="GL5" s="170">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71">
        <f>$AM$5*DC5</f>
        <v>0</v>
      </c>
      <c r="HB5" s="229"/>
      <c r="HC5" s="170">
        <f>$X$5*DE5</f>
        <v>0</v>
      </c>
      <c r="HD5" s="163">
        <f>$Y$5*DF5</f>
        <v>0</v>
      </c>
      <c r="HE5" s="163">
        <f>$Z$5*DG5</f>
        <v>0</v>
      </c>
      <c r="HF5" s="163">
        <f>$AA$5*DH5</f>
        <v>0</v>
      </c>
      <c r="HG5" s="163">
        <f>$AB$5*DI5</f>
        <v>0</v>
      </c>
      <c r="HH5" s="163">
        <f>$AC$5*DJ5</f>
        <v>0</v>
      </c>
      <c r="HI5" s="163">
        <f>$AD$5*DK5</f>
        <v>0</v>
      </c>
      <c r="HJ5" s="163">
        <f>$AE$5*DL5</f>
        <v>0</v>
      </c>
      <c r="HK5" s="163">
        <f>$AF$5*DM5</f>
        <v>0</v>
      </c>
      <c r="HL5" s="163">
        <f>$AG$5*DN5</f>
        <v>0</v>
      </c>
      <c r="HM5" s="163">
        <f>$AH$5*DO5</f>
        <v>0</v>
      </c>
      <c r="HN5" s="163">
        <f>$AI$5*DP5</f>
        <v>0</v>
      </c>
      <c r="HO5" s="163">
        <f>$AJ$5*DQ5</f>
        <v>0</v>
      </c>
      <c r="HP5" s="163">
        <f>$AK$5*DR5</f>
        <v>0</v>
      </c>
      <c r="HQ5" s="163">
        <f>$AL$5*DS5</f>
        <v>0</v>
      </c>
      <c r="HR5" s="171">
        <f>$AM$5*DT5</f>
        <v>0</v>
      </c>
      <c r="HS5" s="229"/>
      <c r="HT5" s="170">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71">
        <f>$AM$5*EK5</f>
        <v>0</v>
      </c>
      <c r="IK5" s="43" t="s">
        <v>223</v>
      </c>
      <c r="IL5" s="281">
        <f>INDEX($EM$39:$FB$39,MATCH($IK5,$EM$4:$FB$4,0))</f>
        <v>0</v>
      </c>
      <c r="IM5" s="234">
        <f>INDEX($FD$39:$FS$39,MATCH($IK5,$FD$4:$FS$4,0))</f>
        <v>0</v>
      </c>
      <c r="IN5" s="234">
        <f>INDEX($FU$39:$GJ$39,MATCH($IK5,$FU$4:$GJ$4,0))</f>
        <v>2941.6971285428244</v>
      </c>
      <c r="IO5" s="234">
        <f>INDEX($GL$39:$HA$39,MATCH($IK5,$GL$4:$HA$4,0))</f>
        <v>0</v>
      </c>
      <c r="IP5" s="234">
        <f>INDEX($HC$39:$HR$39,MATCH($IK5,$HC$4:$HR$4,0))</f>
        <v>0</v>
      </c>
      <c r="IQ5" s="235">
        <f>INDEX($HT$39:$II$39,MATCH($IK5,$HT$4:$II$4,0))</f>
        <v>0</v>
      </c>
    </row>
    <row r="6" spans="1:251">
      <c r="A6" s="367" t="s">
        <v>250</v>
      </c>
      <c r="B6" s="145">
        <f>INDEX('Waste Projections'!$H8:$AL8,MATCH('2. YTS Rail'!$B$1,'Waste Projections'!$H$6:$AL$6,0))</f>
        <v>2837.35</v>
      </c>
      <c r="C6" s="286" t="s">
        <v>294</v>
      </c>
      <c r="D6" s="154" t="s">
        <v>257</v>
      </c>
      <c r="E6" s="83" t="s">
        <v>249</v>
      </c>
      <c r="F6" s="83" t="s">
        <v>249</v>
      </c>
      <c r="G6" s="156">
        <v>24.2</v>
      </c>
      <c r="H6" s="83" t="s">
        <v>219</v>
      </c>
      <c r="I6" s="156">
        <v>0</v>
      </c>
      <c r="J6" s="156" t="str">
        <f t="shared" ref="J6:J21" si="1">IF(E6="N/A","N/A","Transfer Truck")</f>
        <v>N/A</v>
      </c>
      <c r="K6" s="156">
        <v>0</v>
      </c>
      <c r="L6" s="240" t="str">
        <f t="shared" ref="L6:L21" si="2">IF(F6="N/A","N/A","Transfer Truck")</f>
        <v>N/A</v>
      </c>
      <c r="M6" s="243">
        <f>$M$5</f>
        <v>1200</v>
      </c>
      <c r="N6" s="240" t="str">
        <f t="shared" ref="N6:N21" si="3">IF(D6="N/A","Garbage Truck","Rail")</f>
        <v>Rail</v>
      </c>
      <c r="O6" s="172">
        <f t="shared" ref="O6:R21" si="4">(IF($H6=O$4,$G6,0)+IF($J6=O$4,$I6,0)+IF($N6=O$4,$M6,0)+IF($L6=O$4,$K6,0))*$B6</f>
        <v>68663.87</v>
      </c>
      <c r="P6" s="164">
        <f t="shared" si="4"/>
        <v>0</v>
      </c>
      <c r="Q6" s="164">
        <f t="shared" si="4"/>
        <v>0</v>
      </c>
      <c r="R6" s="173">
        <f t="shared" si="4"/>
        <v>3404820</v>
      </c>
      <c r="S6" s="172">
        <f>INDEX('Transportation GHG'!$B$21:$B$24,MATCH('2. YTS Rail'!S$4,'Transportation GHG'!$A$21:$A$24,0))*O6</f>
        <v>12.319354645230769</v>
      </c>
      <c r="T6" s="164">
        <f>INDEX('Transportation GHG'!$B$21:$B$24,MATCH('2. YTS Rail'!T$4,'Transportation GHG'!$A$21:$A$24,0))*P6</f>
        <v>0</v>
      </c>
      <c r="U6" s="164">
        <f>INDEX('Transportation GHG'!$B$21:$B$24,MATCH('2. YTS Rail'!U$4,'Transportation GHG'!$A$21:$A$24,0))*Q6</f>
        <v>0</v>
      </c>
      <c r="V6" s="173">
        <f>INDEX('Transportation GHG'!$B$21:$B$24,MATCH('2. YTS Rail'!V$4,'Transportation GHG'!$A$21:$A$24,0))*R6</f>
        <v>80.705306585365861</v>
      </c>
      <c r="X6" s="172">
        <f>INDEX('Waste Composition'!$P$5:$P$20,MATCH('2. YTS Rail'!X$4,'Waste Composition'!$O$5:$O$20,0))*$B6</f>
        <v>113.494</v>
      </c>
      <c r="Y6" s="164">
        <f>INDEX('Waste Composition'!$P$5:$P$20,MATCH('2. YTS Rail'!Y$4,'Waste Composition'!$O$5:$O$20,0))*$B6</f>
        <v>482.34949999999992</v>
      </c>
      <c r="Z6" s="164">
        <f>INDEX('Waste Composition'!$P$5:$P$20,MATCH('2. YTS Rail'!Z$4,'Waste Composition'!$O$5:$O$20,0))*$B6</f>
        <v>510.72299999999996</v>
      </c>
      <c r="AA6" s="164">
        <f>INDEX('Waste Composition'!$P$5:$P$20,MATCH('2. YTS Rail'!AA$4,'Waste Composition'!$O$5:$O$20,0))*$B6</f>
        <v>255.36149999999998</v>
      </c>
      <c r="AB6" s="164">
        <f>INDEX('Waste Composition'!$P$5:$P$20,MATCH('2. YTS Rail'!AB$4,'Waste Composition'!$O$5:$O$20,0))*$B6</f>
        <v>42.560249999999996</v>
      </c>
      <c r="AC6" s="164">
        <f>INDEX('Waste Composition'!$P$5:$P$20,MATCH('2. YTS Rail'!AC$4,'Waste Composition'!$O$5:$O$20,0))*$B6</f>
        <v>70.933750000000003</v>
      </c>
      <c r="AD6" s="164">
        <f>INDEX('Waste Composition'!$P$5:$P$20,MATCH('2. YTS Rail'!AD$4,'Waste Composition'!$O$5:$O$20,0))*$B6</f>
        <v>14.18675</v>
      </c>
      <c r="AE6" s="164">
        <f>INDEX('Waste Composition'!$P$5:$P$20,MATCH('2. YTS Rail'!AE$4,'Waste Composition'!$O$5:$O$20,0))*$B6</f>
        <v>212.80124999999998</v>
      </c>
      <c r="AF6" s="164">
        <f>INDEX('Waste Composition'!$P$5:$P$20,MATCH('2. YTS Rail'!AF$4,'Waste Composition'!$O$5:$O$20,0))*$B6</f>
        <v>28.3735</v>
      </c>
      <c r="AG6" s="164">
        <f>INDEX('Waste Composition'!$P$5:$P$20,MATCH('2. YTS Rail'!AG$4,'Waste Composition'!$O$5:$O$20,0))*$B6</f>
        <v>28.3735</v>
      </c>
      <c r="AH6" s="164">
        <f>INDEX('Waste Composition'!$P$5:$P$20,MATCH('2. YTS Rail'!AH$4,'Waste Composition'!$O$5:$O$20,0))*$B6</f>
        <v>70.933750000000003</v>
      </c>
      <c r="AI6" s="164">
        <f>INDEX('Waste Composition'!$P$5:$P$20,MATCH('2. YTS Rail'!AI$4,'Waste Composition'!$O$5:$O$20,0))*$B6</f>
        <v>85.120499999999993</v>
      </c>
      <c r="AJ6" s="164">
        <f>INDEX('Waste Composition'!$P$5:$P$20,MATCH('2. YTS Rail'!AJ$4,'Waste Composition'!$O$5:$O$20,0))*$B6</f>
        <v>340.48199999999997</v>
      </c>
      <c r="AK6" s="164">
        <f>INDEX('Waste Composition'!$P$5:$P$20,MATCH('2. YTS Rail'!AK$4,'Waste Composition'!$O$5:$O$20,0))*$B6</f>
        <v>14.18675</v>
      </c>
      <c r="AL6" s="164">
        <f>INDEX('Waste Composition'!$P$5:$P$20,MATCH('2. YTS Rail'!AL$4,'Waste Composition'!$O$5:$O$20,0))*$B6</f>
        <v>340.48199999999997</v>
      </c>
      <c r="AM6" s="173">
        <f>INDEX('Waste Composition'!$P$5:$P$20,MATCH('2. YTS Rail'!AM$4,'Waste Composition'!$O$5:$O$20,0))*$B6</f>
        <v>226.988</v>
      </c>
      <c r="AO6" s="214">
        <v>0</v>
      </c>
      <c r="AP6" s="215">
        <v>0</v>
      </c>
      <c r="AQ6" s="215">
        <v>0</v>
      </c>
      <c r="AR6" s="215">
        <v>0</v>
      </c>
      <c r="AS6" s="215">
        <v>0</v>
      </c>
      <c r="AT6" s="215">
        <v>0</v>
      </c>
      <c r="AU6" s="215">
        <v>0</v>
      </c>
      <c r="AV6" s="215">
        <v>0</v>
      </c>
      <c r="AW6" s="215">
        <v>0</v>
      </c>
      <c r="AX6" s="215">
        <v>0</v>
      </c>
      <c r="AY6" s="215">
        <v>0</v>
      </c>
      <c r="AZ6" s="215">
        <v>0</v>
      </c>
      <c r="BA6" s="215">
        <v>0</v>
      </c>
      <c r="BB6" s="215">
        <v>0</v>
      </c>
      <c r="BC6" s="215">
        <v>0</v>
      </c>
      <c r="BD6" s="215">
        <v>0</v>
      </c>
      <c r="BF6" s="214">
        <v>0</v>
      </c>
      <c r="BG6" s="215">
        <v>0</v>
      </c>
      <c r="BH6" s="215">
        <v>0</v>
      </c>
      <c r="BI6" s="215">
        <v>0</v>
      </c>
      <c r="BJ6" s="215">
        <v>0</v>
      </c>
      <c r="BK6" s="215">
        <v>0</v>
      </c>
      <c r="BL6" s="215">
        <v>0</v>
      </c>
      <c r="BM6" s="215">
        <v>0</v>
      </c>
      <c r="BN6" s="215">
        <v>0</v>
      </c>
      <c r="BO6" s="215">
        <v>0</v>
      </c>
      <c r="BP6" s="215">
        <v>0</v>
      </c>
      <c r="BQ6" s="215">
        <v>0</v>
      </c>
      <c r="BR6" s="215">
        <v>0</v>
      </c>
      <c r="BS6" s="215">
        <v>0</v>
      </c>
      <c r="BT6" s="215">
        <v>0</v>
      </c>
      <c r="BU6" s="219">
        <v>0</v>
      </c>
      <c r="BW6" s="214">
        <v>1</v>
      </c>
      <c r="BX6" s="215">
        <v>1</v>
      </c>
      <c r="BY6" s="215">
        <v>1</v>
      </c>
      <c r="BZ6" s="215">
        <v>1</v>
      </c>
      <c r="CA6" s="215">
        <v>1</v>
      </c>
      <c r="CB6" s="215">
        <v>1</v>
      </c>
      <c r="CC6" s="215">
        <v>1</v>
      </c>
      <c r="CD6" s="215">
        <v>1</v>
      </c>
      <c r="CE6" s="215">
        <v>1</v>
      </c>
      <c r="CF6" s="215">
        <v>1</v>
      </c>
      <c r="CG6" s="215">
        <v>1</v>
      </c>
      <c r="CH6" s="215">
        <v>1</v>
      </c>
      <c r="CI6" s="215">
        <v>1</v>
      </c>
      <c r="CJ6" s="215">
        <v>1</v>
      </c>
      <c r="CK6" s="215">
        <v>1</v>
      </c>
      <c r="CL6" s="219">
        <v>1</v>
      </c>
      <c r="CN6" s="214">
        <v>0</v>
      </c>
      <c r="CO6" s="215">
        <v>0</v>
      </c>
      <c r="CP6" s="215">
        <v>0</v>
      </c>
      <c r="CQ6" s="215">
        <v>0</v>
      </c>
      <c r="CR6" s="215">
        <v>0</v>
      </c>
      <c r="CS6" s="215">
        <v>0</v>
      </c>
      <c r="CT6" s="215">
        <v>0</v>
      </c>
      <c r="CU6" s="215">
        <v>0</v>
      </c>
      <c r="CV6" s="215">
        <v>0</v>
      </c>
      <c r="CW6" s="215">
        <v>0</v>
      </c>
      <c r="CX6" s="215">
        <v>0</v>
      </c>
      <c r="CY6" s="215">
        <v>0</v>
      </c>
      <c r="CZ6" s="215">
        <v>0</v>
      </c>
      <c r="DA6" s="215">
        <v>0</v>
      </c>
      <c r="DB6" s="215">
        <v>0</v>
      </c>
      <c r="DC6" s="219">
        <v>0</v>
      </c>
      <c r="DE6" s="214">
        <v>0</v>
      </c>
      <c r="DF6" s="215">
        <v>0</v>
      </c>
      <c r="DG6" s="215">
        <v>0</v>
      </c>
      <c r="DH6" s="215">
        <v>0</v>
      </c>
      <c r="DI6" s="215">
        <v>0</v>
      </c>
      <c r="DJ6" s="215">
        <v>0</v>
      </c>
      <c r="DK6" s="215">
        <v>0</v>
      </c>
      <c r="DL6" s="215">
        <v>0</v>
      </c>
      <c r="DM6" s="215">
        <v>0</v>
      </c>
      <c r="DN6" s="215">
        <v>0</v>
      </c>
      <c r="DO6" s="215">
        <v>0</v>
      </c>
      <c r="DP6" s="215">
        <v>0</v>
      </c>
      <c r="DQ6" s="215">
        <v>0</v>
      </c>
      <c r="DR6" s="215">
        <v>0</v>
      </c>
      <c r="DS6" s="215">
        <v>0</v>
      </c>
      <c r="DT6" s="219">
        <v>0</v>
      </c>
      <c r="DV6" s="214">
        <v>0</v>
      </c>
      <c r="DW6" s="215">
        <v>0</v>
      </c>
      <c r="DX6" s="215">
        <v>0</v>
      </c>
      <c r="DY6" s="215">
        <v>0</v>
      </c>
      <c r="DZ6" s="215">
        <v>0</v>
      </c>
      <c r="EA6" s="215">
        <v>0</v>
      </c>
      <c r="EB6" s="215">
        <v>0</v>
      </c>
      <c r="EC6" s="215">
        <v>0</v>
      </c>
      <c r="ED6" s="215">
        <v>0</v>
      </c>
      <c r="EE6" s="215">
        <v>0</v>
      </c>
      <c r="EF6" s="215">
        <v>0</v>
      </c>
      <c r="EG6" s="215">
        <v>0</v>
      </c>
      <c r="EH6" s="215">
        <v>0</v>
      </c>
      <c r="EI6" s="215">
        <v>0</v>
      </c>
      <c r="EJ6" s="215">
        <v>0</v>
      </c>
      <c r="EK6" s="219">
        <v>0</v>
      </c>
      <c r="EM6" s="172">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73">
        <f>$AM$6*BD6</f>
        <v>0</v>
      </c>
      <c r="FC6" s="229"/>
      <c r="FD6" s="172">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73">
        <f>$AM$6*BU6</f>
        <v>0</v>
      </c>
      <c r="FT6" s="229"/>
      <c r="FU6" s="172">
        <f>$X$6*BW6</f>
        <v>113.494</v>
      </c>
      <c r="FV6" s="164">
        <f>$Y$6*BX6</f>
        <v>482.34949999999992</v>
      </c>
      <c r="FW6" s="164">
        <f>$Z$6*BY6</f>
        <v>510.72299999999996</v>
      </c>
      <c r="FX6" s="164">
        <f>$AA$6*BZ6</f>
        <v>255.36149999999998</v>
      </c>
      <c r="FY6" s="164">
        <f>$AB$6*CA6</f>
        <v>42.560249999999996</v>
      </c>
      <c r="FZ6" s="164">
        <f>$AC$6*CB6</f>
        <v>70.933750000000003</v>
      </c>
      <c r="GA6" s="164">
        <f>$AD$6*CC6</f>
        <v>14.18675</v>
      </c>
      <c r="GB6" s="164">
        <f>$AE$6*CD6</f>
        <v>212.80124999999998</v>
      </c>
      <c r="GC6" s="164">
        <f>$AF$6*CE6</f>
        <v>28.3735</v>
      </c>
      <c r="GD6" s="164">
        <f>$AG$6*CF6</f>
        <v>28.3735</v>
      </c>
      <c r="GE6" s="164">
        <f>$AH$6*CG6</f>
        <v>70.933750000000003</v>
      </c>
      <c r="GF6" s="164">
        <f>$AI$6*CH6</f>
        <v>85.120499999999993</v>
      </c>
      <c r="GG6" s="164">
        <f>$AJ$6*CI6</f>
        <v>340.48199999999997</v>
      </c>
      <c r="GH6" s="164">
        <f>$AK$6*CJ6</f>
        <v>14.18675</v>
      </c>
      <c r="GI6" s="164">
        <f>$AL$6*CK6</f>
        <v>340.48199999999997</v>
      </c>
      <c r="GJ6" s="173">
        <f>$AM$6*CL6</f>
        <v>226.988</v>
      </c>
      <c r="GK6" s="229"/>
      <c r="GL6" s="172">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73">
        <f>$AM$6*DC6</f>
        <v>0</v>
      </c>
      <c r="HB6" s="229"/>
      <c r="HC6" s="172">
        <f>$X$6*DE6</f>
        <v>0</v>
      </c>
      <c r="HD6" s="164">
        <f>$Y$6*DF6</f>
        <v>0</v>
      </c>
      <c r="HE6" s="164">
        <f>$Z$6*DG6</f>
        <v>0</v>
      </c>
      <c r="HF6" s="164">
        <f>$AA$6*DH6</f>
        <v>0</v>
      </c>
      <c r="HG6" s="164">
        <f>$AB$6*DI6</f>
        <v>0</v>
      </c>
      <c r="HH6" s="164">
        <f>$AC$6*DJ6</f>
        <v>0</v>
      </c>
      <c r="HI6" s="164">
        <f>$AD$6*DK6</f>
        <v>0</v>
      </c>
      <c r="HJ6" s="164">
        <f>$AE$6*DL6</f>
        <v>0</v>
      </c>
      <c r="HK6" s="164">
        <f>$AF$6*DM6</f>
        <v>0</v>
      </c>
      <c r="HL6" s="164">
        <f>$AG$6*DN6</f>
        <v>0</v>
      </c>
      <c r="HM6" s="164">
        <f>$AH$6*DO6</f>
        <v>0</v>
      </c>
      <c r="HN6" s="164">
        <f>$AI$6*DP6</f>
        <v>0</v>
      </c>
      <c r="HO6" s="164">
        <f>$AJ$6*DQ6</f>
        <v>0</v>
      </c>
      <c r="HP6" s="164">
        <f>$AK$6*DR6</f>
        <v>0</v>
      </c>
      <c r="HQ6" s="164">
        <f>$AL$6*DS6</f>
        <v>0</v>
      </c>
      <c r="HR6" s="173">
        <f>$AM$6*DT6</f>
        <v>0</v>
      </c>
      <c r="HS6" s="229"/>
      <c r="HT6" s="172">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73">
        <f>$AM$6*EK6</f>
        <v>0</v>
      </c>
      <c r="IK6" s="46" t="s">
        <v>224</v>
      </c>
      <c r="IL6" s="62">
        <f t="shared" ref="IL6:IL20" si="5">INDEX($EM$39:$FB$39,MATCH($IK6,$EM$4:$FB$4,0))</f>
        <v>0</v>
      </c>
      <c r="IM6" s="289">
        <f t="shared" ref="IM6:IM20" si="6">INDEX($FD$39:$FS$39,MATCH($IK6,$FD$4:$FS$4,0))</f>
        <v>0</v>
      </c>
      <c r="IN6" s="289">
        <f t="shared" ref="IN6:IN20" si="7">INDEX($FU$39:$GJ$39,MATCH($IK6,$FU$4:$GJ$4,0))</f>
        <v>13528.012257085649</v>
      </c>
      <c r="IO6" s="289">
        <f t="shared" ref="IO6:IO20" si="8">INDEX($GL$39:$HA$39,MATCH($IK6,$GL$4:$HA$4,0))</f>
        <v>0</v>
      </c>
      <c r="IP6" s="289">
        <f t="shared" ref="IP6:IP20" si="9">INDEX($HC$39:$HR$39,MATCH($IK6,$HC$4:$HR$4,0))</f>
        <v>0</v>
      </c>
      <c r="IQ6" s="236">
        <f t="shared" ref="IQ6:IQ20" si="10">INDEX($HT$39:$II$39,MATCH($IK6,$HT$4:$II$4,0))</f>
        <v>0</v>
      </c>
    </row>
    <row r="7" spans="1:251">
      <c r="A7" s="368"/>
      <c r="B7" s="145">
        <f>INDEX('Waste Projections'!$H9:$AL9,MATCH('2. YTS Rail'!$B$1,'Waste Projections'!$H$6:$AL$6,0))</f>
        <v>2837.35</v>
      </c>
      <c r="C7" s="286" t="s">
        <v>294</v>
      </c>
      <c r="D7" s="154" t="s">
        <v>257</v>
      </c>
      <c r="E7" s="83" t="s">
        <v>249</v>
      </c>
      <c r="F7" s="83" t="s">
        <v>249</v>
      </c>
      <c r="G7" s="156">
        <v>24.2</v>
      </c>
      <c r="H7" s="83" t="s">
        <v>219</v>
      </c>
      <c r="I7" s="156">
        <v>0</v>
      </c>
      <c r="J7" s="156" t="str">
        <f t="shared" si="1"/>
        <v>N/A</v>
      </c>
      <c r="K7" s="156">
        <v>0</v>
      </c>
      <c r="L7" s="240" t="str">
        <f t="shared" si="2"/>
        <v>N/A</v>
      </c>
      <c r="M7" s="243">
        <f t="shared" ref="M7:M21" si="11">$M$5</f>
        <v>1200</v>
      </c>
      <c r="N7" s="240" t="str">
        <f t="shared" si="3"/>
        <v>Rail</v>
      </c>
      <c r="O7" s="172">
        <f t="shared" si="4"/>
        <v>68663.87</v>
      </c>
      <c r="P7" s="164">
        <f t="shared" si="4"/>
        <v>0</v>
      </c>
      <c r="Q7" s="164">
        <f t="shared" si="4"/>
        <v>0</v>
      </c>
      <c r="R7" s="173">
        <f t="shared" si="4"/>
        <v>3404820</v>
      </c>
      <c r="S7" s="172">
        <f>INDEX('Transportation GHG'!$B$21:$B$24,MATCH('2. YTS Rail'!S$4,'Transportation GHG'!$A$21:$A$24,0))*O7</f>
        <v>12.319354645230769</v>
      </c>
      <c r="T7" s="164">
        <f>INDEX('Transportation GHG'!$B$21:$B$24,MATCH('2. YTS Rail'!T$4,'Transportation GHG'!$A$21:$A$24,0))*P7</f>
        <v>0</v>
      </c>
      <c r="U7" s="164">
        <f>INDEX('Transportation GHG'!$B$21:$B$24,MATCH('2. YTS Rail'!U$4,'Transportation GHG'!$A$21:$A$24,0))*Q7</f>
        <v>0</v>
      </c>
      <c r="V7" s="173">
        <f>INDEX('Transportation GHG'!$B$21:$B$24,MATCH('2. YTS Rail'!V$4,'Transportation GHG'!$A$21:$A$24,0))*R7</f>
        <v>80.705306585365861</v>
      </c>
      <c r="X7" s="172">
        <f>INDEX('Waste Composition'!$P$5:$P$20,MATCH('2. YTS Rail'!X$4,'Waste Composition'!$O$5:$O$20,0))*$B7</f>
        <v>113.494</v>
      </c>
      <c r="Y7" s="164">
        <f>INDEX('Waste Composition'!$P$5:$P$20,MATCH('2. YTS Rail'!Y$4,'Waste Composition'!$O$5:$O$20,0))*$B7</f>
        <v>482.34949999999992</v>
      </c>
      <c r="Z7" s="164">
        <f>INDEX('Waste Composition'!$P$5:$P$20,MATCH('2. YTS Rail'!Z$4,'Waste Composition'!$O$5:$O$20,0))*$B7</f>
        <v>510.72299999999996</v>
      </c>
      <c r="AA7" s="164">
        <f>INDEX('Waste Composition'!$P$5:$P$20,MATCH('2. YTS Rail'!AA$4,'Waste Composition'!$O$5:$O$20,0))*$B7</f>
        <v>255.36149999999998</v>
      </c>
      <c r="AB7" s="164">
        <f>INDEX('Waste Composition'!$P$5:$P$20,MATCH('2. YTS Rail'!AB$4,'Waste Composition'!$O$5:$O$20,0))*$B7</f>
        <v>42.560249999999996</v>
      </c>
      <c r="AC7" s="164">
        <f>INDEX('Waste Composition'!$P$5:$P$20,MATCH('2. YTS Rail'!AC$4,'Waste Composition'!$O$5:$O$20,0))*$B7</f>
        <v>70.933750000000003</v>
      </c>
      <c r="AD7" s="164">
        <f>INDEX('Waste Composition'!$P$5:$P$20,MATCH('2. YTS Rail'!AD$4,'Waste Composition'!$O$5:$O$20,0))*$B7</f>
        <v>14.18675</v>
      </c>
      <c r="AE7" s="164">
        <f>INDEX('Waste Composition'!$P$5:$P$20,MATCH('2. YTS Rail'!AE$4,'Waste Composition'!$O$5:$O$20,0))*$B7</f>
        <v>212.80124999999998</v>
      </c>
      <c r="AF7" s="164">
        <f>INDEX('Waste Composition'!$P$5:$P$20,MATCH('2. YTS Rail'!AF$4,'Waste Composition'!$O$5:$O$20,0))*$B7</f>
        <v>28.3735</v>
      </c>
      <c r="AG7" s="164">
        <f>INDEX('Waste Composition'!$P$5:$P$20,MATCH('2. YTS Rail'!AG$4,'Waste Composition'!$O$5:$O$20,0))*$B7</f>
        <v>28.3735</v>
      </c>
      <c r="AH7" s="164">
        <f>INDEX('Waste Composition'!$P$5:$P$20,MATCH('2. YTS Rail'!AH$4,'Waste Composition'!$O$5:$O$20,0))*$B7</f>
        <v>70.933750000000003</v>
      </c>
      <c r="AI7" s="164">
        <f>INDEX('Waste Composition'!$P$5:$P$20,MATCH('2. YTS Rail'!AI$4,'Waste Composition'!$O$5:$O$20,0))*$B7</f>
        <v>85.120499999999993</v>
      </c>
      <c r="AJ7" s="164">
        <f>INDEX('Waste Composition'!$P$5:$P$20,MATCH('2. YTS Rail'!AJ$4,'Waste Composition'!$O$5:$O$20,0))*$B7</f>
        <v>340.48199999999997</v>
      </c>
      <c r="AK7" s="164">
        <f>INDEX('Waste Composition'!$P$5:$P$20,MATCH('2. YTS Rail'!AK$4,'Waste Composition'!$O$5:$O$20,0))*$B7</f>
        <v>14.18675</v>
      </c>
      <c r="AL7" s="164">
        <f>INDEX('Waste Composition'!$P$5:$P$20,MATCH('2. YTS Rail'!AL$4,'Waste Composition'!$O$5:$O$20,0))*$B7</f>
        <v>340.48199999999997</v>
      </c>
      <c r="AM7" s="173">
        <f>INDEX('Waste Composition'!$P$5:$P$20,MATCH('2. YTS Rail'!AM$4,'Waste Composition'!$O$5:$O$20,0))*$B7</f>
        <v>226.988</v>
      </c>
      <c r="AO7" s="214">
        <v>0</v>
      </c>
      <c r="AP7" s="215">
        <v>0</v>
      </c>
      <c r="AQ7" s="215">
        <v>0</v>
      </c>
      <c r="AR7" s="215">
        <v>0</v>
      </c>
      <c r="AS7" s="215">
        <v>0</v>
      </c>
      <c r="AT7" s="215">
        <v>0</v>
      </c>
      <c r="AU7" s="215">
        <v>0</v>
      </c>
      <c r="AV7" s="215">
        <v>0</v>
      </c>
      <c r="AW7" s="215">
        <v>0</v>
      </c>
      <c r="AX7" s="215">
        <v>0</v>
      </c>
      <c r="AY7" s="215">
        <v>0</v>
      </c>
      <c r="AZ7" s="215">
        <v>0</v>
      </c>
      <c r="BA7" s="215">
        <v>0</v>
      </c>
      <c r="BB7" s="215">
        <v>0</v>
      </c>
      <c r="BC7" s="215">
        <v>0</v>
      </c>
      <c r="BD7" s="215">
        <v>0</v>
      </c>
      <c r="BF7" s="214">
        <v>0</v>
      </c>
      <c r="BG7" s="215">
        <v>0</v>
      </c>
      <c r="BH7" s="215">
        <v>0</v>
      </c>
      <c r="BI7" s="215">
        <v>0</v>
      </c>
      <c r="BJ7" s="215">
        <v>0</v>
      </c>
      <c r="BK7" s="215">
        <v>0</v>
      </c>
      <c r="BL7" s="215">
        <v>0</v>
      </c>
      <c r="BM7" s="215">
        <v>0</v>
      </c>
      <c r="BN7" s="215">
        <v>0</v>
      </c>
      <c r="BO7" s="215">
        <v>0</v>
      </c>
      <c r="BP7" s="215">
        <v>0</v>
      </c>
      <c r="BQ7" s="215">
        <v>0</v>
      </c>
      <c r="BR7" s="215">
        <v>0</v>
      </c>
      <c r="BS7" s="215">
        <v>0</v>
      </c>
      <c r="BT7" s="215">
        <v>0</v>
      </c>
      <c r="BU7" s="219">
        <v>0</v>
      </c>
      <c r="BW7" s="214">
        <v>1</v>
      </c>
      <c r="BX7" s="215">
        <v>1</v>
      </c>
      <c r="BY7" s="215">
        <v>1</v>
      </c>
      <c r="BZ7" s="215">
        <v>1</v>
      </c>
      <c r="CA7" s="215">
        <v>1</v>
      </c>
      <c r="CB7" s="215">
        <v>1</v>
      </c>
      <c r="CC7" s="215">
        <v>1</v>
      </c>
      <c r="CD7" s="215">
        <v>1</v>
      </c>
      <c r="CE7" s="215">
        <v>1</v>
      </c>
      <c r="CF7" s="215">
        <v>1</v>
      </c>
      <c r="CG7" s="215">
        <v>1</v>
      </c>
      <c r="CH7" s="215">
        <v>1</v>
      </c>
      <c r="CI7" s="215">
        <v>1</v>
      </c>
      <c r="CJ7" s="215">
        <v>1</v>
      </c>
      <c r="CK7" s="215">
        <v>1</v>
      </c>
      <c r="CL7" s="219">
        <v>1</v>
      </c>
      <c r="CN7" s="214">
        <v>0</v>
      </c>
      <c r="CO7" s="215">
        <v>0</v>
      </c>
      <c r="CP7" s="215">
        <v>0</v>
      </c>
      <c r="CQ7" s="215">
        <v>0</v>
      </c>
      <c r="CR7" s="215">
        <v>0</v>
      </c>
      <c r="CS7" s="215">
        <v>0</v>
      </c>
      <c r="CT7" s="215">
        <v>0</v>
      </c>
      <c r="CU7" s="215">
        <v>0</v>
      </c>
      <c r="CV7" s="215">
        <v>0</v>
      </c>
      <c r="CW7" s="215">
        <v>0</v>
      </c>
      <c r="CX7" s="215">
        <v>0</v>
      </c>
      <c r="CY7" s="215">
        <v>0</v>
      </c>
      <c r="CZ7" s="215">
        <v>0</v>
      </c>
      <c r="DA7" s="215">
        <v>0</v>
      </c>
      <c r="DB7" s="215">
        <v>0</v>
      </c>
      <c r="DC7" s="219">
        <v>0</v>
      </c>
      <c r="DE7" s="214">
        <v>0</v>
      </c>
      <c r="DF7" s="215">
        <v>0</v>
      </c>
      <c r="DG7" s="215">
        <v>0</v>
      </c>
      <c r="DH7" s="215">
        <v>0</v>
      </c>
      <c r="DI7" s="215">
        <v>0</v>
      </c>
      <c r="DJ7" s="215">
        <v>0</v>
      </c>
      <c r="DK7" s="215">
        <v>0</v>
      </c>
      <c r="DL7" s="215">
        <v>0</v>
      </c>
      <c r="DM7" s="215">
        <v>0</v>
      </c>
      <c r="DN7" s="215">
        <v>0</v>
      </c>
      <c r="DO7" s="215">
        <v>0</v>
      </c>
      <c r="DP7" s="215">
        <v>0</v>
      </c>
      <c r="DQ7" s="215">
        <v>0</v>
      </c>
      <c r="DR7" s="215">
        <v>0</v>
      </c>
      <c r="DS7" s="215">
        <v>0</v>
      </c>
      <c r="DT7" s="219">
        <v>0</v>
      </c>
      <c r="DV7" s="214">
        <v>0</v>
      </c>
      <c r="DW7" s="215">
        <v>0</v>
      </c>
      <c r="DX7" s="215">
        <v>0</v>
      </c>
      <c r="DY7" s="215">
        <v>0</v>
      </c>
      <c r="DZ7" s="215">
        <v>0</v>
      </c>
      <c r="EA7" s="215">
        <v>0</v>
      </c>
      <c r="EB7" s="215">
        <v>0</v>
      </c>
      <c r="EC7" s="215">
        <v>0</v>
      </c>
      <c r="ED7" s="215">
        <v>0</v>
      </c>
      <c r="EE7" s="215">
        <v>0</v>
      </c>
      <c r="EF7" s="215">
        <v>0</v>
      </c>
      <c r="EG7" s="215">
        <v>0</v>
      </c>
      <c r="EH7" s="215">
        <v>0</v>
      </c>
      <c r="EI7" s="215">
        <v>0</v>
      </c>
      <c r="EJ7" s="215">
        <v>0</v>
      </c>
      <c r="EK7" s="219">
        <v>0</v>
      </c>
      <c r="EM7" s="172">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73">
        <f>$AM$7*BD7</f>
        <v>0</v>
      </c>
      <c r="FC7" s="229"/>
      <c r="FD7" s="172">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73">
        <f>$AM$7*BU7</f>
        <v>0</v>
      </c>
      <c r="FT7" s="229"/>
      <c r="FU7" s="172">
        <f>$X$7*BW7</f>
        <v>113.494</v>
      </c>
      <c r="FV7" s="164">
        <f>$Y$7*BX7</f>
        <v>482.34949999999992</v>
      </c>
      <c r="FW7" s="164">
        <f>$Z$7*BY7</f>
        <v>510.72299999999996</v>
      </c>
      <c r="FX7" s="164">
        <f>$AA$7*BZ7</f>
        <v>255.36149999999998</v>
      </c>
      <c r="FY7" s="164">
        <f>$AB$7*CA7</f>
        <v>42.560249999999996</v>
      </c>
      <c r="FZ7" s="164">
        <f>$AC$7*CB7</f>
        <v>70.933750000000003</v>
      </c>
      <c r="GA7" s="164">
        <f>$AD$7*CC7</f>
        <v>14.18675</v>
      </c>
      <c r="GB7" s="164">
        <f>$AE$7*CD7</f>
        <v>212.80124999999998</v>
      </c>
      <c r="GC7" s="164">
        <f>$AF$7*CE7</f>
        <v>28.3735</v>
      </c>
      <c r="GD7" s="164">
        <f>$AG$7*CF7</f>
        <v>28.3735</v>
      </c>
      <c r="GE7" s="164">
        <f>$AH$7*CG7</f>
        <v>70.933750000000003</v>
      </c>
      <c r="GF7" s="164">
        <f>$AI$7*CH7</f>
        <v>85.120499999999993</v>
      </c>
      <c r="GG7" s="164">
        <f>$AJ$7*CI7</f>
        <v>340.48199999999997</v>
      </c>
      <c r="GH7" s="164">
        <f>$AK$7*CJ7</f>
        <v>14.18675</v>
      </c>
      <c r="GI7" s="164">
        <f>$AL$7*CK7</f>
        <v>340.48199999999997</v>
      </c>
      <c r="GJ7" s="173">
        <f>$AM$7*CL7</f>
        <v>226.988</v>
      </c>
      <c r="GK7" s="229"/>
      <c r="GL7" s="172">
        <f>$X$7*CN7</f>
        <v>0</v>
      </c>
      <c r="GM7" s="164">
        <f>$Y$7*CO7</f>
        <v>0</v>
      </c>
      <c r="GN7" s="164">
        <f>$Z$7*CP7</f>
        <v>0</v>
      </c>
      <c r="GO7" s="164">
        <f>$AA$7*CQ7</f>
        <v>0</v>
      </c>
      <c r="GP7" s="164">
        <f>$AB$7*CR7</f>
        <v>0</v>
      </c>
      <c r="GQ7" s="164">
        <f>$AC$7*CS7</f>
        <v>0</v>
      </c>
      <c r="GR7" s="164">
        <f>$AD$7*CT7</f>
        <v>0</v>
      </c>
      <c r="GS7" s="164">
        <f>$AE$7*CU7</f>
        <v>0</v>
      </c>
      <c r="GT7" s="164">
        <f>$AF$7*CV7</f>
        <v>0</v>
      </c>
      <c r="GU7" s="164">
        <f>$AG$7*CW7</f>
        <v>0</v>
      </c>
      <c r="GV7" s="164">
        <f>$AH$7*CX7</f>
        <v>0</v>
      </c>
      <c r="GW7" s="164">
        <f>$AI$7*CY7</f>
        <v>0</v>
      </c>
      <c r="GX7" s="164">
        <f>$AJ$7*CZ7</f>
        <v>0</v>
      </c>
      <c r="GY7" s="164">
        <f>$AK$7*DA7</f>
        <v>0</v>
      </c>
      <c r="GZ7" s="164">
        <f>$AL$7*DB7</f>
        <v>0</v>
      </c>
      <c r="HA7" s="173">
        <f>$AM$7*DC7</f>
        <v>0</v>
      </c>
      <c r="HB7" s="229"/>
      <c r="HC7" s="172">
        <f>$X$7*DE7</f>
        <v>0</v>
      </c>
      <c r="HD7" s="164">
        <f>$Y$7*DF7</f>
        <v>0</v>
      </c>
      <c r="HE7" s="164">
        <f>$Z$7*DG7</f>
        <v>0</v>
      </c>
      <c r="HF7" s="164">
        <f>$AA$7*DH7</f>
        <v>0</v>
      </c>
      <c r="HG7" s="164">
        <f>$AB$7*DI7</f>
        <v>0</v>
      </c>
      <c r="HH7" s="164">
        <f>$AC$7*DJ7</f>
        <v>0</v>
      </c>
      <c r="HI7" s="164">
        <f>$AD$7*DK7</f>
        <v>0</v>
      </c>
      <c r="HJ7" s="164">
        <f>$AE$7*DL7</f>
        <v>0</v>
      </c>
      <c r="HK7" s="164">
        <f>$AF$7*DM7</f>
        <v>0</v>
      </c>
      <c r="HL7" s="164">
        <f>$AG$7*DN7</f>
        <v>0</v>
      </c>
      <c r="HM7" s="164">
        <f>$AH$7*DO7</f>
        <v>0</v>
      </c>
      <c r="HN7" s="164">
        <f>$AI$7*DP7</f>
        <v>0</v>
      </c>
      <c r="HO7" s="164">
        <f>$AJ$7*DQ7</f>
        <v>0</v>
      </c>
      <c r="HP7" s="164">
        <f>$AK$7*DR7</f>
        <v>0</v>
      </c>
      <c r="HQ7" s="164">
        <f>$AL$7*DS7</f>
        <v>0</v>
      </c>
      <c r="HR7" s="173">
        <f>$AM$7*DT7</f>
        <v>0</v>
      </c>
      <c r="HS7" s="229"/>
      <c r="HT7" s="172">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73">
        <f>$AM$7*EK7</f>
        <v>0</v>
      </c>
      <c r="IK7" s="58" t="s">
        <v>129</v>
      </c>
      <c r="IL7" s="62">
        <f t="shared" si="5"/>
        <v>0</v>
      </c>
      <c r="IM7" s="289">
        <f t="shared" si="6"/>
        <v>0</v>
      </c>
      <c r="IN7" s="289">
        <f t="shared" si="7"/>
        <v>15289.236000000001</v>
      </c>
      <c r="IO7" s="289">
        <f t="shared" si="8"/>
        <v>0</v>
      </c>
      <c r="IP7" s="289">
        <f t="shared" si="9"/>
        <v>0</v>
      </c>
      <c r="IQ7" s="236">
        <f t="shared" si="10"/>
        <v>0</v>
      </c>
    </row>
    <row r="8" spans="1:251">
      <c r="A8" s="62" t="s">
        <v>254</v>
      </c>
      <c r="B8" s="145">
        <f>INDEX('Waste Projections'!$H10:$AL10,MATCH('2. YTS Rail'!$B$1,'Waste Projections'!$H$6:$AL$6,0))</f>
        <v>1130.6199999999999</v>
      </c>
      <c r="C8" s="286" t="s">
        <v>294</v>
      </c>
      <c r="D8" s="154" t="s">
        <v>257</v>
      </c>
      <c r="E8" s="83" t="s">
        <v>249</v>
      </c>
      <c r="F8" s="83" t="s">
        <v>249</v>
      </c>
      <c r="G8" s="156">
        <v>12.5</v>
      </c>
      <c r="H8" s="83" t="s">
        <v>220</v>
      </c>
      <c r="I8" s="156">
        <v>0</v>
      </c>
      <c r="J8" s="156" t="str">
        <f t="shared" si="1"/>
        <v>N/A</v>
      </c>
      <c r="K8" s="156">
        <v>0</v>
      </c>
      <c r="L8" s="240" t="str">
        <f t="shared" si="2"/>
        <v>N/A</v>
      </c>
      <c r="M8" s="243">
        <f t="shared" si="11"/>
        <v>1200</v>
      </c>
      <c r="N8" s="240" t="str">
        <f t="shared" si="3"/>
        <v>Rail</v>
      </c>
      <c r="O8" s="172">
        <f t="shared" si="4"/>
        <v>0</v>
      </c>
      <c r="P8" s="164">
        <f t="shared" si="4"/>
        <v>14132.749999999998</v>
      </c>
      <c r="Q8" s="164">
        <f t="shared" si="4"/>
        <v>0</v>
      </c>
      <c r="R8" s="173">
        <f t="shared" si="4"/>
        <v>1356743.9999999998</v>
      </c>
      <c r="S8" s="172">
        <f>INDEX('Transportation GHG'!$B$21:$B$24,MATCH('2. YTS Rail'!S$4,'Transportation GHG'!$A$21:$A$24,0))*O8</f>
        <v>0</v>
      </c>
      <c r="T8" s="164">
        <f>INDEX('Transportation GHG'!$B$21:$B$24,MATCH('2. YTS Rail'!T$4,'Transportation GHG'!$A$21:$A$24,0))*P8</f>
        <v>1.2678163884615383</v>
      </c>
      <c r="U8" s="164">
        <f>INDEX('Transportation GHG'!$B$21:$B$24,MATCH('2. YTS Rail'!U$4,'Transportation GHG'!$A$21:$A$24,0))*Q8</f>
        <v>0</v>
      </c>
      <c r="V8" s="173">
        <f>INDEX('Transportation GHG'!$B$21:$B$24,MATCH('2. YTS Rail'!V$4,'Transportation GHG'!$A$21:$A$24,0))*R8</f>
        <v>32.159244975609752</v>
      </c>
      <c r="X8" s="172">
        <f>INDEX('Waste Composition'!$P$5:$P$20,MATCH('2. YTS Rail'!X$4,'Waste Composition'!$O$5:$O$20,0))*$B8</f>
        <v>45.224799999999995</v>
      </c>
      <c r="Y8" s="164">
        <f>INDEX('Waste Composition'!$P$5:$P$20,MATCH('2. YTS Rail'!Y$4,'Waste Composition'!$O$5:$O$20,0))*$B8</f>
        <v>192.20539999999997</v>
      </c>
      <c r="Z8" s="164">
        <f>INDEX('Waste Composition'!$P$5:$P$20,MATCH('2. YTS Rail'!Z$4,'Waste Composition'!$O$5:$O$20,0))*$B8</f>
        <v>203.51159999999996</v>
      </c>
      <c r="AA8" s="164">
        <f>INDEX('Waste Composition'!$P$5:$P$20,MATCH('2. YTS Rail'!AA$4,'Waste Composition'!$O$5:$O$20,0))*$B8</f>
        <v>101.75579999999998</v>
      </c>
      <c r="AB8" s="164">
        <f>INDEX('Waste Composition'!$P$5:$P$20,MATCH('2. YTS Rail'!AB$4,'Waste Composition'!$O$5:$O$20,0))*$B8</f>
        <v>16.959299999999999</v>
      </c>
      <c r="AC8" s="164">
        <f>INDEX('Waste Composition'!$P$5:$P$20,MATCH('2. YTS Rail'!AC$4,'Waste Composition'!$O$5:$O$20,0))*$B8</f>
        <v>28.265499999999999</v>
      </c>
      <c r="AD8" s="164">
        <f>INDEX('Waste Composition'!$P$5:$P$20,MATCH('2. YTS Rail'!AD$4,'Waste Composition'!$O$5:$O$20,0))*$B8</f>
        <v>5.6530999999999993</v>
      </c>
      <c r="AE8" s="164">
        <f>INDEX('Waste Composition'!$P$5:$P$20,MATCH('2. YTS Rail'!AE$4,'Waste Composition'!$O$5:$O$20,0))*$B8</f>
        <v>84.796499999999995</v>
      </c>
      <c r="AF8" s="164">
        <f>INDEX('Waste Composition'!$P$5:$P$20,MATCH('2. YTS Rail'!AF$4,'Waste Composition'!$O$5:$O$20,0))*$B8</f>
        <v>11.306199999999999</v>
      </c>
      <c r="AG8" s="164">
        <f>INDEX('Waste Composition'!$P$5:$P$20,MATCH('2. YTS Rail'!AG$4,'Waste Composition'!$O$5:$O$20,0))*$B8</f>
        <v>11.306199999999999</v>
      </c>
      <c r="AH8" s="164">
        <f>INDEX('Waste Composition'!$P$5:$P$20,MATCH('2. YTS Rail'!AH$4,'Waste Composition'!$O$5:$O$20,0))*$B8</f>
        <v>28.265499999999999</v>
      </c>
      <c r="AI8" s="164">
        <f>INDEX('Waste Composition'!$P$5:$P$20,MATCH('2. YTS Rail'!AI$4,'Waste Composition'!$O$5:$O$20,0))*$B8</f>
        <v>33.918599999999998</v>
      </c>
      <c r="AJ8" s="164">
        <f>INDEX('Waste Composition'!$P$5:$P$20,MATCH('2. YTS Rail'!AJ$4,'Waste Composition'!$O$5:$O$20,0))*$B8</f>
        <v>135.67439999999999</v>
      </c>
      <c r="AK8" s="164">
        <f>INDEX('Waste Composition'!$P$5:$P$20,MATCH('2. YTS Rail'!AK$4,'Waste Composition'!$O$5:$O$20,0))*$B8</f>
        <v>5.6530999999999993</v>
      </c>
      <c r="AL8" s="164">
        <f>INDEX('Waste Composition'!$P$5:$P$20,MATCH('2. YTS Rail'!AL$4,'Waste Composition'!$O$5:$O$20,0))*$B8</f>
        <v>135.67439999999999</v>
      </c>
      <c r="AM8" s="173">
        <f>INDEX('Waste Composition'!$P$5:$P$20,MATCH('2. YTS Rail'!AM$4,'Waste Composition'!$O$5:$O$20,0))*$B8</f>
        <v>90.44959999999999</v>
      </c>
      <c r="AO8" s="214">
        <v>0</v>
      </c>
      <c r="AP8" s="215">
        <v>0</v>
      </c>
      <c r="AQ8" s="215">
        <v>0</v>
      </c>
      <c r="AR8" s="215">
        <v>0</v>
      </c>
      <c r="AS8" s="215">
        <v>0</v>
      </c>
      <c r="AT8" s="215">
        <v>0</v>
      </c>
      <c r="AU8" s="215">
        <v>0</v>
      </c>
      <c r="AV8" s="215">
        <v>0</v>
      </c>
      <c r="AW8" s="215">
        <v>0</v>
      </c>
      <c r="AX8" s="215">
        <v>0</v>
      </c>
      <c r="AY8" s="215">
        <v>0</v>
      </c>
      <c r="AZ8" s="215">
        <v>0</v>
      </c>
      <c r="BA8" s="215">
        <v>0</v>
      </c>
      <c r="BB8" s="215">
        <v>0</v>
      </c>
      <c r="BC8" s="215">
        <v>0</v>
      </c>
      <c r="BD8" s="215">
        <v>0</v>
      </c>
      <c r="BF8" s="214">
        <v>0</v>
      </c>
      <c r="BG8" s="215">
        <v>0</v>
      </c>
      <c r="BH8" s="215">
        <v>0</v>
      </c>
      <c r="BI8" s="215">
        <v>0</v>
      </c>
      <c r="BJ8" s="215">
        <v>0</v>
      </c>
      <c r="BK8" s="215">
        <v>0</v>
      </c>
      <c r="BL8" s="215">
        <v>0</v>
      </c>
      <c r="BM8" s="215">
        <v>0</v>
      </c>
      <c r="BN8" s="215">
        <v>0</v>
      </c>
      <c r="BO8" s="215">
        <v>0</v>
      </c>
      <c r="BP8" s="215">
        <v>0</v>
      </c>
      <c r="BQ8" s="215">
        <v>0</v>
      </c>
      <c r="BR8" s="215">
        <v>0</v>
      </c>
      <c r="BS8" s="215">
        <v>0</v>
      </c>
      <c r="BT8" s="215">
        <v>0</v>
      </c>
      <c r="BU8" s="219">
        <v>0</v>
      </c>
      <c r="BW8" s="214">
        <v>1</v>
      </c>
      <c r="BX8" s="215">
        <v>1</v>
      </c>
      <c r="BY8" s="215">
        <v>1</v>
      </c>
      <c r="BZ8" s="215">
        <v>1</v>
      </c>
      <c r="CA8" s="215">
        <v>1</v>
      </c>
      <c r="CB8" s="215">
        <v>1</v>
      </c>
      <c r="CC8" s="215">
        <v>1</v>
      </c>
      <c r="CD8" s="215">
        <v>1</v>
      </c>
      <c r="CE8" s="215">
        <v>1</v>
      </c>
      <c r="CF8" s="215">
        <v>1</v>
      </c>
      <c r="CG8" s="215">
        <v>1</v>
      </c>
      <c r="CH8" s="215">
        <v>1</v>
      </c>
      <c r="CI8" s="215">
        <v>1</v>
      </c>
      <c r="CJ8" s="215">
        <v>1</v>
      </c>
      <c r="CK8" s="215">
        <v>1</v>
      </c>
      <c r="CL8" s="219">
        <v>1</v>
      </c>
      <c r="CN8" s="214">
        <v>0</v>
      </c>
      <c r="CO8" s="215">
        <v>0</v>
      </c>
      <c r="CP8" s="215">
        <v>0</v>
      </c>
      <c r="CQ8" s="215">
        <v>0</v>
      </c>
      <c r="CR8" s="215">
        <v>0</v>
      </c>
      <c r="CS8" s="215">
        <v>0</v>
      </c>
      <c r="CT8" s="215">
        <v>0</v>
      </c>
      <c r="CU8" s="215">
        <v>0</v>
      </c>
      <c r="CV8" s="215">
        <v>0</v>
      </c>
      <c r="CW8" s="215">
        <v>0</v>
      </c>
      <c r="CX8" s="215">
        <v>0</v>
      </c>
      <c r="CY8" s="215">
        <v>0</v>
      </c>
      <c r="CZ8" s="215">
        <v>0</v>
      </c>
      <c r="DA8" s="215">
        <v>0</v>
      </c>
      <c r="DB8" s="215">
        <v>0</v>
      </c>
      <c r="DC8" s="219">
        <v>0</v>
      </c>
      <c r="DE8" s="214">
        <v>0</v>
      </c>
      <c r="DF8" s="215">
        <v>0</v>
      </c>
      <c r="DG8" s="215">
        <v>0</v>
      </c>
      <c r="DH8" s="215">
        <v>0</v>
      </c>
      <c r="DI8" s="215">
        <v>0</v>
      </c>
      <c r="DJ8" s="215">
        <v>0</v>
      </c>
      <c r="DK8" s="215">
        <v>0</v>
      </c>
      <c r="DL8" s="215">
        <v>0</v>
      </c>
      <c r="DM8" s="215">
        <v>0</v>
      </c>
      <c r="DN8" s="215">
        <v>0</v>
      </c>
      <c r="DO8" s="215">
        <v>0</v>
      </c>
      <c r="DP8" s="215">
        <v>0</v>
      </c>
      <c r="DQ8" s="215">
        <v>0</v>
      </c>
      <c r="DR8" s="215">
        <v>0</v>
      </c>
      <c r="DS8" s="215">
        <v>0</v>
      </c>
      <c r="DT8" s="219">
        <v>0</v>
      </c>
      <c r="DV8" s="214">
        <v>0</v>
      </c>
      <c r="DW8" s="215">
        <v>0</v>
      </c>
      <c r="DX8" s="215">
        <v>0</v>
      </c>
      <c r="DY8" s="215">
        <v>0</v>
      </c>
      <c r="DZ8" s="215">
        <v>0</v>
      </c>
      <c r="EA8" s="215">
        <v>0</v>
      </c>
      <c r="EB8" s="215">
        <v>0</v>
      </c>
      <c r="EC8" s="215">
        <v>0</v>
      </c>
      <c r="ED8" s="215">
        <v>0</v>
      </c>
      <c r="EE8" s="215">
        <v>0</v>
      </c>
      <c r="EF8" s="215">
        <v>0</v>
      </c>
      <c r="EG8" s="215">
        <v>0</v>
      </c>
      <c r="EH8" s="215">
        <v>0</v>
      </c>
      <c r="EI8" s="215">
        <v>0</v>
      </c>
      <c r="EJ8" s="215">
        <v>0</v>
      </c>
      <c r="EK8" s="219">
        <v>0</v>
      </c>
      <c r="EM8" s="172">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73">
        <f>$AM$8*BD8</f>
        <v>0</v>
      </c>
      <c r="FC8" s="229"/>
      <c r="FD8" s="172">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73">
        <f>$AM$8*BU8</f>
        <v>0</v>
      </c>
      <c r="FT8" s="229"/>
      <c r="FU8" s="172">
        <f>$X$8*BW8</f>
        <v>45.224799999999995</v>
      </c>
      <c r="FV8" s="164">
        <f>$Y$8*BX8</f>
        <v>192.20539999999997</v>
      </c>
      <c r="FW8" s="164">
        <f>$Z$8*BY8</f>
        <v>203.51159999999996</v>
      </c>
      <c r="FX8" s="164">
        <f>$AA$8*BZ8</f>
        <v>101.75579999999998</v>
      </c>
      <c r="FY8" s="164">
        <f>$AB$8*CA8</f>
        <v>16.959299999999999</v>
      </c>
      <c r="FZ8" s="164">
        <f>$AC$8*CB8</f>
        <v>28.265499999999999</v>
      </c>
      <c r="GA8" s="164">
        <f>$AD$8*CC8</f>
        <v>5.6530999999999993</v>
      </c>
      <c r="GB8" s="164">
        <f>$AE$8*CD8</f>
        <v>84.796499999999995</v>
      </c>
      <c r="GC8" s="164">
        <f>$AF$8*CE8</f>
        <v>11.306199999999999</v>
      </c>
      <c r="GD8" s="164">
        <f>$AG$8*CF8</f>
        <v>11.306199999999999</v>
      </c>
      <c r="GE8" s="164">
        <f>$AH$8*CG8</f>
        <v>28.265499999999999</v>
      </c>
      <c r="GF8" s="164">
        <f>$AI$8*CH8</f>
        <v>33.918599999999998</v>
      </c>
      <c r="GG8" s="164">
        <f>$AJ$8*CI8</f>
        <v>135.67439999999999</v>
      </c>
      <c r="GH8" s="164">
        <f>$AK$8*CJ8</f>
        <v>5.6530999999999993</v>
      </c>
      <c r="GI8" s="164">
        <f>$AL$8*CK8</f>
        <v>135.67439999999999</v>
      </c>
      <c r="GJ8" s="173">
        <f>$AM$8*CL8</f>
        <v>90.44959999999999</v>
      </c>
      <c r="GK8" s="229"/>
      <c r="GL8" s="172">
        <f>$X$8*CN8</f>
        <v>0</v>
      </c>
      <c r="GM8" s="164">
        <f>$Y$8*CO8</f>
        <v>0</v>
      </c>
      <c r="GN8" s="164">
        <f>$Z$8*CP8</f>
        <v>0</v>
      </c>
      <c r="GO8" s="164">
        <f>$AA$8*CQ8</f>
        <v>0</v>
      </c>
      <c r="GP8" s="164">
        <f>$AB$8*CR8</f>
        <v>0</v>
      </c>
      <c r="GQ8" s="164">
        <f>$AC$8*CS8</f>
        <v>0</v>
      </c>
      <c r="GR8" s="164">
        <f>$AD$8*CT8</f>
        <v>0</v>
      </c>
      <c r="GS8" s="164">
        <f>$AE$8*CU8</f>
        <v>0</v>
      </c>
      <c r="GT8" s="164">
        <f>$AF$8*CV8</f>
        <v>0</v>
      </c>
      <c r="GU8" s="164">
        <f>$AG$8*CW8</f>
        <v>0</v>
      </c>
      <c r="GV8" s="164">
        <f>$AH$8*CX8</f>
        <v>0</v>
      </c>
      <c r="GW8" s="164">
        <f>$AI$8*CY8</f>
        <v>0</v>
      </c>
      <c r="GX8" s="164">
        <f>$AJ$8*CZ8</f>
        <v>0</v>
      </c>
      <c r="GY8" s="164">
        <f>$AK$8*DA8</f>
        <v>0</v>
      </c>
      <c r="GZ8" s="164">
        <f>$AL$8*DB8</f>
        <v>0</v>
      </c>
      <c r="HA8" s="173">
        <f>$AM$8*DC8</f>
        <v>0</v>
      </c>
      <c r="HB8" s="229"/>
      <c r="HC8" s="172">
        <f>$X$8*DE8</f>
        <v>0</v>
      </c>
      <c r="HD8" s="164">
        <f>$Y$8*DF8</f>
        <v>0</v>
      </c>
      <c r="HE8" s="164">
        <f>$Z$8*DG8</f>
        <v>0</v>
      </c>
      <c r="HF8" s="164">
        <f>$AA$8*DH8</f>
        <v>0</v>
      </c>
      <c r="HG8" s="164">
        <f>$AB$8*DI8</f>
        <v>0</v>
      </c>
      <c r="HH8" s="164">
        <f>$AC$8*DJ8</f>
        <v>0</v>
      </c>
      <c r="HI8" s="164">
        <f>$AD$8*DK8</f>
        <v>0</v>
      </c>
      <c r="HJ8" s="164">
        <f>$AE$8*DL8</f>
        <v>0</v>
      </c>
      <c r="HK8" s="164">
        <f>$AF$8*DM8</f>
        <v>0</v>
      </c>
      <c r="HL8" s="164">
        <f>$AG$8*DN8</f>
        <v>0</v>
      </c>
      <c r="HM8" s="164">
        <f>$AH$8*DO8</f>
        <v>0</v>
      </c>
      <c r="HN8" s="164">
        <f>$AI$8*DP8</f>
        <v>0</v>
      </c>
      <c r="HO8" s="164">
        <f>$AJ$8*DQ8</f>
        <v>0</v>
      </c>
      <c r="HP8" s="164">
        <f>$AK$8*DR8</f>
        <v>0</v>
      </c>
      <c r="HQ8" s="164">
        <f>$AL$8*DS8</f>
        <v>0</v>
      </c>
      <c r="HR8" s="173">
        <f>$AM$8*DT8</f>
        <v>0</v>
      </c>
      <c r="HS8" s="229"/>
      <c r="HT8" s="172">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73">
        <f>$AM$8*EK8</f>
        <v>0</v>
      </c>
      <c r="IK8" s="58" t="s">
        <v>225</v>
      </c>
      <c r="IL8" s="62">
        <f t="shared" si="5"/>
        <v>0</v>
      </c>
      <c r="IM8" s="289">
        <f t="shared" si="6"/>
        <v>0</v>
      </c>
      <c r="IN8" s="289">
        <f t="shared" si="7"/>
        <v>7644.6180000000004</v>
      </c>
      <c r="IO8" s="289">
        <f t="shared" si="8"/>
        <v>0</v>
      </c>
      <c r="IP8" s="289">
        <f t="shared" si="9"/>
        <v>0</v>
      </c>
      <c r="IQ8" s="236">
        <f t="shared" si="10"/>
        <v>0</v>
      </c>
    </row>
    <row r="9" spans="1:251">
      <c r="A9" s="62" t="s">
        <v>255</v>
      </c>
      <c r="B9" s="145">
        <f>INDEX('Waste Projections'!$H11:$AL11,MATCH('2. YTS Rail'!$B$1,'Waste Projections'!$H$6:$AL$6,0))</f>
        <v>5139.54</v>
      </c>
      <c r="C9" s="286" t="s">
        <v>294</v>
      </c>
      <c r="D9" s="154" t="s">
        <v>257</v>
      </c>
      <c r="E9" s="83" t="s">
        <v>249</v>
      </c>
      <c r="F9" s="83" t="s">
        <v>249</v>
      </c>
      <c r="G9" s="156">
        <v>15.6</v>
      </c>
      <c r="H9" s="83" t="s">
        <v>220</v>
      </c>
      <c r="I9" s="156">
        <v>0</v>
      </c>
      <c r="J9" s="156" t="str">
        <f t="shared" si="1"/>
        <v>N/A</v>
      </c>
      <c r="K9" s="156">
        <v>0</v>
      </c>
      <c r="L9" s="240" t="str">
        <f t="shared" si="2"/>
        <v>N/A</v>
      </c>
      <c r="M9" s="243">
        <f t="shared" si="11"/>
        <v>1200</v>
      </c>
      <c r="N9" s="240" t="str">
        <f t="shared" si="3"/>
        <v>Rail</v>
      </c>
      <c r="O9" s="172">
        <f t="shared" si="4"/>
        <v>0</v>
      </c>
      <c r="P9" s="164">
        <f t="shared" si="4"/>
        <v>80176.823999999993</v>
      </c>
      <c r="Q9" s="164">
        <f t="shared" si="4"/>
        <v>0</v>
      </c>
      <c r="R9" s="173">
        <f t="shared" si="4"/>
        <v>6167448</v>
      </c>
      <c r="S9" s="172">
        <f>INDEX('Transportation GHG'!$B$21:$B$24,MATCH('2. YTS Rail'!S$4,'Transportation GHG'!$A$21:$A$24,0))*O9</f>
        <v>0</v>
      </c>
      <c r="T9" s="164">
        <f>INDEX('Transportation GHG'!$B$21:$B$24,MATCH('2. YTS Rail'!T$4,'Transportation GHG'!$A$21:$A$24,0))*P9</f>
        <v>7.1924778575999992</v>
      </c>
      <c r="U9" s="164">
        <f>INDEX('Transportation GHG'!$B$21:$B$24,MATCH('2. YTS Rail'!U$4,'Transportation GHG'!$A$21:$A$24,0))*Q9</f>
        <v>0</v>
      </c>
      <c r="V9" s="173">
        <f>INDEX('Transportation GHG'!$B$21:$B$24,MATCH('2. YTS Rail'!V$4,'Transportation GHG'!$A$21:$A$24,0))*R9</f>
        <v>146.18857434146344</v>
      </c>
      <c r="X9" s="172">
        <f>INDEX('Waste Composition'!$P$5:$P$20,MATCH('2. YTS Rail'!X$4,'Waste Composition'!$O$5:$O$20,0))*$B9</f>
        <v>205.58160000000001</v>
      </c>
      <c r="Y9" s="164">
        <f>INDEX('Waste Composition'!$P$5:$P$20,MATCH('2. YTS Rail'!Y$4,'Waste Composition'!$O$5:$O$20,0))*$B9</f>
        <v>873.72179999999992</v>
      </c>
      <c r="Z9" s="164">
        <f>INDEX('Waste Composition'!$P$5:$P$20,MATCH('2. YTS Rail'!Z$4,'Waste Composition'!$O$5:$O$20,0))*$B9</f>
        <v>925.11719999999991</v>
      </c>
      <c r="AA9" s="164">
        <f>INDEX('Waste Composition'!$P$5:$P$20,MATCH('2. YTS Rail'!AA$4,'Waste Composition'!$O$5:$O$20,0))*$B9</f>
        <v>462.55859999999996</v>
      </c>
      <c r="AB9" s="164">
        <f>INDEX('Waste Composition'!$P$5:$P$20,MATCH('2. YTS Rail'!AB$4,'Waste Composition'!$O$5:$O$20,0))*$B9</f>
        <v>77.093099999999993</v>
      </c>
      <c r="AC9" s="164">
        <f>INDEX('Waste Composition'!$P$5:$P$20,MATCH('2. YTS Rail'!AC$4,'Waste Composition'!$O$5:$O$20,0))*$B9</f>
        <v>128.48850000000002</v>
      </c>
      <c r="AD9" s="164">
        <f>INDEX('Waste Composition'!$P$5:$P$20,MATCH('2. YTS Rail'!AD$4,'Waste Composition'!$O$5:$O$20,0))*$B9</f>
        <v>25.697700000000001</v>
      </c>
      <c r="AE9" s="164">
        <f>INDEX('Waste Composition'!$P$5:$P$20,MATCH('2. YTS Rail'!AE$4,'Waste Composition'!$O$5:$O$20,0))*$B9</f>
        <v>385.46549999999996</v>
      </c>
      <c r="AF9" s="164">
        <f>INDEX('Waste Composition'!$P$5:$P$20,MATCH('2. YTS Rail'!AF$4,'Waste Composition'!$O$5:$O$20,0))*$B9</f>
        <v>51.395400000000002</v>
      </c>
      <c r="AG9" s="164">
        <f>INDEX('Waste Composition'!$P$5:$P$20,MATCH('2. YTS Rail'!AG$4,'Waste Composition'!$O$5:$O$20,0))*$B9</f>
        <v>51.395400000000002</v>
      </c>
      <c r="AH9" s="164">
        <f>INDEX('Waste Composition'!$P$5:$P$20,MATCH('2. YTS Rail'!AH$4,'Waste Composition'!$O$5:$O$20,0))*$B9</f>
        <v>128.48850000000002</v>
      </c>
      <c r="AI9" s="164">
        <f>INDEX('Waste Composition'!$P$5:$P$20,MATCH('2. YTS Rail'!AI$4,'Waste Composition'!$O$5:$O$20,0))*$B9</f>
        <v>154.18619999999999</v>
      </c>
      <c r="AJ9" s="164">
        <f>INDEX('Waste Composition'!$P$5:$P$20,MATCH('2. YTS Rail'!AJ$4,'Waste Composition'!$O$5:$O$20,0))*$B9</f>
        <v>616.74479999999994</v>
      </c>
      <c r="AK9" s="164">
        <f>INDEX('Waste Composition'!$P$5:$P$20,MATCH('2. YTS Rail'!AK$4,'Waste Composition'!$O$5:$O$20,0))*$B9</f>
        <v>25.697700000000001</v>
      </c>
      <c r="AL9" s="164">
        <f>INDEX('Waste Composition'!$P$5:$P$20,MATCH('2. YTS Rail'!AL$4,'Waste Composition'!$O$5:$O$20,0))*$B9</f>
        <v>616.74479999999994</v>
      </c>
      <c r="AM9" s="173">
        <f>INDEX('Waste Composition'!$P$5:$P$20,MATCH('2. YTS Rail'!AM$4,'Waste Composition'!$O$5:$O$20,0))*$B9</f>
        <v>411.16320000000002</v>
      </c>
      <c r="AO9" s="214">
        <v>0</v>
      </c>
      <c r="AP9" s="215">
        <v>0</v>
      </c>
      <c r="AQ9" s="215">
        <v>0</v>
      </c>
      <c r="AR9" s="215">
        <v>0</v>
      </c>
      <c r="AS9" s="215">
        <v>0</v>
      </c>
      <c r="AT9" s="215">
        <v>0</v>
      </c>
      <c r="AU9" s="215">
        <v>0</v>
      </c>
      <c r="AV9" s="215">
        <v>0</v>
      </c>
      <c r="AW9" s="215">
        <v>0</v>
      </c>
      <c r="AX9" s="215">
        <v>0</v>
      </c>
      <c r="AY9" s="215">
        <v>0</v>
      </c>
      <c r="AZ9" s="215">
        <v>0</v>
      </c>
      <c r="BA9" s="215">
        <v>0</v>
      </c>
      <c r="BB9" s="215">
        <v>0</v>
      </c>
      <c r="BC9" s="215">
        <v>0</v>
      </c>
      <c r="BD9" s="215">
        <v>0</v>
      </c>
      <c r="BF9" s="214">
        <v>0</v>
      </c>
      <c r="BG9" s="215">
        <v>0</v>
      </c>
      <c r="BH9" s="215">
        <v>0</v>
      </c>
      <c r="BI9" s="215">
        <v>0</v>
      </c>
      <c r="BJ9" s="215">
        <v>0</v>
      </c>
      <c r="BK9" s="215">
        <v>0</v>
      </c>
      <c r="BL9" s="215">
        <v>0</v>
      </c>
      <c r="BM9" s="215">
        <v>0</v>
      </c>
      <c r="BN9" s="215">
        <v>0</v>
      </c>
      <c r="BO9" s="215">
        <v>0</v>
      </c>
      <c r="BP9" s="215">
        <v>0</v>
      </c>
      <c r="BQ9" s="215">
        <v>0</v>
      </c>
      <c r="BR9" s="215">
        <v>0</v>
      </c>
      <c r="BS9" s="215">
        <v>0</v>
      </c>
      <c r="BT9" s="215">
        <v>0</v>
      </c>
      <c r="BU9" s="219">
        <v>0</v>
      </c>
      <c r="BW9" s="214">
        <v>1</v>
      </c>
      <c r="BX9" s="215">
        <v>1</v>
      </c>
      <c r="BY9" s="215">
        <v>1</v>
      </c>
      <c r="BZ9" s="215">
        <v>1</v>
      </c>
      <c r="CA9" s="215">
        <v>1</v>
      </c>
      <c r="CB9" s="215">
        <v>1</v>
      </c>
      <c r="CC9" s="215">
        <v>1</v>
      </c>
      <c r="CD9" s="215">
        <v>1</v>
      </c>
      <c r="CE9" s="215">
        <v>1</v>
      </c>
      <c r="CF9" s="215">
        <v>1</v>
      </c>
      <c r="CG9" s="215">
        <v>1</v>
      </c>
      <c r="CH9" s="215">
        <v>1</v>
      </c>
      <c r="CI9" s="215">
        <v>1</v>
      </c>
      <c r="CJ9" s="215">
        <v>1</v>
      </c>
      <c r="CK9" s="215">
        <v>1</v>
      </c>
      <c r="CL9" s="219">
        <v>1</v>
      </c>
      <c r="CN9" s="214">
        <v>0</v>
      </c>
      <c r="CO9" s="215">
        <v>0</v>
      </c>
      <c r="CP9" s="215">
        <v>0</v>
      </c>
      <c r="CQ9" s="215">
        <v>0</v>
      </c>
      <c r="CR9" s="215">
        <v>0</v>
      </c>
      <c r="CS9" s="215">
        <v>0</v>
      </c>
      <c r="CT9" s="215">
        <v>0</v>
      </c>
      <c r="CU9" s="215">
        <v>0</v>
      </c>
      <c r="CV9" s="215">
        <v>0</v>
      </c>
      <c r="CW9" s="215">
        <v>0</v>
      </c>
      <c r="CX9" s="215">
        <v>0</v>
      </c>
      <c r="CY9" s="215">
        <v>0</v>
      </c>
      <c r="CZ9" s="215">
        <v>0</v>
      </c>
      <c r="DA9" s="215">
        <v>0</v>
      </c>
      <c r="DB9" s="215">
        <v>0</v>
      </c>
      <c r="DC9" s="219">
        <v>0</v>
      </c>
      <c r="DE9" s="214">
        <v>0</v>
      </c>
      <c r="DF9" s="215">
        <v>0</v>
      </c>
      <c r="DG9" s="215">
        <v>0</v>
      </c>
      <c r="DH9" s="215">
        <v>0</v>
      </c>
      <c r="DI9" s="215">
        <v>0</v>
      </c>
      <c r="DJ9" s="215">
        <v>0</v>
      </c>
      <c r="DK9" s="215">
        <v>0</v>
      </c>
      <c r="DL9" s="215">
        <v>0</v>
      </c>
      <c r="DM9" s="215">
        <v>0</v>
      </c>
      <c r="DN9" s="215">
        <v>0</v>
      </c>
      <c r="DO9" s="215">
        <v>0</v>
      </c>
      <c r="DP9" s="215">
        <v>0</v>
      </c>
      <c r="DQ9" s="215">
        <v>0</v>
      </c>
      <c r="DR9" s="215">
        <v>0</v>
      </c>
      <c r="DS9" s="215">
        <v>0</v>
      </c>
      <c r="DT9" s="219">
        <v>0</v>
      </c>
      <c r="DV9" s="214">
        <v>0</v>
      </c>
      <c r="DW9" s="215">
        <v>0</v>
      </c>
      <c r="DX9" s="215">
        <v>0</v>
      </c>
      <c r="DY9" s="215">
        <v>0</v>
      </c>
      <c r="DZ9" s="215">
        <v>0</v>
      </c>
      <c r="EA9" s="215">
        <v>0</v>
      </c>
      <c r="EB9" s="215">
        <v>0</v>
      </c>
      <c r="EC9" s="215">
        <v>0</v>
      </c>
      <c r="ED9" s="215">
        <v>0</v>
      </c>
      <c r="EE9" s="215">
        <v>0</v>
      </c>
      <c r="EF9" s="215">
        <v>0</v>
      </c>
      <c r="EG9" s="215">
        <v>0</v>
      </c>
      <c r="EH9" s="215">
        <v>0</v>
      </c>
      <c r="EI9" s="215">
        <v>0</v>
      </c>
      <c r="EJ9" s="215">
        <v>0</v>
      </c>
      <c r="EK9" s="219">
        <v>0</v>
      </c>
      <c r="EM9" s="172">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73">
        <f>$AM$9*BD9</f>
        <v>0</v>
      </c>
      <c r="FC9" s="229"/>
      <c r="FD9" s="172">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73">
        <f>$AM$9*BU9</f>
        <v>0</v>
      </c>
      <c r="FT9" s="229"/>
      <c r="FU9" s="172">
        <f>$X$9*BW9</f>
        <v>205.58160000000001</v>
      </c>
      <c r="FV9" s="164">
        <f>$Y$9*BX9</f>
        <v>873.72179999999992</v>
      </c>
      <c r="FW9" s="164">
        <f>$Z$9*BY9</f>
        <v>925.11719999999991</v>
      </c>
      <c r="FX9" s="164">
        <f>$AA$9*BZ9</f>
        <v>462.55859999999996</v>
      </c>
      <c r="FY9" s="164">
        <f>$AB$9*CA9</f>
        <v>77.093099999999993</v>
      </c>
      <c r="FZ9" s="164">
        <f>$AC$9*CB9</f>
        <v>128.48850000000002</v>
      </c>
      <c r="GA9" s="164">
        <f>$AD$9*CC9</f>
        <v>25.697700000000001</v>
      </c>
      <c r="GB9" s="164">
        <f>$AE$9*CD9</f>
        <v>385.46549999999996</v>
      </c>
      <c r="GC9" s="164">
        <f>$AF$9*CE9</f>
        <v>51.395400000000002</v>
      </c>
      <c r="GD9" s="164">
        <f>$AG$9*CF9</f>
        <v>51.395400000000002</v>
      </c>
      <c r="GE9" s="164">
        <f>$AH$9*CG9</f>
        <v>128.48850000000002</v>
      </c>
      <c r="GF9" s="164">
        <f>$AI$9*CH9</f>
        <v>154.18619999999999</v>
      </c>
      <c r="GG9" s="164">
        <f>$AJ$9*CI9</f>
        <v>616.74479999999994</v>
      </c>
      <c r="GH9" s="164">
        <f>$AK$9*CJ9</f>
        <v>25.697700000000001</v>
      </c>
      <c r="GI9" s="164">
        <f>$AL$9*CK9</f>
        <v>616.74479999999994</v>
      </c>
      <c r="GJ9" s="173">
        <f>$AM$9*CL9</f>
        <v>411.16320000000002</v>
      </c>
      <c r="GK9" s="229"/>
      <c r="GL9" s="172">
        <f>$X$9*CN9</f>
        <v>0</v>
      </c>
      <c r="GM9" s="164">
        <f>$Y$9*CO9</f>
        <v>0</v>
      </c>
      <c r="GN9" s="164">
        <f>$Z$9*CP9</f>
        <v>0</v>
      </c>
      <c r="GO9" s="164">
        <f>$AA$9*CQ9</f>
        <v>0</v>
      </c>
      <c r="GP9" s="164">
        <f>$AB$9*CR9</f>
        <v>0</v>
      </c>
      <c r="GQ9" s="164">
        <f>$AC$9*CS9</f>
        <v>0</v>
      </c>
      <c r="GR9" s="164">
        <f>$AD$9*CT9</f>
        <v>0</v>
      </c>
      <c r="GS9" s="164">
        <f>$AE$9*CU9</f>
        <v>0</v>
      </c>
      <c r="GT9" s="164">
        <f>$AF$9*CV9</f>
        <v>0</v>
      </c>
      <c r="GU9" s="164">
        <f>$AG$9*CW9</f>
        <v>0</v>
      </c>
      <c r="GV9" s="164">
        <f>$AH$9*CX9</f>
        <v>0</v>
      </c>
      <c r="GW9" s="164">
        <f>$AI$9*CY9</f>
        <v>0</v>
      </c>
      <c r="GX9" s="164">
        <f>$AJ$9*CZ9</f>
        <v>0</v>
      </c>
      <c r="GY9" s="164">
        <f>$AK$9*DA9</f>
        <v>0</v>
      </c>
      <c r="GZ9" s="164">
        <f>$AL$9*DB9</f>
        <v>0</v>
      </c>
      <c r="HA9" s="173">
        <f>$AM$9*DC9</f>
        <v>0</v>
      </c>
      <c r="HB9" s="229"/>
      <c r="HC9" s="172">
        <f>$X$9*DE9</f>
        <v>0</v>
      </c>
      <c r="HD9" s="164">
        <f>$Y$9*DF9</f>
        <v>0</v>
      </c>
      <c r="HE9" s="164">
        <f>$Z$9*DG9</f>
        <v>0</v>
      </c>
      <c r="HF9" s="164">
        <f>$AA$9*DH9</f>
        <v>0</v>
      </c>
      <c r="HG9" s="164">
        <f>$AB$9*DI9</f>
        <v>0</v>
      </c>
      <c r="HH9" s="164">
        <f>$AC$9*DJ9</f>
        <v>0</v>
      </c>
      <c r="HI9" s="164">
        <f>$AD$9*DK9</f>
        <v>0</v>
      </c>
      <c r="HJ9" s="164">
        <f>$AE$9*DL9</f>
        <v>0</v>
      </c>
      <c r="HK9" s="164">
        <f>$AF$9*DM9</f>
        <v>0</v>
      </c>
      <c r="HL9" s="164">
        <f>$AG$9*DN9</f>
        <v>0</v>
      </c>
      <c r="HM9" s="164">
        <f>$AH$9*DO9</f>
        <v>0</v>
      </c>
      <c r="HN9" s="164">
        <f>$AI$9*DP9</f>
        <v>0</v>
      </c>
      <c r="HO9" s="164">
        <f>$AJ$9*DQ9</f>
        <v>0</v>
      </c>
      <c r="HP9" s="164">
        <f>$AK$9*DR9</f>
        <v>0</v>
      </c>
      <c r="HQ9" s="164">
        <f>$AL$9*DS9</f>
        <v>0</v>
      </c>
      <c r="HR9" s="173">
        <f>$AM$9*DT9</f>
        <v>0</v>
      </c>
      <c r="HS9" s="229"/>
      <c r="HT9" s="172">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73">
        <f>$AM$9*EK9</f>
        <v>0</v>
      </c>
      <c r="IK9" s="49" t="s">
        <v>226</v>
      </c>
      <c r="IL9" s="62">
        <f t="shared" si="5"/>
        <v>0</v>
      </c>
      <c r="IM9" s="289">
        <f t="shared" si="6"/>
        <v>0</v>
      </c>
      <c r="IN9" s="289">
        <f t="shared" si="7"/>
        <v>1103.1364232035592</v>
      </c>
      <c r="IO9" s="289">
        <f t="shared" si="8"/>
        <v>0</v>
      </c>
      <c r="IP9" s="289">
        <f t="shared" si="9"/>
        <v>0</v>
      </c>
      <c r="IQ9" s="236">
        <f t="shared" si="10"/>
        <v>0</v>
      </c>
    </row>
    <row r="10" spans="1:251">
      <c r="A10" s="62" t="s">
        <v>256</v>
      </c>
      <c r="B10" s="145">
        <f>INDEX('Waste Projections'!$H12:$AL12,MATCH('2. YTS Rail'!$B$1,'Waste Projections'!$H$6:$AL$6,0))</f>
        <v>3769</v>
      </c>
      <c r="C10" s="286" t="s">
        <v>294</v>
      </c>
      <c r="D10" s="154" t="s">
        <v>257</v>
      </c>
      <c r="E10" s="83" t="s">
        <v>249</v>
      </c>
      <c r="F10" s="83" t="s">
        <v>249</v>
      </c>
      <c r="G10" s="156">
        <v>5.3</v>
      </c>
      <c r="H10" s="83" t="s">
        <v>220</v>
      </c>
      <c r="I10" s="156">
        <v>0</v>
      </c>
      <c r="J10" s="156" t="str">
        <f t="shared" si="1"/>
        <v>N/A</v>
      </c>
      <c r="K10" s="156">
        <v>0</v>
      </c>
      <c r="L10" s="240" t="str">
        <f t="shared" si="2"/>
        <v>N/A</v>
      </c>
      <c r="M10" s="243">
        <f t="shared" si="11"/>
        <v>1200</v>
      </c>
      <c r="N10" s="240" t="str">
        <f t="shared" si="3"/>
        <v>Rail</v>
      </c>
      <c r="O10" s="172">
        <f t="shared" si="4"/>
        <v>0</v>
      </c>
      <c r="P10" s="164">
        <f t="shared" si="4"/>
        <v>19975.7</v>
      </c>
      <c r="Q10" s="164">
        <f t="shared" si="4"/>
        <v>0</v>
      </c>
      <c r="R10" s="173">
        <f t="shared" si="4"/>
        <v>4522800</v>
      </c>
      <c r="S10" s="172">
        <f>INDEX('Transportation GHG'!$B$21:$B$24,MATCH('2. YTS Rail'!S$4,'Transportation GHG'!$A$21:$A$24,0))*O10</f>
        <v>0</v>
      </c>
      <c r="T10" s="164">
        <f>INDEX('Transportation GHG'!$B$21:$B$24,MATCH('2. YTS Rail'!T$4,'Transportation GHG'!$A$21:$A$24,0))*P10</f>
        <v>1.7919739492307694</v>
      </c>
      <c r="U10" s="164">
        <f>INDEX('Transportation GHG'!$B$21:$B$24,MATCH('2. YTS Rail'!U$4,'Transportation GHG'!$A$21:$A$24,0))*Q10</f>
        <v>0</v>
      </c>
      <c r="V10" s="173">
        <f>INDEX('Transportation GHG'!$B$21:$B$24,MATCH('2. YTS Rail'!V$4,'Transportation GHG'!$A$21:$A$24,0))*R10</f>
        <v>107.20506829268294</v>
      </c>
      <c r="X10" s="172">
        <f>INDEX('Waste Composition'!$P$5:$P$20,MATCH('2. YTS Rail'!X$4,'Waste Composition'!$O$5:$O$20,0))*$B10</f>
        <v>150.76</v>
      </c>
      <c r="Y10" s="164">
        <f>INDEX('Waste Composition'!$P$5:$P$20,MATCH('2. YTS Rail'!Y$4,'Waste Composition'!$O$5:$O$20,0))*$B10</f>
        <v>640.7299999999999</v>
      </c>
      <c r="Z10" s="164">
        <f>INDEX('Waste Composition'!$P$5:$P$20,MATCH('2. YTS Rail'!Z$4,'Waste Composition'!$O$5:$O$20,0))*$B10</f>
        <v>678.42</v>
      </c>
      <c r="AA10" s="164">
        <f>INDEX('Waste Composition'!$P$5:$P$20,MATCH('2. YTS Rail'!AA$4,'Waste Composition'!$O$5:$O$20,0))*$B10</f>
        <v>339.21</v>
      </c>
      <c r="AB10" s="164">
        <f>INDEX('Waste Composition'!$P$5:$P$20,MATCH('2. YTS Rail'!AB$4,'Waste Composition'!$O$5:$O$20,0))*$B10</f>
        <v>56.534999999999997</v>
      </c>
      <c r="AC10" s="164">
        <f>INDEX('Waste Composition'!$P$5:$P$20,MATCH('2. YTS Rail'!AC$4,'Waste Composition'!$O$5:$O$20,0))*$B10</f>
        <v>94.225000000000009</v>
      </c>
      <c r="AD10" s="164">
        <f>INDEX('Waste Composition'!$P$5:$P$20,MATCH('2. YTS Rail'!AD$4,'Waste Composition'!$O$5:$O$20,0))*$B10</f>
        <v>18.844999999999999</v>
      </c>
      <c r="AE10" s="164">
        <f>INDEX('Waste Composition'!$P$5:$P$20,MATCH('2. YTS Rail'!AE$4,'Waste Composition'!$O$5:$O$20,0))*$B10</f>
        <v>282.67500000000001</v>
      </c>
      <c r="AF10" s="164">
        <f>INDEX('Waste Composition'!$P$5:$P$20,MATCH('2. YTS Rail'!AF$4,'Waste Composition'!$O$5:$O$20,0))*$B10</f>
        <v>37.69</v>
      </c>
      <c r="AG10" s="164">
        <f>INDEX('Waste Composition'!$P$5:$P$20,MATCH('2. YTS Rail'!AG$4,'Waste Composition'!$O$5:$O$20,0))*$B10</f>
        <v>37.69</v>
      </c>
      <c r="AH10" s="164">
        <f>INDEX('Waste Composition'!$P$5:$P$20,MATCH('2. YTS Rail'!AH$4,'Waste Composition'!$O$5:$O$20,0))*$B10</f>
        <v>94.225000000000009</v>
      </c>
      <c r="AI10" s="164">
        <f>INDEX('Waste Composition'!$P$5:$P$20,MATCH('2. YTS Rail'!AI$4,'Waste Composition'!$O$5:$O$20,0))*$B10</f>
        <v>113.07</v>
      </c>
      <c r="AJ10" s="164">
        <f>INDEX('Waste Composition'!$P$5:$P$20,MATCH('2. YTS Rail'!AJ$4,'Waste Composition'!$O$5:$O$20,0))*$B10</f>
        <v>452.28</v>
      </c>
      <c r="AK10" s="164">
        <f>INDEX('Waste Composition'!$P$5:$P$20,MATCH('2. YTS Rail'!AK$4,'Waste Composition'!$O$5:$O$20,0))*$B10</f>
        <v>18.844999999999999</v>
      </c>
      <c r="AL10" s="164">
        <f>INDEX('Waste Composition'!$P$5:$P$20,MATCH('2. YTS Rail'!AL$4,'Waste Composition'!$O$5:$O$20,0))*$B10</f>
        <v>452.28</v>
      </c>
      <c r="AM10" s="173">
        <f>INDEX('Waste Composition'!$P$5:$P$20,MATCH('2. YTS Rail'!AM$4,'Waste Composition'!$O$5:$O$20,0))*$B10</f>
        <v>301.52</v>
      </c>
      <c r="AO10" s="214">
        <v>0</v>
      </c>
      <c r="AP10" s="215">
        <v>0</v>
      </c>
      <c r="AQ10" s="215">
        <v>0</v>
      </c>
      <c r="AR10" s="215">
        <v>0</v>
      </c>
      <c r="AS10" s="215">
        <v>0</v>
      </c>
      <c r="AT10" s="215">
        <v>0</v>
      </c>
      <c r="AU10" s="215">
        <v>0</v>
      </c>
      <c r="AV10" s="215">
        <v>0</v>
      </c>
      <c r="AW10" s="215">
        <v>0</v>
      </c>
      <c r="AX10" s="215">
        <v>0</v>
      </c>
      <c r="AY10" s="215">
        <v>0</v>
      </c>
      <c r="AZ10" s="215">
        <v>0</v>
      </c>
      <c r="BA10" s="215">
        <v>0</v>
      </c>
      <c r="BB10" s="215">
        <v>0</v>
      </c>
      <c r="BC10" s="215">
        <v>0</v>
      </c>
      <c r="BD10" s="215">
        <v>0</v>
      </c>
      <c r="BF10" s="214">
        <v>0</v>
      </c>
      <c r="BG10" s="215">
        <v>0</v>
      </c>
      <c r="BH10" s="215">
        <v>0</v>
      </c>
      <c r="BI10" s="215">
        <v>0</v>
      </c>
      <c r="BJ10" s="215">
        <v>0</v>
      </c>
      <c r="BK10" s="215">
        <v>0</v>
      </c>
      <c r="BL10" s="215">
        <v>0</v>
      </c>
      <c r="BM10" s="215">
        <v>0</v>
      </c>
      <c r="BN10" s="215">
        <v>0</v>
      </c>
      <c r="BO10" s="215">
        <v>0</v>
      </c>
      <c r="BP10" s="215">
        <v>0</v>
      </c>
      <c r="BQ10" s="215">
        <v>0</v>
      </c>
      <c r="BR10" s="215">
        <v>0</v>
      </c>
      <c r="BS10" s="215">
        <v>0</v>
      </c>
      <c r="BT10" s="215">
        <v>0</v>
      </c>
      <c r="BU10" s="219">
        <v>0</v>
      </c>
      <c r="BW10" s="214">
        <v>1</v>
      </c>
      <c r="BX10" s="215">
        <v>1</v>
      </c>
      <c r="BY10" s="215">
        <v>1</v>
      </c>
      <c r="BZ10" s="215">
        <v>1</v>
      </c>
      <c r="CA10" s="215">
        <v>1</v>
      </c>
      <c r="CB10" s="215">
        <v>1</v>
      </c>
      <c r="CC10" s="215">
        <v>1</v>
      </c>
      <c r="CD10" s="215">
        <v>1</v>
      </c>
      <c r="CE10" s="215">
        <v>1</v>
      </c>
      <c r="CF10" s="215">
        <v>1</v>
      </c>
      <c r="CG10" s="215">
        <v>1</v>
      </c>
      <c r="CH10" s="215">
        <v>1</v>
      </c>
      <c r="CI10" s="215">
        <v>1</v>
      </c>
      <c r="CJ10" s="215">
        <v>1</v>
      </c>
      <c r="CK10" s="215">
        <v>1</v>
      </c>
      <c r="CL10" s="219">
        <v>1</v>
      </c>
      <c r="CN10" s="214">
        <v>0</v>
      </c>
      <c r="CO10" s="215">
        <v>0</v>
      </c>
      <c r="CP10" s="215">
        <v>0</v>
      </c>
      <c r="CQ10" s="215">
        <v>0</v>
      </c>
      <c r="CR10" s="215">
        <v>0</v>
      </c>
      <c r="CS10" s="215">
        <v>0</v>
      </c>
      <c r="CT10" s="215">
        <v>0</v>
      </c>
      <c r="CU10" s="215">
        <v>0</v>
      </c>
      <c r="CV10" s="215">
        <v>0</v>
      </c>
      <c r="CW10" s="215">
        <v>0</v>
      </c>
      <c r="CX10" s="215">
        <v>0</v>
      </c>
      <c r="CY10" s="215">
        <v>0</v>
      </c>
      <c r="CZ10" s="215">
        <v>0</v>
      </c>
      <c r="DA10" s="215">
        <v>0</v>
      </c>
      <c r="DB10" s="215">
        <v>0</v>
      </c>
      <c r="DC10" s="219">
        <v>0</v>
      </c>
      <c r="DE10" s="214">
        <v>0</v>
      </c>
      <c r="DF10" s="215">
        <v>0</v>
      </c>
      <c r="DG10" s="215">
        <v>0</v>
      </c>
      <c r="DH10" s="215">
        <v>0</v>
      </c>
      <c r="DI10" s="215">
        <v>0</v>
      </c>
      <c r="DJ10" s="215">
        <v>0</v>
      </c>
      <c r="DK10" s="215">
        <v>0</v>
      </c>
      <c r="DL10" s="215">
        <v>0</v>
      </c>
      <c r="DM10" s="215">
        <v>0</v>
      </c>
      <c r="DN10" s="215">
        <v>0</v>
      </c>
      <c r="DO10" s="215">
        <v>0</v>
      </c>
      <c r="DP10" s="215">
        <v>0</v>
      </c>
      <c r="DQ10" s="215">
        <v>0</v>
      </c>
      <c r="DR10" s="215">
        <v>0</v>
      </c>
      <c r="DS10" s="215">
        <v>0</v>
      </c>
      <c r="DT10" s="219">
        <v>0</v>
      </c>
      <c r="DV10" s="214">
        <v>0</v>
      </c>
      <c r="DW10" s="215">
        <v>0</v>
      </c>
      <c r="DX10" s="215">
        <v>0</v>
      </c>
      <c r="DY10" s="215">
        <v>0</v>
      </c>
      <c r="DZ10" s="215">
        <v>0</v>
      </c>
      <c r="EA10" s="215">
        <v>0</v>
      </c>
      <c r="EB10" s="215">
        <v>0</v>
      </c>
      <c r="EC10" s="215">
        <v>0</v>
      </c>
      <c r="ED10" s="215">
        <v>0</v>
      </c>
      <c r="EE10" s="215">
        <v>0</v>
      </c>
      <c r="EF10" s="215">
        <v>0</v>
      </c>
      <c r="EG10" s="215">
        <v>0</v>
      </c>
      <c r="EH10" s="215">
        <v>0</v>
      </c>
      <c r="EI10" s="215">
        <v>0</v>
      </c>
      <c r="EJ10" s="215">
        <v>0</v>
      </c>
      <c r="EK10" s="219">
        <v>0</v>
      </c>
      <c r="EM10" s="172">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73">
        <f>$AM$10*BD10</f>
        <v>0</v>
      </c>
      <c r="FC10" s="229"/>
      <c r="FD10" s="172">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73">
        <f>$AM$10*BU10</f>
        <v>0</v>
      </c>
      <c r="FT10" s="229"/>
      <c r="FU10" s="172">
        <f>$X$10*BW10</f>
        <v>150.76</v>
      </c>
      <c r="FV10" s="164">
        <f>$Y$10*BX10</f>
        <v>640.7299999999999</v>
      </c>
      <c r="FW10" s="164">
        <f>$Z$10*BY10</f>
        <v>678.42</v>
      </c>
      <c r="FX10" s="164">
        <f>$AA$10*BZ10</f>
        <v>339.21</v>
      </c>
      <c r="FY10" s="164">
        <f>$AB$10*CA10</f>
        <v>56.534999999999997</v>
      </c>
      <c r="FZ10" s="164">
        <f>$AC$10*CB10</f>
        <v>94.225000000000009</v>
      </c>
      <c r="GA10" s="164">
        <f>$AD$10*CC10</f>
        <v>18.844999999999999</v>
      </c>
      <c r="GB10" s="164">
        <f>$AE$10*CD10</f>
        <v>282.67500000000001</v>
      </c>
      <c r="GC10" s="164">
        <f>$AF$10*CE10</f>
        <v>37.69</v>
      </c>
      <c r="GD10" s="164">
        <f>$AG$10*CF10</f>
        <v>37.69</v>
      </c>
      <c r="GE10" s="164">
        <f>$AH$10*CG10</f>
        <v>94.225000000000009</v>
      </c>
      <c r="GF10" s="164">
        <f>$AI$10*CH10</f>
        <v>113.07</v>
      </c>
      <c r="GG10" s="164">
        <f>$AJ$10*CI10</f>
        <v>452.28</v>
      </c>
      <c r="GH10" s="164">
        <f>$AK$10*CJ10</f>
        <v>18.844999999999999</v>
      </c>
      <c r="GI10" s="164">
        <f>$AL$10*CK10</f>
        <v>452.28</v>
      </c>
      <c r="GJ10" s="173">
        <f>$AM$10*CL10</f>
        <v>301.52</v>
      </c>
      <c r="GK10" s="229"/>
      <c r="GL10" s="172">
        <f>$X$10*CN10</f>
        <v>0</v>
      </c>
      <c r="GM10" s="164">
        <f>$Y$10*CO10</f>
        <v>0</v>
      </c>
      <c r="GN10" s="164">
        <f>$Z$10*CP10</f>
        <v>0</v>
      </c>
      <c r="GO10" s="164">
        <f>$AA$10*CQ10</f>
        <v>0</v>
      </c>
      <c r="GP10" s="164">
        <f>$AB$10*CR10</f>
        <v>0</v>
      </c>
      <c r="GQ10" s="164">
        <f>$AC$10*CS10</f>
        <v>0</v>
      </c>
      <c r="GR10" s="164">
        <f>$AD$10*CT10</f>
        <v>0</v>
      </c>
      <c r="GS10" s="164">
        <f>$AE$10*CU10</f>
        <v>0</v>
      </c>
      <c r="GT10" s="164">
        <f>$AF$10*CV10</f>
        <v>0</v>
      </c>
      <c r="GU10" s="164">
        <f>$AG$10*CW10</f>
        <v>0</v>
      </c>
      <c r="GV10" s="164">
        <f>$AH$10*CX10</f>
        <v>0</v>
      </c>
      <c r="GW10" s="164">
        <f>$AI$10*CY10</f>
        <v>0</v>
      </c>
      <c r="GX10" s="164">
        <f>$AJ$10*CZ10</f>
        <v>0</v>
      </c>
      <c r="GY10" s="164">
        <f>$AK$10*DA10</f>
        <v>0</v>
      </c>
      <c r="GZ10" s="164">
        <f>$AL$10*DB10</f>
        <v>0</v>
      </c>
      <c r="HA10" s="173">
        <f>$AM$10*DC10</f>
        <v>0</v>
      </c>
      <c r="HB10" s="229"/>
      <c r="HC10" s="172">
        <f>$X$10*DE10</f>
        <v>0</v>
      </c>
      <c r="HD10" s="164">
        <f>$Y$10*DF10</f>
        <v>0</v>
      </c>
      <c r="HE10" s="164">
        <f>$Z$10*DG10</f>
        <v>0</v>
      </c>
      <c r="HF10" s="164">
        <f>$AA$10*DH10</f>
        <v>0</v>
      </c>
      <c r="HG10" s="164">
        <f>$AB$10*DI10</f>
        <v>0</v>
      </c>
      <c r="HH10" s="164">
        <f>$AC$10*DJ10</f>
        <v>0</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73">
        <f>$AM$10*DT10</f>
        <v>0</v>
      </c>
      <c r="HS10" s="229"/>
      <c r="HT10" s="172">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73">
        <f>$AM$10*EK10</f>
        <v>0</v>
      </c>
      <c r="IK10" s="49" t="s">
        <v>227</v>
      </c>
      <c r="IL10" s="62">
        <f t="shared" si="5"/>
        <v>0</v>
      </c>
      <c r="IM10" s="289">
        <f t="shared" si="6"/>
        <v>0</v>
      </c>
      <c r="IN10" s="289">
        <f t="shared" si="7"/>
        <v>1838.560705339266</v>
      </c>
      <c r="IO10" s="289">
        <f t="shared" si="8"/>
        <v>0</v>
      </c>
      <c r="IP10" s="289">
        <f t="shared" si="9"/>
        <v>0</v>
      </c>
      <c r="IQ10" s="236">
        <f t="shared" si="10"/>
        <v>0</v>
      </c>
    </row>
    <row r="11" spans="1:251">
      <c r="A11" s="62" t="s">
        <v>258</v>
      </c>
      <c r="B11" s="145">
        <f>INDEX('Waste Projections'!$H13:$AL13,MATCH('2. YTS Rail'!$B$1,'Waste Projections'!$H$6:$AL$6,0))</f>
        <v>3570.38</v>
      </c>
      <c r="C11" s="286" t="s">
        <v>294</v>
      </c>
      <c r="D11" s="154" t="s">
        <v>257</v>
      </c>
      <c r="E11" s="83" t="s">
        <v>249</v>
      </c>
      <c r="F11" s="83" t="s">
        <v>249</v>
      </c>
      <c r="G11" s="156">
        <v>20</v>
      </c>
      <c r="H11" s="83" t="s">
        <v>220</v>
      </c>
      <c r="I11" s="156">
        <v>0</v>
      </c>
      <c r="J11" s="156" t="str">
        <f t="shared" si="1"/>
        <v>N/A</v>
      </c>
      <c r="K11" s="156">
        <v>0</v>
      </c>
      <c r="L11" s="240" t="str">
        <f t="shared" si="2"/>
        <v>N/A</v>
      </c>
      <c r="M11" s="243">
        <f t="shared" si="11"/>
        <v>1200</v>
      </c>
      <c r="N11" s="240" t="str">
        <f t="shared" si="3"/>
        <v>Rail</v>
      </c>
      <c r="O11" s="172">
        <f t="shared" si="4"/>
        <v>0</v>
      </c>
      <c r="P11" s="164">
        <f t="shared" si="4"/>
        <v>71407.600000000006</v>
      </c>
      <c r="Q11" s="164">
        <f t="shared" si="4"/>
        <v>0</v>
      </c>
      <c r="R11" s="173">
        <f t="shared" si="4"/>
        <v>4284456</v>
      </c>
      <c r="S11" s="172">
        <f>INDEX('Transportation GHG'!$B$21:$B$24,MATCH('2. YTS Rail'!S$4,'Transportation GHG'!$A$21:$A$24,0))*O11</f>
        <v>0</v>
      </c>
      <c r="T11" s="164">
        <f>INDEX('Transportation GHG'!$B$21:$B$24,MATCH('2. YTS Rail'!T$4,'Transportation GHG'!$A$21:$A$24,0))*P11</f>
        <v>6.4058110092307698</v>
      </c>
      <c r="U11" s="164">
        <f>INDEX('Transportation GHG'!$B$21:$B$24,MATCH('2. YTS Rail'!U$4,'Transportation GHG'!$A$21:$A$24,0))*Q11</f>
        <v>0</v>
      </c>
      <c r="V11" s="173">
        <f>INDEX('Transportation GHG'!$B$21:$B$24,MATCH('2. YTS Rail'!V$4,'Transportation GHG'!$A$21:$A$24,0))*R11</f>
        <v>101.55554039024392</v>
      </c>
      <c r="X11" s="172">
        <f>INDEX('Waste Composition'!$P$5:$P$20,MATCH('2. YTS Rail'!X$4,'Waste Composition'!$O$5:$O$20,0))*$B11</f>
        <v>142.8152</v>
      </c>
      <c r="Y11" s="164">
        <f>INDEX('Waste Composition'!$P$5:$P$20,MATCH('2. YTS Rail'!Y$4,'Waste Composition'!$O$5:$O$20,0))*$B11</f>
        <v>606.96460000000002</v>
      </c>
      <c r="Z11" s="164">
        <f>INDEX('Waste Composition'!$P$5:$P$20,MATCH('2. YTS Rail'!Z$4,'Waste Composition'!$O$5:$O$20,0))*$B11</f>
        <v>642.66840000000002</v>
      </c>
      <c r="AA11" s="164">
        <f>INDEX('Waste Composition'!$P$5:$P$20,MATCH('2. YTS Rail'!AA$4,'Waste Composition'!$O$5:$O$20,0))*$B11</f>
        <v>321.33420000000001</v>
      </c>
      <c r="AB11" s="164">
        <f>INDEX('Waste Composition'!$P$5:$P$20,MATCH('2. YTS Rail'!AB$4,'Waste Composition'!$O$5:$O$20,0))*$B11</f>
        <v>53.555700000000002</v>
      </c>
      <c r="AC11" s="164">
        <f>INDEX('Waste Composition'!$P$5:$P$20,MATCH('2. YTS Rail'!AC$4,'Waste Composition'!$O$5:$O$20,0))*$B11</f>
        <v>89.259500000000003</v>
      </c>
      <c r="AD11" s="164">
        <f>INDEX('Waste Composition'!$P$5:$P$20,MATCH('2. YTS Rail'!AD$4,'Waste Composition'!$O$5:$O$20,0))*$B11</f>
        <v>17.851900000000001</v>
      </c>
      <c r="AE11" s="164">
        <f>INDEX('Waste Composition'!$P$5:$P$20,MATCH('2. YTS Rail'!AE$4,'Waste Composition'!$O$5:$O$20,0))*$B11</f>
        <v>267.77850000000001</v>
      </c>
      <c r="AF11" s="164">
        <f>INDEX('Waste Composition'!$P$5:$P$20,MATCH('2. YTS Rail'!AF$4,'Waste Composition'!$O$5:$O$20,0))*$B11</f>
        <v>35.703800000000001</v>
      </c>
      <c r="AG11" s="164">
        <f>INDEX('Waste Composition'!$P$5:$P$20,MATCH('2. YTS Rail'!AG$4,'Waste Composition'!$O$5:$O$20,0))*$B11</f>
        <v>35.703800000000001</v>
      </c>
      <c r="AH11" s="164">
        <f>INDEX('Waste Composition'!$P$5:$P$20,MATCH('2. YTS Rail'!AH$4,'Waste Composition'!$O$5:$O$20,0))*$B11</f>
        <v>89.259500000000003</v>
      </c>
      <c r="AI11" s="164">
        <f>INDEX('Waste Composition'!$P$5:$P$20,MATCH('2. YTS Rail'!AI$4,'Waste Composition'!$O$5:$O$20,0))*$B11</f>
        <v>107.1114</v>
      </c>
      <c r="AJ11" s="164">
        <f>INDEX('Waste Composition'!$P$5:$P$20,MATCH('2. YTS Rail'!AJ$4,'Waste Composition'!$O$5:$O$20,0))*$B11</f>
        <v>428.44560000000001</v>
      </c>
      <c r="AK11" s="164">
        <f>INDEX('Waste Composition'!$P$5:$P$20,MATCH('2. YTS Rail'!AK$4,'Waste Composition'!$O$5:$O$20,0))*$B11</f>
        <v>17.851900000000001</v>
      </c>
      <c r="AL11" s="164">
        <f>INDEX('Waste Composition'!$P$5:$P$20,MATCH('2. YTS Rail'!AL$4,'Waste Composition'!$O$5:$O$20,0))*$B11</f>
        <v>428.44560000000001</v>
      </c>
      <c r="AM11" s="173">
        <f>INDEX('Waste Composition'!$P$5:$P$20,MATCH('2. YTS Rail'!AM$4,'Waste Composition'!$O$5:$O$20,0))*$B11</f>
        <v>285.63040000000001</v>
      </c>
      <c r="AO11" s="214">
        <v>0</v>
      </c>
      <c r="AP11" s="215">
        <v>0</v>
      </c>
      <c r="AQ11" s="215">
        <v>0</v>
      </c>
      <c r="AR11" s="215">
        <v>0</v>
      </c>
      <c r="AS11" s="215">
        <v>0</v>
      </c>
      <c r="AT11" s="215">
        <v>0</v>
      </c>
      <c r="AU11" s="215">
        <v>0</v>
      </c>
      <c r="AV11" s="215">
        <v>0</v>
      </c>
      <c r="AW11" s="215">
        <v>0</v>
      </c>
      <c r="AX11" s="215">
        <v>0</v>
      </c>
      <c r="AY11" s="215">
        <v>0</v>
      </c>
      <c r="AZ11" s="215">
        <v>0</v>
      </c>
      <c r="BA11" s="215">
        <v>0</v>
      </c>
      <c r="BB11" s="215">
        <v>0</v>
      </c>
      <c r="BC11" s="215">
        <v>0</v>
      </c>
      <c r="BD11" s="215">
        <v>0</v>
      </c>
      <c r="BF11" s="214">
        <v>0</v>
      </c>
      <c r="BG11" s="215">
        <v>0</v>
      </c>
      <c r="BH11" s="215">
        <v>0</v>
      </c>
      <c r="BI11" s="215">
        <v>0</v>
      </c>
      <c r="BJ11" s="215">
        <v>0</v>
      </c>
      <c r="BK11" s="215">
        <v>0</v>
      </c>
      <c r="BL11" s="215">
        <v>0</v>
      </c>
      <c r="BM11" s="215">
        <v>0</v>
      </c>
      <c r="BN11" s="215">
        <v>0</v>
      </c>
      <c r="BO11" s="215">
        <v>0</v>
      </c>
      <c r="BP11" s="215">
        <v>0</v>
      </c>
      <c r="BQ11" s="215">
        <v>0</v>
      </c>
      <c r="BR11" s="215">
        <v>0</v>
      </c>
      <c r="BS11" s="215">
        <v>0</v>
      </c>
      <c r="BT11" s="215">
        <v>0</v>
      </c>
      <c r="BU11" s="219">
        <v>0</v>
      </c>
      <c r="BW11" s="214">
        <v>1</v>
      </c>
      <c r="BX11" s="215">
        <v>1</v>
      </c>
      <c r="BY11" s="215">
        <v>1</v>
      </c>
      <c r="BZ11" s="215">
        <v>1</v>
      </c>
      <c r="CA11" s="215">
        <v>1</v>
      </c>
      <c r="CB11" s="215">
        <v>1</v>
      </c>
      <c r="CC11" s="215">
        <v>1</v>
      </c>
      <c r="CD11" s="215">
        <v>1</v>
      </c>
      <c r="CE11" s="215">
        <v>1</v>
      </c>
      <c r="CF11" s="215">
        <v>1</v>
      </c>
      <c r="CG11" s="215">
        <v>1</v>
      </c>
      <c r="CH11" s="215">
        <v>1</v>
      </c>
      <c r="CI11" s="215">
        <v>1</v>
      </c>
      <c r="CJ11" s="215">
        <v>1</v>
      </c>
      <c r="CK11" s="215">
        <v>1</v>
      </c>
      <c r="CL11" s="219">
        <v>1</v>
      </c>
      <c r="CN11" s="214">
        <v>0</v>
      </c>
      <c r="CO11" s="215">
        <v>0</v>
      </c>
      <c r="CP11" s="215">
        <v>0</v>
      </c>
      <c r="CQ11" s="215">
        <v>0</v>
      </c>
      <c r="CR11" s="215">
        <v>0</v>
      </c>
      <c r="CS11" s="215">
        <v>0</v>
      </c>
      <c r="CT11" s="215">
        <v>0</v>
      </c>
      <c r="CU11" s="215">
        <v>0</v>
      </c>
      <c r="CV11" s="215">
        <v>0</v>
      </c>
      <c r="CW11" s="215">
        <v>0</v>
      </c>
      <c r="CX11" s="215">
        <v>0</v>
      </c>
      <c r="CY11" s="215">
        <v>0</v>
      </c>
      <c r="CZ11" s="215">
        <v>0</v>
      </c>
      <c r="DA11" s="215">
        <v>0</v>
      </c>
      <c r="DB11" s="215">
        <v>0</v>
      </c>
      <c r="DC11" s="219">
        <v>0</v>
      </c>
      <c r="DE11" s="214">
        <v>0</v>
      </c>
      <c r="DF11" s="215">
        <v>0</v>
      </c>
      <c r="DG11" s="215">
        <v>0</v>
      </c>
      <c r="DH11" s="215">
        <v>0</v>
      </c>
      <c r="DI11" s="215">
        <v>0</v>
      </c>
      <c r="DJ11" s="215">
        <v>0</v>
      </c>
      <c r="DK11" s="215">
        <v>0</v>
      </c>
      <c r="DL11" s="215">
        <v>0</v>
      </c>
      <c r="DM11" s="215">
        <v>0</v>
      </c>
      <c r="DN11" s="215">
        <v>0</v>
      </c>
      <c r="DO11" s="215">
        <v>0</v>
      </c>
      <c r="DP11" s="215">
        <v>0</v>
      </c>
      <c r="DQ11" s="215">
        <v>0</v>
      </c>
      <c r="DR11" s="215">
        <v>0</v>
      </c>
      <c r="DS11" s="215">
        <v>0</v>
      </c>
      <c r="DT11" s="219">
        <v>0</v>
      </c>
      <c r="DV11" s="214">
        <v>0</v>
      </c>
      <c r="DW11" s="215">
        <v>0</v>
      </c>
      <c r="DX11" s="215">
        <v>0</v>
      </c>
      <c r="DY11" s="215">
        <v>0</v>
      </c>
      <c r="DZ11" s="215">
        <v>0</v>
      </c>
      <c r="EA11" s="215">
        <v>0</v>
      </c>
      <c r="EB11" s="215">
        <v>0</v>
      </c>
      <c r="EC11" s="215">
        <v>0</v>
      </c>
      <c r="ED11" s="215">
        <v>0</v>
      </c>
      <c r="EE11" s="215">
        <v>0</v>
      </c>
      <c r="EF11" s="215">
        <v>0</v>
      </c>
      <c r="EG11" s="215">
        <v>0</v>
      </c>
      <c r="EH11" s="215">
        <v>0</v>
      </c>
      <c r="EI11" s="215">
        <v>0</v>
      </c>
      <c r="EJ11" s="215">
        <v>0</v>
      </c>
      <c r="EK11" s="219">
        <v>0</v>
      </c>
      <c r="EM11" s="172">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73">
        <f>$AM$11*BD11</f>
        <v>0</v>
      </c>
      <c r="FC11" s="229"/>
      <c r="FD11" s="172">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73">
        <f>$AM$11*BU11</f>
        <v>0</v>
      </c>
      <c r="FT11" s="229"/>
      <c r="FU11" s="172">
        <f>$X$11*BW11</f>
        <v>142.8152</v>
      </c>
      <c r="FV11" s="164">
        <f>$Y$11*BX11</f>
        <v>606.96460000000002</v>
      </c>
      <c r="FW11" s="164">
        <f>$Z$11*BY11</f>
        <v>642.66840000000002</v>
      </c>
      <c r="FX11" s="164">
        <f>$AA$11*BZ11</f>
        <v>321.33420000000001</v>
      </c>
      <c r="FY11" s="164">
        <f>$AB$11*CA11</f>
        <v>53.555700000000002</v>
      </c>
      <c r="FZ11" s="164">
        <f>$AC$11*CB11</f>
        <v>89.259500000000003</v>
      </c>
      <c r="GA11" s="164">
        <f>$AD$11*CC11</f>
        <v>17.851900000000001</v>
      </c>
      <c r="GB11" s="164">
        <f>$AE$11*CD11</f>
        <v>267.77850000000001</v>
      </c>
      <c r="GC11" s="164">
        <f>$AF$11*CE11</f>
        <v>35.703800000000001</v>
      </c>
      <c r="GD11" s="164">
        <f>$AG$11*CF11</f>
        <v>35.703800000000001</v>
      </c>
      <c r="GE11" s="164">
        <f>$AH$11*CG11</f>
        <v>89.259500000000003</v>
      </c>
      <c r="GF11" s="164">
        <f>$AI$11*CH11</f>
        <v>107.1114</v>
      </c>
      <c r="GG11" s="164">
        <f>$AJ$11*CI11</f>
        <v>428.44560000000001</v>
      </c>
      <c r="GH11" s="164">
        <f>$AK$11*CJ11</f>
        <v>17.851900000000001</v>
      </c>
      <c r="GI11" s="164">
        <f>$AL$11*CK11</f>
        <v>428.44560000000001</v>
      </c>
      <c r="GJ11" s="173">
        <f>$AM$11*CL11</f>
        <v>285.63040000000001</v>
      </c>
      <c r="GK11" s="229"/>
      <c r="GL11" s="172">
        <f>$X$11*CN11</f>
        <v>0</v>
      </c>
      <c r="GM11" s="164">
        <f>$Y$11*CO11</f>
        <v>0</v>
      </c>
      <c r="GN11" s="164">
        <f>$Z$11*CP11</f>
        <v>0</v>
      </c>
      <c r="GO11" s="164">
        <f>$AA$11*CQ11</f>
        <v>0</v>
      </c>
      <c r="GP11" s="164">
        <f>$AB$11*CR11</f>
        <v>0</v>
      </c>
      <c r="GQ11" s="164">
        <f>$AC$11*CS11</f>
        <v>0</v>
      </c>
      <c r="GR11" s="164">
        <f>$AD$11*CT11</f>
        <v>0</v>
      </c>
      <c r="GS11" s="164">
        <f>$AE$11*CU11</f>
        <v>0</v>
      </c>
      <c r="GT11" s="164">
        <f>$AF$11*CV11</f>
        <v>0</v>
      </c>
      <c r="GU11" s="164">
        <f>$AG$11*CW11</f>
        <v>0</v>
      </c>
      <c r="GV11" s="164">
        <f>$AH$11*CX11</f>
        <v>0</v>
      </c>
      <c r="GW11" s="164">
        <f>$AI$11*CY11</f>
        <v>0</v>
      </c>
      <c r="GX11" s="164">
        <f>$AJ$11*CZ11</f>
        <v>0</v>
      </c>
      <c r="GY11" s="164">
        <f>$AK$11*DA11</f>
        <v>0</v>
      </c>
      <c r="GZ11" s="164">
        <f>$AL$11*DB11</f>
        <v>0</v>
      </c>
      <c r="HA11" s="173">
        <f>$AM$11*DC11</f>
        <v>0</v>
      </c>
      <c r="HB11" s="229"/>
      <c r="HC11" s="172">
        <f>$X$11*DE11</f>
        <v>0</v>
      </c>
      <c r="HD11" s="164">
        <f>$Y$11*DF11</f>
        <v>0</v>
      </c>
      <c r="HE11" s="164">
        <f>$Z$11*DG11</f>
        <v>0</v>
      </c>
      <c r="HF11" s="164">
        <f>$AA$11*DH11</f>
        <v>0</v>
      </c>
      <c r="HG11" s="164">
        <f>$AB$11*DI11</f>
        <v>0</v>
      </c>
      <c r="HH11" s="164">
        <f>$AC$11*DJ11</f>
        <v>0</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73">
        <f>$AM$11*DT11</f>
        <v>0</v>
      </c>
      <c r="HS11" s="229"/>
      <c r="HT11" s="172">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73">
        <f>$AM$11*EK11</f>
        <v>0</v>
      </c>
      <c r="IK11" s="49" t="s">
        <v>228</v>
      </c>
      <c r="IL11" s="62">
        <f t="shared" si="5"/>
        <v>0</v>
      </c>
      <c r="IM11" s="289">
        <f t="shared" si="6"/>
        <v>0</v>
      </c>
      <c r="IN11" s="289">
        <f t="shared" si="7"/>
        <v>367.71214106785305</v>
      </c>
      <c r="IO11" s="289">
        <f t="shared" si="8"/>
        <v>0</v>
      </c>
      <c r="IP11" s="289">
        <f t="shared" si="9"/>
        <v>0</v>
      </c>
      <c r="IQ11" s="236">
        <f t="shared" si="10"/>
        <v>0</v>
      </c>
    </row>
    <row r="12" spans="1:251">
      <c r="A12" s="62" t="s">
        <v>259</v>
      </c>
      <c r="B12" s="145">
        <f>INDEX('Waste Projections'!$H14:$AL14,MATCH('2. YTS Rail'!$B$1,'Waste Projections'!$H$6:$AL$6,0))</f>
        <v>11510.33</v>
      </c>
      <c r="C12" s="286" t="s">
        <v>294</v>
      </c>
      <c r="D12" s="154" t="s">
        <v>257</v>
      </c>
      <c r="E12" s="83" t="s">
        <v>249</v>
      </c>
      <c r="F12" s="83" t="s">
        <v>249</v>
      </c>
      <c r="G12" s="156">
        <v>27.3</v>
      </c>
      <c r="H12" s="83" t="s">
        <v>219</v>
      </c>
      <c r="I12" s="156">
        <v>0</v>
      </c>
      <c r="J12" s="156" t="str">
        <f t="shared" si="1"/>
        <v>N/A</v>
      </c>
      <c r="K12" s="156">
        <v>0</v>
      </c>
      <c r="L12" s="240" t="str">
        <f t="shared" si="2"/>
        <v>N/A</v>
      </c>
      <c r="M12" s="243">
        <f t="shared" si="11"/>
        <v>1200</v>
      </c>
      <c r="N12" s="240" t="str">
        <f t="shared" si="3"/>
        <v>Rail</v>
      </c>
      <c r="O12" s="172">
        <f t="shared" si="4"/>
        <v>314232.00900000002</v>
      </c>
      <c r="P12" s="164">
        <f t="shared" si="4"/>
        <v>0</v>
      </c>
      <c r="Q12" s="164">
        <f t="shared" si="4"/>
        <v>0</v>
      </c>
      <c r="R12" s="173">
        <f t="shared" si="4"/>
        <v>13812396</v>
      </c>
      <c r="S12" s="172">
        <f>INDEX('Transportation GHG'!$B$21:$B$24,MATCH('2. YTS Rail'!S$4,'Transportation GHG'!$A$21:$A$24,0))*O12</f>
        <v>56.378056753200006</v>
      </c>
      <c r="T12" s="164">
        <f>INDEX('Transportation GHG'!$B$21:$B$24,MATCH('2. YTS Rail'!T$4,'Transportation GHG'!$A$21:$A$24,0))*P12</f>
        <v>0</v>
      </c>
      <c r="U12" s="164">
        <f>INDEX('Transportation GHG'!$B$21:$B$24,MATCH('2. YTS Rail'!U$4,'Transportation GHG'!$A$21:$A$24,0))*Q12</f>
        <v>0</v>
      </c>
      <c r="V12" s="173">
        <f>INDEX('Transportation GHG'!$B$21:$B$24,MATCH('2. YTS Rail'!V$4,'Transportation GHG'!$A$21:$A$24,0))*R12</f>
        <v>327.39870356097566</v>
      </c>
      <c r="X12" s="172">
        <f>INDEX('Waste Composition'!$P$5:$P$20,MATCH('2. YTS Rail'!X$4,'Waste Composition'!$O$5:$O$20,0))*$B12</f>
        <v>460.41320000000002</v>
      </c>
      <c r="Y12" s="164">
        <f>INDEX('Waste Composition'!$P$5:$P$20,MATCH('2. YTS Rail'!Y$4,'Waste Composition'!$O$5:$O$20,0))*$B12</f>
        <v>1956.7560999999998</v>
      </c>
      <c r="Z12" s="164">
        <f>INDEX('Waste Composition'!$P$5:$P$20,MATCH('2. YTS Rail'!Z$4,'Waste Composition'!$O$5:$O$20,0))*$B12</f>
        <v>2071.8593999999998</v>
      </c>
      <c r="AA12" s="164">
        <f>INDEX('Waste Composition'!$P$5:$P$20,MATCH('2. YTS Rail'!AA$4,'Waste Composition'!$O$5:$O$20,0))*$B12</f>
        <v>1035.9296999999999</v>
      </c>
      <c r="AB12" s="164">
        <f>INDEX('Waste Composition'!$P$5:$P$20,MATCH('2. YTS Rail'!AB$4,'Waste Composition'!$O$5:$O$20,0))*$B12</f>
        <v>172.65494999999999</v>
      </c>
      <c r="AC12" s="164">
        <f>INDEX('Waste Composition'!$P$5:$P$20,MATCH('2. YTS Rail'!AC$4,'Waste Composition'!$O$5:$O$20,0))*$B12</f>
        <v>287.75825000000003</v>
      </c>
      <c r="AD12" s="164">
        <f>INDEX('Waste Composition'!$P$5:$P$20,MATCH('2. YTS Rail'!AD$4,'Waste Composition'!$O$5:$O$20,0))*$B12</f>
        <v>57.551650000000002</v>
      </c>
      <c r="AE12" s="164">
        <f>INDEX('Waste Composition'!$P$5:$P$20,MATCH('2. YTS Rail'!AE$4,'Waste Composition'!$O$5:$O$20,0))*$B12</f>
        <v>863.27474999999993</v>
      </c>
      <c r="AF12" s="164">
        <f>INDEX('Waste Composition'!$P$5:$P$20,MATCH('2. YTS Rail'!AF$4,'Waste Composition'!$O$5:$O$20,0))*$B12</f>
        <v>115.1033</v>
      </c>
      <c r="AG12" s="164">
        <f>INDEX('Waste Composition'!$P$5:$P$20,MATCH('2. YTS Rail'!AG$4,'Waste Composition'!$O$5:$O$20,0))*$B12</f>
        <v>115.1033</v>
      </c>
      <c r="AH12" s="164">
        <f>INDEX('Waste Composition'!$P$5:$P$20,MATCH('2. YTS Rail'!AH$4,'Waste Composition'!$O$5:$O$20,0))*$B12</f>
        <v>287.75825000000003</v>
      </c>
      <c r="AI12" s="164">
        <f>INDEX('Waste Composition'!$P$5:$P$20,MATCH('2. YTS Rail'!AI$4,'Waste Composition'!$O$5:$O$20,0))*$B12</f>
        <v>345.30989999999997</v>
      </c>
      <c r="AJ12" s="164">
        <f>INDEX('Waste Composition'!$P$5:$P$20,MATCH('2. YTS Rail'!AJ$4,'Waste Composition'!$O$5:$O$20,0))*$B12</f>
        <v>1381.2395999999999</v>
      </c>
      <c r="AK12" s="164">
        <f>INDEX('Waste Composition'!$P$5:$P$20,MATCH('2. YTS Rail'!AK$4,'Waste Composition'!$O$5:$O$20,0))*$B12</f>
        <v>57.551650000000002</v>
      </c>
      <c r="AL12" s="164">
        <f>INDEX('Waste Composition'!$P$5:$P$20,MATCH('2. YTS Rail'!AL$4,'Waste Composition'!$O$5:$O$20,0))*$B12</f>
        <v>1381.2395999999999</v>
      </c>
      <c r="AM12" s="173">
        <f>INDEX('Waste Composition'!$P$5:$P$20,MATCH('2. YTS Rail'!AM$4,'Waste Composition'!$O$5:$O$20,0))*$B12</f>
        <v>920.82640000000004</v>
      </c>
      <c r="AO12" s="214">
        <v>0</v>
      </c>
      <c r="AP12" s="215">
        <v>0</v>
      </c>
      <c r="AQ12" s="215">
        <v>0</v>
      </c>
      <c r="AR12" s="215">
        <v>0</v>
      </c>
      <c r="AS12" s="215">
        <v>0</v>
      </c>
      <c r="AT12" s="215">
        <v>0</v>
      </c>
      <c r="AU12" s="215">
        <v>0</v>
      </c>
      <c r="AV12" s="215">
        <v>0</v>
      </c>
      <c r="AW12" s="215">
        <v>0</v>
      </c>
      <c r="AX12" s="215">
        <v>0</v>
      </c>
      <c r="AY12" s="215">
        <v>0</v>
      </c>
      <c r="AZ12" s="215">
        <v>0</v>
      </c>
      <c r="BA12" s="215">
        <v>0</v>
      </c>
      <c r="BB12" s="215">
        <v>0</v>
      </c>
      <c r="BC12" s="215">
        <v>0</v>
      </c>
      <c r="BD12" s="215">
        <v>0</v>
      </c>
      <c r="BF12" s="214">
        <v>0</v>
      </c>
      <c r="BG12" s="215">
        <v>0</v>
      </c>
      <c r="BH12" s="215">
        <v>0</v>
      </c>
      <c r="BI12" s="215">
        <v>0</v>
      </c>
      <c r="BJ12" s="215">
        <v>0</v>
      </c>
      <c r="BK12" s="215">
        <v>0</v>
      </c>
      <c r="BL12" s="215">
        <v>0</v>
      </c>
      <c r="BM12" s="215">
        <v>0</v>
      </c>
      <c r="BN12" s="215">
        <v>0</v>
      </c>
      <c r="BO12" s="215">
        <v>0</v>
      </c>
      <c r="BP12" s="215">
        <v>0</v>
      </c>
      <c r="BQ12" s="215">
        <v>0</v>
      </c>
      <c r="BR12" s="215">
        <v>0</v>
      </c>
      <c r="BS12" s="215">
        <v>0</v>
      </c>
      <c r="BT12" s="215">
        <v>0</v>
      </c>
      <c r="BU12" s="219">
        <v>0</v>
      </c>
      <c r="BW12" s="214">
        <v>1</v>
      </c>
      <c r="BX12" s="215">
        <v>1</v>
      </c>
      <c r="BY12" s="215">
        <v>1</v>
      </c>
      <c r="BZ12" s="215">
        <v>1</v>
      </c>
      <c r="CA12" s="215">
        <v>1</v>
      </c>
      <c r="CB12" s="215">
        <v>1</v>
      </c>
      <c r="CC12" s="215">
        <v>1</v>
      </c>
      <c r="CD12" s="215">
        <v>1</v>
      </c>
      <c r="CE12" s="215">
        <v>1</v>
      </c>
      <c r="CF12" s="215">
        <v>1</v>
      </c>
      <c r="CG12" s="215">
        <v>1</v>
      </c>
      <c r="CH12" s="215">
        <v>1</v>
      </c>
      <c r="CI12" s="215">
        <v>1</v>
      </c>
      <c r="CJ12" s="215">
        <v>1</v>
      </c>
      <c r="CK12" s="215">
        <v>1</v>
      </c>
      <c r="CL12" s="219">
        <v>1</v>
      </c>
      <c r="CN12" s="214">
        <v>0</v>
      </c>
      <c r="CO12" s="215">
        <v>0</v>
      </c>
      <c r="CP12" s="215">
        <v>0</v>
      </c>
      <c r="CQ12" s="215">
        <v>0</v>
      </c>
      <c r="CR12" s="215">
        <v>0</v>
      </c>
      <c r="CS12" s="215">
        <v>0</v>
      </c>
      <c r="CT12" s="215">
        <v>0</v>
      </c>
      <c r="CU12" s="215">
        <v>0</v>
      </c>
      <c r="CV12" s="215">
        <v>0</v>
      </c>
      <c r="CW12" s="215">
        <v>0</v>
      </c>
      <c r="CX12" s="215">
        <v>0</v>
      </c>
      <c r="CY12" s="215">
        <v>0</v>
      </c>
      <c r="CZ12" s="215">
        <v>0</v>
      </c>
      <c r="DA12" s="215">
        <v>0</v>
      </c>
      <c r="DB12" s="215">
        <v>0</v>
      </c>
      <c r="DC12" s="219">
        <v>0</v>
      </c>
      <c r="DE12" s="214">
        <v>0</v>
      </c>
      <c r="DF12" s="215">
        <v>0</v>
      </c>
      <c r="DG12" s="215">
        <v>0</v>
      </c>
      <c r="DH12" s="215">
        <v>0</v>
      </c>
      <c r="DI12" s="215">
        <v>0</v>
      </c>
      <c r="DJ12" s="215">
        <v>0</v>
      </c>
      <c r="DK12" s="215">
        <v>0</v>
      </c>
      <c r="DL12" s="215">
        <v>0</v>
      </c>
      <c r="DM12" s="215">
        <v>0</v>
      </c>
      <c r="DN12" s="215">
        <v>0</v>
      </c>
      <c r="DO12" s="215">
        <v>0</v>
      </c>
      <c r="DP12" s="215">
        <v>0</v>
      </c>
      <c r="DQ12" s="215">
        <v>0</v>
      </c>
      <c r="DR12" s="215">
        <v>0</v>
      </c>
      <c r="DS12" s="215">
        <v>0</v>
      </c>
      <c r="DT12" s="219">
        <v>0</v>
      </c>
      <c r="DV12" s="214">
        <v>0</v>
      </c>
      <c r="DW12" s="215">
        <v>0</v>
      </c>
      <c r="DX12" s="215">
        <v>0</v>
      </c>
      <c r="DY12" s="215">
        <v>0</v>
      </c>
      <c r="DZ12" s="215">
        <v>0</v>
      </c>
      <c r="EA12" s="215">
        <v>0</v>
      </c>
      <c r="EB12" s="215">
        <v>0</v>
      </c>
      <c r="EC12" s="215">
        <v>0</v>
      </c>
      <c r="ED12" s="215">
        <v>0</v>
      </c>
      <c r="EE12" s="215">
        <v>0</v>
      </c>
      <c r="EF12" s="215">
        <v>0</v>
      </c>
      <c r="EG12" s="215">
        <v>0</v>
      </c>
      <c r="EH12" s="215">
        <v>0</v>
      </c>
      <c r="EI12" s="215">
        <v>0</v>
      </c>
      <c r="EJ12" s="215">
        <v>0</v>
      </c>
      <c r="EK12" s="219">
        <v>0</v>
      </c>
      <c r="EM12" s="172">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73">
        <f>$AM$12*BD12</f>
        <v>0</v>
      </c>
      <c r="FC12" s="229"/>
      <c r="FD12" s="172">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73">
        <f>$AM$12*BU12</f>
        <v>0</v>
      </c>
      <c r="FT12" s="229"/>
      <c r="FU12" s="172">
        <f>$X$12*BW12</f>
        <v>460.41320000000002</v>
      </c>
      <c r="FV12" s="164">
        <f>$Y$12*BX12</f>
        <v>1956.7560999999998</v>
      </c>
      <c r="FW12" s="164">
        <f>$Z$12*BY12</f>
        <v>2071.8593999999998</v>
      </c>
      <c r="FX12" s="164">
        <f>$AA$12*BZ12</f>
        <v>1035.9296999999999</v>
      </c>
      <c r="FY12" s="164">
        <f>$AB$12*CA12</f>
        <v>172.65494999999999</v>
      </c>
      <c r="FZ12" s="164">
        <f>$AC$12*CB12</f>
        <v>287.75825000000003</v>
      </c>
      <c r="GA12" s="164">
        <f>$AD$12*CC12</f>
        <v>57.551650000000002</v>
      </c>
      <c r="GB12" s="164">
        <f>$AE$12*CD12</f>
        <v>863.27474999999993</v>
      </c>
      <c r="GC12" s="164">
        <f>$AF$12*CE12</f>
        <v>115.1033</v>
      </c>
      <c r="GD12" s="164">
        <f>$AG$12*CF12</f>
        <v>115.1033</v>
      </c>
      <c r="GE12" s="164">
        <f>$AH$12*CG12</f>
        <v>287.75825000000003</v>
      </c>
      <c r="GF12" s="164">
        <f>$AI$12*CH12</f>
        <v>345.30989999999997</v>
      </c>
      <c r="GG12" s="164">
        <f>$AJ$12*CI12</f>
        <v>1381.2395999999999</v>
      </c>
      <c r="GH12" s="164">
        <f>$AK$12*CJ12</f>
        <v>57.551650000000002</v>
      </c>
      <c r="GI12" s="164">
        <f>$AL$12*CK12</f>
        <v>1381.2395999999999</v>
      </c>
      <c r="GJ12" s="173">
        <f>$AM$12*CL12</f>
        <v>920.82640000000004</v>
      </c>
      <c r="GK12" s="229"/>
      <c r="GL12" s="172">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73">
        <f>$AM$12*DC12</f>
        <v>0</v>
      </c>
      <c r="HB12" s="229"/>
      <c r="HC12" s="172">
        <f>$X$12*DE12</f>
        <v>0</v>
      </c>
      <c r="HD12" s="164">
        <f>$Y$12*DF12</f>
        <v>0</v>
      </c>
      <c r="HE12" s="164">
        <f>$Z$12*DG12</f>
        <v>0</v>
      </c>
      <c r="HF12" s="164">
        <f>$AA$12*DH12</f>
        <v>0</v>
      </c>
      <c r="HG12" s="164">
        <f>$AB$12*DI12</f>
        <v>0</v>
      </c>
      <c r="HH12" s="164">
        <f>$AC$12*DJ12</f>
        <v>0</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73">
        <f>$AM$12*DT12</f>
        <v>0</v>
      </c>
      <c r="HS12" s="229"/>
      <c r="HT12" s="172">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73">
        <f>$AM$12*EK12</f>
        <v>0</v>
      </c>
      <c r="IK12" s="49" t="s">
        <v>229</v>
      </c>
      <c r="IL12" s="62">
        <f t="shared" si="5"/>
        <v>0</v>
      </c>
      <c r="IM12" s="289">
        <f t="shared" si="6"/>
        <v>0</v>
      </c>
      <c r="IN12" s="289">
        <f t="shared" si="7"/>
        <v>5515.6821160177988</v>
      </c>
      <c r="IO12" s="289">
        <f t="shared" si="8"/>
        <v>0</v>
      </c>
      <c r="IP12" s="289">
        <f t="shared" si="9"/>
        <v>0</v>
      </c>
      <c r="IQ12" s="236">
        <f t="shared" si="10"/>
        <v>0</v>
      </c>
    </row>
    <row r="13" spans="1:251">
      <c r="A13" s="367" t="s">
        <v>260</v>
      </c>
      <c r="B13" s="145">
        <f>INDEX('Waste Projections'!$H15:$AL15,MATCH('2. YTS Rail'!$B$1,'Waste Projections'!$H$6:$AL$6,0))</f>
        <v>2245</v>
      </c>
      <c r="C13" s="286" t="s">
        <v>294</v>
      </c>
      <c r="D13" s="154" t="s">
        <v>257</v>
      </c>
      <c r="E13" s="83" t="s">
        <v>249</v>
      </c>
      <c r="F13" s="83" t="s">
        <v>249</v>
      </c>
      <c r="G13" s="156">
        <v>11.8</v>
      </c>
      <c r="H13" s="83" t="s">
        <v>220</v>
      </c>
      <c r="I13" s="156">
        <v>0</v>
      </c>
      <c r="J13" s="156" t="str">
        <f t="shared" si="1"/>
        <v>N/A</v>
      </c>
      <c r="K13" s="156">
        <v>0</v>
      </c>
      <c r="L13" s="240" t="str">
        <f t="shared" si="2"/>
        <v>N/A</v>
      </c>
      <c r="M13" s="243">
        <f t="shared" si="11"/>
        <v>1200</v>
      </c>
      <c r="N13" s="240" t="str">
        <f t="shared" si="3"/>
        <v>Rail</v>
      </c>
      <c r="O13" s="172">
        <f t="shared" si="4"/>
        <v>0</v>
      </c>
      <c r="P13" s="164">
        <f t="shared" si="4"/>
        <v>26491</v>
      </c>
      <c r="Q13" s="164">
        <f t="shared" si="4"/>
        <v>0</v>
      </c>
      <c r="R13" s="173">
        <f t="shared" si="4"/>
        <v>2694000</v>
      </c>
      <c r="S13" s="172">
        <f>INDEX('Transportation GHG'!$B$21:$B$24,MATCH('2. YTS Rail'!S$4,'Transportation GHG'!$A$21:$A$24,0))*O13</f>
        <v>0</v>
      </c>
      <c r="T13" s="164">
        <f>INDEX('Transportation GHG'!$B$21:$B$24,MATCH('2. YTS Rail'!T$4,'Transportation GHG'!$A$21:$A$24,0))*P13</f>
        <v>2.3764464769230771</v>
      </c>
      <c r="U13" s="164">
        <f>INDEX('Transportation GHG'!$B$21:$B$24,MATCH('2. YTS Rail'!U$4,'Transportation GHG'!$A$21:$A$24,0))*Q13</f>
        <v>0</v>
      </c>
      <c r="V13" s="173">
        <f>INDEX('Transportation GHG'!$B$21:$B$24,MATCH('2. YTS Rail'!V$4,'Transportation GHG'!$A$21:$A$24,0))*R13</f>
        <v>63.856560975609767</v>
      </c>
      <c r="X13" s="172">
        <f>INDEX('Waste Composition'!$P$5:$P$20,MATCH('2. YTS Rail'!X$4,'Waste Composition'!$O$5:$O$20,0))*$B13</f>
        <v>89.8</v>
      </c>
      <c r="Y13" s="164">
        <f>INDEX('Waste Composition'!$P$5:$P$20,MATCH('2. YTS Rail'!Y$4,'Waste Composition'!$O$5:$O$20,0))*$B13</f>
        <v>381.65</v>
      </c>
      <c r="Z13" s="164">
        <f>INDEX('Waste Composition'!$P$5:$P$20,MATCH('2. YTS Rail'!Z$4,'Waste Composition'!$O$5:$O$20,0))*$B13</f>
        <v>404.09999999999997</v>
      </c>
      <c r="AA13" s="164">
        <f>INDEX('Waste Composition'!$P$5:$P$20,MATCH('2. YTS Rail'!AA$4,'Waste Composition'!$O$5:$O$20,0))*$B13</f>
        <v>202.04999999999998</v>
      </c>
      <c r="AB13" s="164">
        <f>INDEX('Waste Composition'!$P$5:$P$20,MATCH('2. YTS Rail'!AB$4,'Waste Composition'!$O$5:$O$20,0))*$B13</f>
        <v>33.674999999999997</v>
      </c>
      <c r="AC13" s="164">
        <f>INDEX('Waste Composition'!$P$5:$P$20,MATCH('2. YTS Rail'!AC$4,'Waste Composition'!$O$5:$O$20,0))*$B13</f>
        <v>56.125</v>
      </c>
      <c r="AD13" s="164">
        <f>INDEX('Waste Composition'!$P$5:$P$20,MATCH('2. YTS Rail'!AD$4,'Waste Composition'!$O$5:$O$20,0))*$B13</f>
        <v>11.225</v>
      </c>
      <c r="AE13" s="164">
        <f>INDEX('Waste Composition'!$P$5:$P$20,MATCH('2. YTS Rail'!AE$4,'Waste Composition'!$O$5:$O$20,0))*$B13</f>
        <v>168.375</v>
      </c>
      <c r="AF13" s="164">
        <f>INDEX('Waste Composition'!$P$5:$P$20,MATCH('2. YTS Rail'!AF$4,'Waste Composition'!$O$5:$O$20,0))*$B13</f>
        <v>22.45</v>
      </c>
      <c r="AG13" s="164">
        <f>INDEX('Waste Composition'!$P$5:$P$20,MATCH('2. YTS Rail'!AG$4,'Waste Composition'!$O$5:$O$20,0))*$B13</f>
        <v>22.45</v>
      </c>
      <c r="AH13" s="164">
        <f>INDEX('Waste Composition'!$P$5:$P$20,MATCH('2. YTS Rail'!AH$4,'Waste Composition'!$O$5:$O$20,0))*$B13</f>
        <v>56.125</v>
      </c>
      <c r="AI13" s="164">
        <f>INDEX('Waste Composition'!$P$5:$P$20,MATCH('2. YTS Rail'!AI$4,'Waste Composition'!$O$5:$O$20,0))*$B13</f>
        <v>67.349999999999994</v>
      </c>
      <c r="AJ13" s="164">
        <f>INDEX('Waste Composition'!$P$5:$P$20,MATCH('2. YTS Rail'!AJ$4,'Waste Composition'!$O$5:$O$20,0))*$B13</f>
        <v>269.39999999999998</v>
      </c>
      <c r="AK13" s="164">
        <f>INDEX('Waste Composition'!$P$5:$P$20,MATCH('2. YTS Rail'!AK$4,'Waste Composition'!$O$5:$O$20,0))*$B13</f>
        <v>11.225</v>
      </c>
      <c r="AL13" s="164">
        <f>INDEX('Waste Composition'!$P$5:$P$20,MATCH('2. YTS Rail'!AL$4,'Waste Composition'!$O$5:$O$20,0))*$B13</f>
        <v>269.39999999999998</v>
      </c>
      <c r="AM13" s="173">
        <f>INDEX('Waste Composition'!$P$5:$P$20,MATCH('2. YTS Rail'!AM$4,'Waste Composition'!$O$5:$O$20,0))*$B13</f>
        <v>179.6</v>
      </c>
      <c r="AO13" s="214">
        <v>0</v>
      </c>
      <c r="AP13" s="215">
        <v>0</v>
      </c>
      <c r="AQ13" s="215">
        <v>0</v>
      </c>
      <c r="AR13" s="215">
        <v>0</v>
      </c>
      <c r="AS13" s="215">
        <v>0</v>
      </c>
      <c r="AT13" s="215">
        <v>0</v>
      </c>
      <c r="AU13" s="215">
        <v>0</v>
      </c>
      <c r="AV13" s="215">
        <v>0</v>
      </c>
      <c r="AW13" s="215">
        <v>0</v>
      </c>
      <c r="AX13" s="215">
        <v>0</v>
      </c>
      <c r="AY13" s="215">
        <v>0</v>
      </c>
      <c r="AZ13" s="215">
        <v>0</v>
      </c>
      <c r="BA13" s="215">
        <v>0</v>
      </c>
      <c r="BB13" s="215">
        <v>0</v>
      </c>
      <c r="BC13" s="215">
        <v>0</v>
      </c>
      <c r="BD13" s="215">
        <v>0</v>
      </c>
      <c r="BF13" s="214">
        <v>0</v>
      </c>
      <c r="BG13" s="215">
        <v>0</v>
      </c>
      <c r="BH13" s="215">
        <v>0</v>
      </c>
      <c r="BI13" s="215">
        <v>0</v>
      </c>
      <c r="BJ13" s="215">
        <v>0</v>
      </c>
      <c r="BK13" s="215">
        <v>0</v>
      </c>
      <c r="BL13" s="215">
        <v>0</v>
      </c>
      <c r="BM13" s="215">
        <v>0</v>
      </c>
      <c r="BN13" s="215">
        <v>0</v>
      </c>
      <c r="BO13" s="215">
        <v>0</v>
      </c>
      <c r="BP13" s="215">
        <v>0</v>
      </c>
      <c r="BQ13" s="215">
        <v>0</v>
      </c>
      <c r="BR13" s="215">
        <v>0</v>
      </c>
      <c r="BS13" s="215">
        <v>0</v>
      </c>
      <c r="BT13" s="215">
        <v>0</v>
      </c>
      <c r="BU13" s="219">
        <v>0</v>
      </c>
      <c r="BW13" s="214">
        <v>1</v>
      </c>
      <c r="BX13" s="215">
        <v>1</v>
      </c>
      <c r="BY13" s="215">
        <v>1</v>
      </c>
      <c r="BZ13" s="215">
        <v>1</v>
      </c>
      <c r="CA13" s="215">
        <v>1</v>
      </c>
      <c r="CB13" s="215">
        <v>1</v>
      </c>
      <c r="CC13" s="215">
        <v>1</v>
      </c>
      <c r="CD13" s="215">
        <v>1</v>
      </c>
      <c r="CE13" s="215">
        <v>1</v>
      </c>
      <c r="CF13" s="215">
        <v>1</v>
      </c>
      <c r="CG13" s="215">
        <v>1</v>
      </c>
      <c r="CH13" s="215">
        <v>1</v>
      </c>
      <c r="CI13" s="215">
        <v>1</v>
      </c>
      <c r="CJ13" s="215">
        <v>1</v>
      </c>
      <c r="CK13" s="215">
        <v>1</v>
      </c>
      <c r="CL13" s="219">
        <v>1</v>
      </c>
      <c r="CN13" s="214">
        <v>0</v>
      </c>
      <c r="CO13" s="215">
        <v>0</v>
      </c>
      <c r="CP13" s="215">
        <v>0</v>
      </c>
      <c r="CQ13" s="215">
        <v>0</v>
      </c>
      <c r="CR13" s="215">
        <v>0</v>
      </c>
      <c r="CS13" s="215">
        <v>0</v>
      </c>
      <c r="CT13" s="215">
        <v>0</v>
      </c>
      <c r="CU13" s="215">
        <v>0</v>
      </c>
      <c r="CV13" s="215">
        <v>0</v>
      </c>
      <c r="CW13" s="215">
        <v>0</v>
      </c>
      <c r="CX13" s="215">
        <v>0</v>
      </c>
      <c r="CY13" s="215">
        <v>0</v>
      </c>
      <c r="CZ13" s="215">
        <v>0</v>
      </c>
      <c r="DA13" s="215">
        <v>0</v>
      </c>
      <c r="DB13" s="215">
        <v>0</v>
      </c>
      <c r="DC13" s="219">
        <v>0</v>
      </c>
      <c r="DE13" s="214">
        <v>0</v>
      </c>
      <c r="DF13" s="215">
        <v>0</v>
      </c>
      <c r="DG13" s="215">
        <v>0</v>
      </c>
      <c r="DH13" s="215">
        <v>0</v>
      </c>
      <c r="DI13" s="215">
        <v>0</v>
      </c>
      <c r="DJ13" s="215">
        <v>0</v>
      </c>
      <c r="DK13" s="215">
        <v>0</v>
      </c>
      <c r="DL13" s="215">
        <v>0</v>
      </c>
      <c r="DM13" s="215">
        <v>0</v>
      </c>
      <c r="DN13" s="215">
        <v>0</v>
      </c>
      <c r="DO13" s="215">
        <v>0</v>
      </c>
      <c r="DP13" s="215">
        <v>0</v>
      </c>
      <c r="DQ13" s="215">
        <v>0</v>
      </c>
      <c r="DR13" s="215">
        <v>0</v>
      </c>
      <c r="DS13" s="215">
        <v>0</v>
      </c>
      <c r="DT13" s="219">
        <v>0</v>
      </c>
      <c r="DV13" s="214">
        <v>0</v>
      </c>
      <c r="DW13" s="215">
        <v>0</v>
      </c>
      <c r="DX13" s="215">
        <v>0</v>
      </c>
      <c r="DY13" s="215">
        <v>0</v>
      </c>
      <c r="DZ13" s="215">
        <v>0</v>
      </c>
      <c r="EA13" s="215">
        <v>0</v>
      </c>
      <c r="EB13" s="215">
        <v>0</v>
      </c>
      <c r="EC13" s="215">
        <v>0</v>
      </c>
      <c r="ED13" s="215">
        <v>0</v>
      </c>
      <c r="EE13" s="215">
        <v>0</v>
      </c>
      <c r="EF13" s="215">
        <v>0</v>
      </c>
      <c r="EG13" s="215">
        <v>0</v>
      </c>
      <c r="EH13" s="215">
        <v>0</v>
      </c>
      <c r="EI13" s="215">
        <v>0</v>
      </c>
      <c r="EJ13" s="215">
        <v>0</v>
      </c>
      <c r="EK13" s="219">
        <v>0</v>
      </c>
      <c r="EM13" s="172">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73">
        <f>$AM$13*BD13</f>
        <v>0</v>
      </c>
      <c r="FC13" s="229"/>
      <c r="FD13" s="172">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73">
        <f>$AM$13*BU13</f>
        <v>0</v>
      </c>
      <c r="FT13" s="229"/>
      <c r="FU13" s="172">
        <f>$X$13*BW13</f>
        <v>89.8</v>
      </c>
      <c r="FV13" s="164">
        <f>$Y$13*BX13</f>
        <v>381.65</v>
      </c>
      <c r="FW13" s="164">
        <f>$Z$13*BY13</f>
        <v>404.09999999999997</v>
      </c>
      <c r="FX13" s="164">
        <f>$AA$13*BZ13</f>
        <v>202.04999999999998</v>
      </c>
      <c r="FY13" s="164">
        <f>$AB$13*CA13</f>
        <v>33.674999999999997</v>
      </c>
      <c r="FZ13" s="164">
        <f>$AC$13*CB13</f>
        <v>56.125</v>
      </c>
      <c r="GA13" s="164">
        <f>$AD$13*CC13</f>
        <v>11.225</v>
      </c>
      <c r="GB13" s="164">
        <f>$AE$13*CD13</f>
        <v>168.375</v>
      </c>
      <c r="GC13" s="164">
        <f>$AF$13*CE13</f>
        <v>22.45</v>
      </c>
      <c r="GD13" s="164">
        <f>$AG$13*CF13</f>
        <v>22.45</v>
      </c>
      <c r="GE13" s="164">
        <f>$AH$13*CG13</f>
        <v>56.125</v>
      </c>
      <c r="GF13" s="164">
        <f>$AI$13*CH13</f>
        <v>67.349999999999994</v>
      </c>
      <c r="GG13" s="164">
        <f>$AJ$13*CI13</f>
        <v>269.39999999999998</v>
      </c>
      <c r="GH13" s="164">
        <f>$AK$13*CJ13</f>
        <v>11.225</v>
      </c>
      <c r="GI13" s="164">
        <f>$AL$13*CK13</f>
        <v>269.39999999999998</v>
      </c>
      <c r="GJ13" s="173">
        <f>$AM$13*CL13</f>
        <v>179.6</v>
      </c>
      <c r="GK13" s="229"/>
      <c r="GL13" s="172">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73">
        <f>$AM$13*DC13</f>
        <v>0</v>
      </c>
      <c r="HB13" s="229"/>
      <c r="HC13" s="172">
        <f>$X$13*DE13</f>
        <v>0</v>
      </c>
      <c r="HD13" s="164">
        <f>$Y$13*DF13</f>
        <v>0</v>
      </c>
      <c r="HE13" s="164">
        <f>$Z$13*DG13</f>
        <v>0</v>
      </c>
      <c r="HF13" s="164">
        <f>$AA$13*DH13</f>
        <v>0</v>
      </c>
      <c r="HG13" s="164">
        <f>$AB$13*DI13</f>
        <v>0</v>
      </c>
      <c r="HH13" s="164">
        <f>$AC$13*DJ13</f>
        <v>0</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73">
        <f>$AM$13*DT13</f>
        <v>0</v>
      </c>
      <c r="HS13" s="229"/>
      <c r="HT13" s="172">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73">
        <f>$AM$13*EK13</f>
        <v>0</v>
      </c>
      <c r="IK13" s="65" t="s">
        <v>230</v>
      </c>
      <c r="IL13" s="62">
        <f t="shared" si="5"/>
        <v>0</v>
      </c>
      <c r="IM13" s="289">
        <f t="shared" si="6"/>
        <v>0</v>
      </c>
      <c r="IN13" s="289">
        <f t="shared" si="7"/>
        <v>735.42428213570611</v>
      </c>
      <c r="IO13" s="289">
        <f t="shared" si="8"/>
        <v>0</v>
      </c>
      <c r="IP13" s="289">
        <f t="shared" si="9"/>
        <v>0</v>
      </c>
      <c r="IQ13" s="236">
        <f t="shared" si="10"/>
        <v>0</v>
      </c>
    </row>
    <row r="14" spans="1:251">
      <c r="A14" s="368"/>
      <c r="B14" s="145">
        <f>INDEX('Waste Projections'!$H16:$AL16,MATCH('2. YTS Rail'!$B$1,'Waste Projections'!$H$6:$AL$6,0))</f>
        <v>2245</v>
      </c>
      <c r="C14" s="286" t="s">
        <v>294</v>
      </c>
      <c r="D14" s="154" t="s">
        <v>257</v>
      </c>
      <c r="E14" s="83" t="s">
        <v>249</v>
      </c>
      <c r="F14" s="83" t="s">
        <v>249</v>
      </c>
      <c r="G14" s="156">
        <v>11.8</v>
      </c>
      <c r="H14" s="83" t="s">
        <v>220</v>
      </c>
      <c r="I14" s="156">
        <v>0</v>
      </c>
      <c r="J14" s="156" t="str">
        <f t="shared" si="1"/>
        <v>N/A</v>
      </c>
      <c r="K14" s="156">
        <v>0</v>
      </c>
      <c r="L14" s="240" t="str">
        <f t="shared" si="2"/>
        <v>N/A</v>
      </c>
      <c r="M14" s="243">
        <f t="shared" si="11"/>
        <v>1200</v>
      </c>
      <c r="N14" s="240" t="str">
        <f t="shared" si="3"/>
        <v>Rail</v>
      </c>
      <c r="O14" s="172">
        <f t="shared" si="4"/>
        <v>0</v>
      </c>
      <c r="P14" s="164">
        <f t="shared" si="4"/>
        <v>26491</v>
      </c>
      <c r="Q14" s="164">
        <f t="shared" si="4"/>
        <v>0</v>
      </c>
      <c r="R14" s="173">
        <f t="shared" si="4"/>
        <v>2694000</v>
      </c>
      <c r="S14" s="172">
        <f>INDEX('Transportation GHG'!$B$21:$B$24,MATCH('2. YTS Rail'!S$4,'Transportation GHG'!$A$21:$A$24,0))*O14</f>
        <v>0</v>
      </c>
      <c r="T14" s="164">
        <f>INDEX('Transportation GHG'!$B$21:$B$24,MATCH('2. YTS Rail'!T$4,'Transportation GHG'!$A$21:$A$24,0))*P14</f>
        <v>2.3764464769230771</v>
      </c>
      <c r="U14" s="164">
        <f>INDEX('Transportation GHG'!$B$21:$B$24,MATCH('2. YTS Rail'!U$4,'Transportation GHG'!$A$21:$A$24,0))*Q14</f>
        <v>0</v>
      </c>
      <c r="V14" s="173">
        <f>INDEX('Transportation GHG'!$B$21:$B$24,MATCH('2. YTS Rail'!V$4,'Transportation GHG'!$A$21:$A$24,0))*R14</f>
        <v>63.856560975609767</v>
      </c>
      <c r="X14" s="172">
        <f>INDEX('Waste Composition'!$P$5:$P$20,MATCH('2. YTS Rail'!X$4,'Waste Composition'!$O$5:$O$20,0))*$B14</f>
        <v>89.8</v>
      </c>
      <c r="Y14" s="164">
        <f>INDEX('Waste Composition'!$P$5:$P$20,MATCH('2. YTS Rail'!Y$4,'Waste Composition'!$O$5:$O$20,0))*$B14</f>
        <v>381.65</v>
      </c>
      <c r="Z14" s="164">
        <f>INDEX('Waste Composition'!$P$5:$P$20,MATCH('2. YTS Rail'!Z$4,'Waste Composition'!$O$5:$O$20,0))*$B14</f>
        <v>404.09999999999997</v>
      </c>
      <c r="AA14" s="164">
        <f>INDEX('Waste Composition'!$P$5:$P$20,MATCH('2. YTS Rail'!AA$4,'Waste Composition'!$O$5:$O$20,0))*$B14</f>
        <v>202.04999999999998</v>
      </c>
      <c r="AB14" s="164">
        <f>INDEX('Waste Composition'!$P$5:$P$20,MATCH('2. YTS Rail'!AB$4,'Waste Composition'!$O$5:$O$20,0))*$B14</f>
        <v>33.674999999999997</v>
      </c>
      <c r="AC14" s="164">
        <f>INDEX('Waste Composition'!$P$5:$P$20,MATCH('2. YTS Rail'!AC$4,'Waste Composition'!$O$5:$O$20,0))*$B14</f>
        <v>56.125</v>
      </c>
      <c r="AD14" s="164">
        <f>INDEX('Waste Composition'!$P$5:$P$20,MATCH('2. YTS Rail'!AD$4,'Waste Composition'!$O$5:$O$20,0))*$B14</f>
        <v>11.225</v>
      </c>
      <c r="AE14" s="164">
        <f>INDEX('Waste Composition'!$P$5:$P$20,MATCH('2. YTS Rail'!AE$4,'Waste Composition'!$O$5:$O$20,0))*$B14</f>
        <v>168.375</v>
      </c>
      <c r="AF14" s="164">
        <f>INDEX('Waste Composition'!$P$5:$P$20,MATCH('2. YTS Rail'!AF$4,'Waste Composition'!$O$5:$O$20,0))*$B14</f>
        <v>22.45</v>
      </c>
      <c r="AG14" s="164">
        <f>INDEX('Waste Composition'!$P$5:$P$20,MATCH('2. YTS Rail'!AG$4,'Waste Composition'!$O$5:$O$20,0))*$B14</f>
        <v>22.45</v>
      </c>
      <c r="AH14" s="164">
        <f>INDEX('Waste Composition'!$P$5:$P$20,MATCH('2. YTS Rail'!AH$4,'Waste Composition'!$O$5:$O$20,0))*$B14</f>
        <v>56.125</v>
      </c>
      <c r="AI14" s="164">
        <f>INDEX('Waste Composition'!$P$5:$P$20,MATCH('2. YTS Rail'!AI$4,'Waste Composition'!$O$5:$O$20,0))*$B14</f>
        <v>67.349999999999994</v>
      </c>
      <c r="AJ14" s="164">
        <f>INDEX('Waste Composition'!$P$5:$P$20,MATCH('2. YTS Rail'!AJ$4,'Waste Composition'!$O$5:$O$20,0))*$B14</f>
        <v>269.39999999999998</v>
      </c>
      <c r="AK14" s="164">
        <f>INDEX('Waste Composition'!$P$5:$P$20,MATCH('2. YTS Rail'!AK$4,'Waste Composition'!$O$5:$O$20,0))*$B14</f>
        <v>11.225</v>
      </c>
      <c r="AL14" s="164">
        <f>INDEX('Waste Composition'!$P$5:$P$20,MATCH('2. YTS Rail'!AL$4,'Waste Composition'!$O$5:$O$20,0))*$B14</f>
        <v>269.39999999999998</v>
      </c>
      <c r="AM14" s="173">
        <f>INDEX('Waste Composition'!$P$5:$P$20,MATCH('2. YTS Rail'!AM$4,'Waste Composition'!$O$5:$O$20,0))*$B14</f>
        <v>179.6</v>
      </c>
      <c r="AO14" s="214">
        <v>0</v>
      </c>
      <c r="AP14" s="215">
        <v>0</v>
      </c>
      <c r="AQ14" s="215">
        <v>0</v>
      </c>
      <c r="AR14" s="215">
        <v>0</v>
      </c>
      <c r="AS14" s="215">
        <v>0</v>
      </c>
      <c r="AT14" s="215">
        <v>0</v>
      </c>
      <c r="AU14" s="215">
        <v>0</v>
      </c>
      <c r="AV14" s="215">
        <v>0</v>
      </c>
      <c r="AW14" s="215">
        <v>0</v>
      </c>
      <c r="AX14" s="215">
        <v>0</v>
      </c>
      <c r="AY14" s="215">
        <v>0</v>
      </c>
      <c r="AZ14" s="215">
        <v>0</v>
      </c>
      <c r="BA14" s="215">
        <v>0</v>
      </c>
      <c r="BB14" s="215">
        <v>0</v>
      </c>
      <c r="BC14" s="215">
        <v>0</v>
      </c>
      <c r="BD14" s="215">
        <v>0</v>
      </c>
      <c r="BF14" s="214">
        <v>0</v>
      </c>
      <c r="BG14" s="215">
        <v>0</v>
      </c>
      <c r="BH14" s="215">
        <v>0</v>
      </c>
      <c r="BI14" s="215">
        <v>0</v>
      </c>
      <c r="BJ14" s="215">
        <v>0</v>
      </c>
      <c r="BK14" s="215">
        <v>0</v>
      </c>
      <c r="BL14" s="215">
        <v>0</v>
      </c>
      <c r="BM14" s="215">
        <v>0</v>
      </c>
      <c r="BN14" s="215">
        <v>0</v>
      </c>
      <c r="BO14" s="215">
        <v>0</v>
      </c>
      <c r="BP14" s="215">
        <v>0</v>
      </c>
      <c r="BQ14" s="215">
        <v>0</v>
      </c>
      <c r="BR14" s="215">
        <v>0</v>
      </c>
      <c r="BS14" s="215">
        <v>0</v>
      </c>
      <c r="BT14" s="215">
        <v>0</v>
      </c>
      <c r="BU14" s="219">
        <v>0</v>
      </c>
      <c r="BW14" s="214">
        <v>1</v>
      </c>
      <c r="BX14" s="215">
        <v>1</v>
      </c>
      <c r="BY14" s="215">
        <v>1</v>
      </c>
      <c r="BZ14" s="215">
        <v>1</v>
      </c>
      <c r="CA14" s="215">
        <v>1</v>
      </c>
      <c r="CB14" s="215">
        <v>1</v>
      </c>
      <c r="CC14" s="215">
        <v>1</v>
      </c>
      <c r="CD14" s="215">
        <v>1</v>
      </c>
      <c r="CE14" s="215">
        <v>1</v>
      </c>
      <c r="CF14" s="215">
        <v>1</v>
      </c>
      <c r="CG14" s="215">
        <v>1</v>
      </c>
      <c r="CH14" s="215">
        <v>1</v>
      </c>
      <c r="CI14" s="215">
        <v>1</v>
      </c>
      <c r="CJ14" s="215">
        <v>1</v>
      </c>
      <c r="CK14" s="215">
        <v>1</v>
      </c>
      <c r="CL14" s="219">
        <v>1</v>
      </c>
      <c r="CN14" s="214">
        <v>0</v>
      </c>
      <c r="CO14" s="215">
        <v>0</v>
      </c>
      <c r="CP14" s="215">
        <v>0</v>
      </c>
      <c r="CQ14" s="215">
        <v>0</v>
      </c>
      <c r="CR14" s="215">
        <v>0</v>
      </c>
      <c r="CS14" s="215">
        <v>0</v>
      </c>
      <c r="CT14" s="215">
        <v>0</v>
      </c>
      <c r="CU14" s="215">
        <v>0</v>
      </c>
      <c r="CV14" s="215">
        <v>0</v>
      </c>
      <c r="CW14" s="215">
        <v>0</v>
      </c>
      <c r="CX14" s="215">
        <v>0</v>
      </c>
      <c r="CY14" s="215">
        <v>0</v>
      </c>
      <c r="CZ14" s="215">
        <v>0</v>
      </c>
      <c r="DA14" s="215">
        <v>0</v>
      </c>
      <c r="DB14" s="215">
        <v>0</v>
      </c>
      <c r="DC14" s="219">
        <v>0</v>
      </c>
      <c r="DE14" s="214">
        <v>0</v>
      </c>
      <c r="DF14" s="215">
        <v>0</v>
      </c>
      <c r="DG14" s="215">
        <v>0</v>
      </c>
      <c r="DH14" s="215">
        <v>0</v>
      </c>
      <c r="DI14" s="215">
        <v>0</v>
      </c>
      <c r="DJ14" s="215">
        <v>0</v>
      </c>
      <c r="DK14" s="215">
        <v>0</v>
      </c>
      <c r="DL14" s="215">
        <v>0</v>
      </c>
      <c r="DM14" s="215">
        <v>0</v>
      </c>
      <c r="DN14" s="215">
        <v>0</v>
      </c>
      <c r="DO14" s="215">
        <v>0</v>
      </c>
      <c r="DP14" s="215">
        <v>0</v>
      </c>
      <c r="DQ14" s="215">
        <v>0</v>
      </c>
      <c r="DR14" s="215">
        <v>0</v>
      </c>
      <c r="DS14" s="215">
        <v>0</v>
      </c>
      <c r="DT14" s="219">
        <v>0</v>
      </c>
      <c r="DV14" s="214">
        <v>0</v>
      </c>
      <c r="DW14" s="215">
        <v>0</v>
      </c>
      <c r="DX14" s="215">
        <v>0</v>
      </c>
      <c r="DY14" s="215">
        <v>0</v>
      </c>
      <c r="DZ14" s="215">
        <v>0</v>
      </c>
      <c r="EA14" s="215">
        <v>0</v>
      </c>
      <c r="EB14" s="215">
        <v>0</v>
      </c>
      <c r="EC14" s="215">
        <v>0</v>
      </c>
      <c r="ED14" s="215">
        <v>0</v>
      </c>
      <c r="EE14" s="215">
        <v>0</v>
      </c>
      <c r="EF14" s="215">
        <v>0</v>
      </c>
      <c r="EG14" s="215">
        <v>0</v>
      </c>
      <c r="EH14" s="215">
        <v>0</v>
      </c>
      <c r="EI14" s="215">
        <v>0</v>
      </c>
      <c r="EJ14" s="215">
        <v>0</v>
      </c>
      <c r="EK14" s="219">
        <v>0</v>
      </c>
      <c r="EM14" s="172">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73">
        <f>$AM$14*BD14</f>
        <v>0</v>
      </c>
      <c r="FC14" s="229"/>
      <c r="FD14" s="172">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73">
        <f>$AM$14*BU14</f>
        <v>0</v>
      </c>
      <c r="FT14" s="229"/>
      <c r="FU14" s="172">
        <f>$X$14*BW14</f>
        <v>89.8</v>
      </c>
      <c r="FV14" s="164">
        <f>$Y$14*BX14</f>
        <v>381.65</v>
      </c>
      <c r="FW14" s="164">
        <f>$Z$14*BY14</f>
        <v>404.09999999999997</v>
      </c>
      <c r="FX14" s="164">
        <f>$AA$14*BZ14</f>
        <v>202.04999999999998</v>
      </c>
      <c r="FY14" s="164">
        <f>$AB$14*CA14</f>
        <v>33.674999999999997</v>
      </c>
      <c r="FZ14" s="164">
        <f>$AC$14*CB14</f>
        <v>56.125</v>
      </c>
      <c r="GA14" s="164">
        <f>$AD$14*CC14</f>
        <v>11.225</v>
      </c>
      <c r="GB14" s="164">
        <f>$AE$14*CD14</f>
        <v>168.375</v>
      </c>
      <c r="GC14" s="164">
        <f>$AF$14*CE14</f>
        <v>22.45</v>
      </c>
      <c r="GD14" s="164">
        <f>$AG$14*CF14</f>
        <v>22.45</v>
      </c>
      <c r="GE14" s="164">
        <f>$AH$14*CG14</f>
        <v>56.125</v>
      </c>
      <c r="GF14" s="164">
        <f>$AI$14*CH14</f>
        <v>67.349999999999994</v>
      </c>
      <c r="GG14" s="164">
        <f>$AJ$14*CI14</f>
        <v>269.39999999999998</v>
      </c>
      <c r="GH14" s="164">
        <f>$AK$14*CJ14</f>
        <v>11.225</v>
      </c>
      <c r="GI14" s="164">
        <f>$AL$14*CK14</f>
        <v>269.39999999999998</v>
      </c>
      <c r="GJ14" s="173">
        <f>$AM$14*CL14</f>
        <v>179.6</v>
      </c>
      <c r="GK14" s="229"/>
      <c r="GL14" s="172">
        <f>$X$14*CN14</f>
        <v>0</v>
      </c>
      <c r="GM14" s="164">
        <f>$Y$14*CO14</f>
        <v>0</v>
      </c>
      <c r="GN14" s="164">
        <f>$Z$14*CP14</f>
        <v>0</v>
      </c>
      <c r="GO14" s="164">
        <f>$AA$14*CQ14</f>
        <v>0</v>
      </c>
      <c r="GP14" s="164">
        <f>$AB$14*CR14</f>
        <v>0</v>
      </c>
      <c r="GQ14" s="164">
        <f>$AC$14*CS14</f>
        <v>0</v>
      </c>
      <c r="GR14" s="164">
        <f>$AD$14*CT14</f>
        <v>0</v>
      </c>
      <c r="GS14" s="164">
        <f>$AE$14*CU14</f>
        <v>0</v>
      </c>
      <c r="GT14" s="164">
        <f>$AF$14*CV14</f>
        <v>0</v>
      </c>
      <c r="GU14" s="164">
        <f>$AG$14*CW14</f>
        <v>0</v>
      </c>
      <c r="GV14" s="164">
        <f>$AH$14*CX14</f>
        <v>0</v>
      </c>
      <c r="GW14" s="164">
        <f>$AI$14*CY14</f>
        <v>0</v>
      </c>
      <c r="GX14" s="164">
        <f>$AJ$14*CZ14</f>
        <v>0</v>
      </c>
      <c r="GY14" s="164">
        <f>$AK$14*DA14</f>
        <v>0</v>
      </c>
      <c r="GZ14" s="164">
        <f>$AL$14*DB14</f>
        <v>0</v>
      </c>
      <c r="HA14" s="173">
        <f>$AM$14*DC14</f>
        <v>0</v>
      </c>
      <c r="HB14" s="229"/>
      <c r="HC14" s="172">
        <f>$X$14*DE14</f>
        <v>0</v>
      </c>
      <c r="HD14" s="164">
        <f>$Y$14*DF14</f>
        <v>0</v>
      </c>
      <c r="HE14" s="164">
        <f>$Z$14*DG14</f>
        <v>0</v>
      </c>
      <c r="HF14" s="164">
        <f>$AA$14*DH14</f>
        <v>0</v>
      </c>
      <c r="HG14" s="164">
        <f>$AB$14*DI14</f>
        <v>0</v>
      </c>
      <c r="HH14" s="164">
        <f>$AC$14*DJ14</f>
        <v>0</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73">
        <f>$AM$14*DT14</f>
        <v>0</v>
      </c>
      <c r="HS14" s="229"/>
      <c r="HT14" s="172">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73">
        <f>$AM$14*EK14</f>
        <v>0</v>
      </c>
      <c r="IK14" s="52" t="s">
        <v>231</v>
      </c>
      <c r="IL14" s="62">
        <f t="shared" si="5"/>
        <v>0</v>
      </c>
      <c r="IM14" s="289">
        <f t="shared" si="6"/>
        <v>0</v>
      </c>
      <c r="IN14" s="289">
        <f t="shared" si="7"/>
        <v>735.42428213570611</v>
      </c>
      <c r="IO14" s="289">
        <f t="shared" si="8"/>
        <v>0</v>
      </c>
      <c r="IP14" s="289">
        <f t="shared" si="9"/>
        <v>0</v>
      </c>
      <c r="IQ14" s="236">
        <f t="shared" si="10"/>
        <v>0</v>
      </c>
    </row>
    <row r="15" spans="1:251">
      <c r="A15" s="62" t="s">
        <v>262</v>
      </c>
      <c r="B15" s="145">
        <f>INDEX('Waste Projections'!$H17:$AL17,MATCH('2. YTS Rail'!$B$1,'Waste Projections'!$H$6:$AL$6,0))</f>
        <v>3517</v>
      </c>
      <c r="C15" s="286" t="s">
        <v>294</v>
      </c>
      <c r="D15" s="154" t="s">
        <v>257</v>
      </c>
      <c r="E15" s="83" t="s">
        <v>249</v>
      </c>
      <c r="F15" s="83" t="s">
        <v>249</v>
      </c>
      <c r="G15" s="156">
        <v>18</v>
      </c>
      <c r="H15" s="83" t="s">
        <v>220</v>
      </c>
      <c r="I15" s="156">
        <v>0</v>
      </c>
      <c r="J15" s="156" t="str">
        <f t="shared" si="1"/>
        <v>N/A</v>
      </c>
      <c r="K15" s="156">
        <v>0</v>
      </c>
      <c r="L15" s="240" t="str">
        <f t="shared" si="2"/>
        <v>N/A</v>
      </c>
      <c r="M15" s="243">
        <f t="shared" si="11"/>
        <v>1200</v>
      </c>
      <c r="N15" s="240" t="str">
        <f t="shared" si="3"/>
        <v>Rail</v>
      </c>
      <c r="O15" s="172">
        <f t="shared" si="4"/>
        <v>0</v>
      </c>
      <c r="P15" s="164">
        <f t="shared" si="4"/>
        <v>63306</v>
      </c>
      <c r="Q15" s="164">
        <f t="shared" si="4"/>
        <v>0</v>
      </c>
      <c r="R15" s="173">
        <f t="shared" si="4"/>
        <v>4220400</v>
      </c>
      <c r="S15" s="172">
        <f>INDEX('Transportation GHG'!$B$21:$B$24,MATCH('2. YTS Rail'!S$4,'Transportation GHG'!$A$21:$A$24,0))*O15</f>
        <v>0</v>
      </c>
      <c r="T15" s="164">
        <f>INDEX('Transportation GHG'!$B$21:$B$24,MATCH('2. YTS Rail'!T$4,'Transportation GHG'!$A$21:$A$24,0))*P15</f>
        <v>5.6790351692307688</v>
      </c>
      <c r="U15" s="164">
        <f>INDEX('Transportation GHG'!$B$21:$B$24,MATCH('2. YTS Rail'!U$4,'Transportation GHG'!$A$21:$A$24,0))*Q15</f>
        <v>0</v>
      </c>
      <c r="V15" s="173">
        <f>INDEX('Transportation GHG'!$B$21:$B$24,MATCH('2. YTS Rail'!V$4,'Transportation GHG'!$A$21:$A$24,0))*R15</f>
        <v>100.0372048780488</v>
      </c>
      <c r="X15" s="172">
        <f>INDEX('Waste Composition'!$P$5:$P$20,MATCH('2. YTS Rail'!X$4,'Waste Composition'!$O$5:$O$20,0))*$B15</f>
        <v>140.68</v>
      </c>
      <c r="Y15" s="164">
        <f>INDEX('Waste Composition'!$P$5:$P$20,MATCH('2. YTS Rail'!Y$4,'Waste Composition'!$O$5:$O$20,0))*$B15</f>
        <v>597.89</v>
      </c>
      <c r="Z15" s="164">
        <f>INDEX('Waste Composition'!$P$5:$P$20,MATCH('2. YTS Rail'!Z$4,'Waste Composition'!$O$5:$O$20,0))*$B15</f>
        <v>633.05999999999995</v>
      </c>
      <c r="AA15" s="164">
        <f>INDEX('Waste Composition'!$P$5:$P$20,MATCH('2. YTS Rail'!AA$4,'Waste Composition'!$O$5:$O$20,0))*$B15</f>
        <v>316.52999999999997</v>
      </c>
      <c r="AB15" s="164">
        <f>INDEX('Waste Composition'!$P$5:$P$20,MATCH('2. YTS Rail'!AB$4,'Waste Composition'!$O$5:$O$20,0))*$B15</f>
        <v>52.754999999999995</v>
      </c>
      <c r="AC15" s="164">
        <f>INDEX('Waste Composition'!$P$5:$P$20,MATCH('2. YTS Rail'!AC$4,'Waste Composition'!$O$5:$O$20,0))*$B15</f>
        <v>87.925000000000011</v>
      </c>
      <c r="AD15" s="164">
        <f>INDEX('Waste Composition'!$P$5:$P$20,MATCH('2. YTS Rail'!AD$4,'Waste Composition'!$O$5:$O$20,0))*$B15</f>
        <v>17.585000000000001</v>
      </c>
      <c r="AE15" s="164">
        <f>INDEX('Waste Composition'!$P$5:$P$20,MATCH('2. YTS Rail'!AE$4,'Waste Composition'!$O$5:$O$20,0))*$B15</f>
        <v>263.77499999999998</v>
      </c>
      <c r="AF15" s="164">
        <f>INDEX('Waste Composition'!$P$5:$P$20,MATCH('2. YTS Rail'!AF$4,'Waste Composition'!$O$5:$O$20,0))*$B15</f>
        <v>35.17</v>
      </c>
      <c r="AG15" s="164">
        <f>INDEX('Waste Composition'!$P$5:$P$20,MATCH('2. YTS Rail'!AG$4,'Waste Composition'!$O$5:$O$20,0))*$B15</f>
        <v>35.17</v>
      </c>
      <c r="AH15" s="164">
        <f>INDEX('Waste Composition'!$P$5:$P$20,MATCH('2. YTS Rail'!AH$4,'Waste Composition'!$O$5:$O$20,0))*$B15</f>
        <v>87.925000000000011</v>
      </c>
      <c r="AI15" s="164">
        <f>INDEX('Waste Composition'!$P$5:$P$20,MATCH('2. YTS Rail'!AI$4,'Waste Composition'!$O$5:$O$20,0))*$B15</f>
        <v>105.50999999999999</v>
      </c>
      <c r="AJ15" s="164">
        <f>INDEX('Waste Composition'!$P$5:$P$20,MATCH('2. YTS Rail'!AJ$4,'Waste Composition'!$O$5:$O$20,0))*$B15</f>
        <v>422.03999999999996</v>
      </c>
      <c r="AK15" s="164">
        <f>INDEX('Waste Composition'!$P$5:$P$20,MATCH('2. YTS Rail'!AK$4,'Waste Composition'!$O$5:$O$20,0))*$B15</f>
        <v>17.585000000000001</v>
      </c>
      <c r="AL15" s="164">
        <f>INDEX('Waste Composition'!$P$5:$P$20,MATCH('2. YTS Rail'!AL$4,'Waste Composition'!$O$5:$O$20,0))*$B15</f>
        <v>422.03999999999996</v>
      </c>
      <c r="AM15" s="173">
        <f>INDEX('Waste Composition'!$P$5:$P$20,MATCH('2. YTS Rail'!AM$4,'Waste Composition'!$O$5:$O$20,0))*$B15</f>
        <v>281.36</v>
      </c>
      <c r="AO15" s="214">
        <v>0</v>
      </c>
      <c r="AP15" s="215">
        <v>0</v>
      </c>
      <c r="AQ15" s="215">
        <v>0</v>
      </c>
      <c r="AR15" s="215">
        <v>0</v>
      </c>
      <c r="AS15" s="215">
        <v>0</v>
      </c>
      <c r="AT15" s="215">
        <v>0</v>
      </c>
      <c r="AU15" s="215">
        <v>0</v>
      </c>
      <c r="AV15" s="215">
        <v>0</v>
      </c>
      <c r="AW15" s="215">
        <v>0</v>
      </c>
      <c r="AX15" s="215">
        <v>0</v>
      </c>
      <c r="AY15" s="215">
        <v>0</v>
      </c>
      <c r="AZ15" s="215">
        <v>0</v>
      </c>
      <c r="BA15" s="215">
        <v>0</v>
      </c>
      <c r="BB15" s="215">
        <v>0</v>
      </c>
      <c r="BC15" s="215">
        <v>0</v>
      </c>
      <c r="BD15" s="215">
        <v>0</v>
      </c>
      <c r="BF15" s="214">
        <v>0</v>
      </c>
      <c r="BG15" s="215">
        <v>0</v>
      </c>
      <c r="BH15" s="215">
        <v>0</v>
      </c>
      <c r="BI15" s="215">
        <v>0</v>
      </c>
      <c r="BJ15" s="215">
        <v>0</v>
      </c>
      <c r="BK15" s="215">
        <v>0</v>
      </c>
      <c r="BL15" s="215">
        <v>0</v>
      </c>
      <c r="BM15" s="215">
        <v>0</v>
      </c>
      <c r="BN15" s="215">
        <v>0</v>
      </c>
      <c r="BO15" s="215">
        <v>0</v>
      </c>
      <c r="BP15" s="215">
        <v>0</v>
      </c>
      <c r="BQ15" s="215">
        <v>0</v>
      </c>
      <c r="BR15" s="215">
        <v>0</v>
      </c>
      <c r="BS15" s="215">
        <v>0</v>
      </c>
      <c r="BT15" s="215">
        <v>0</v>
      </c>
      <c r="BU15" s="219">
        <v>0</v>
      </c>
      <c r="BW15" s="214">
        <v>1</v>
      </c>
      <c r="BX15" s="215">
        <v>1</v>
      </c>
      <c r="BY15" s="215">
        <v>1</v>
      </c>
      <c r="BZ15" s="215">
        <v>1</v>
      </c>
      <c r="CA15" s="215">
        <v>1</v>
      </c>
      <c r="CB15" s="215">
        <v>1</v>
      </c>
      <c r="CC15" s="215">
        <v>1</v>
      </c>
      <c r="CD15" s="215">
        <v>1</v>
      </c>
      <c r="CE15" s="215">
        <v>1</v>
      </c>
      <c r="CF15" s="215">
        <v>1</v>
      </c>
      <c r="CG15" s="215">
        <v>1</v>
      </c>
      <c r="CH15" s="215">
        <v>1</v>
      </c>
      <c r="CI15" s="215">
        <v>1</v>
      </c>
      <c r="CJ15" s="215">
        <v>1</v>
      </c>
      <c r="CK15" s="215">
        <v>1</v>
      </c>
      <c r="CL15" s="219">
        <v>1</v>
      </c>
      <c r="CN15" s="214">
        <v>0</v>
      </c>
      <c r="CO15" s="215">
        <v>0</v>
      </c>
      <c r="CP15" s="215">
        <v>0</v>
      </c>
      <c r="CQ15" s="215">
        <v>0</v>
      </c>
      <c r="CR15" s="215">
        <v>0</v>
      </c>
      <c r="CS15" s="215">
        <v>0</v>
      </c>
      <c r="CT15" s="215">
        <v>0</v>
      </c>
      <c r="CU15" s="215">
        <v>0</v>
      </c>
      <c r="CV15" s="215">
        <v>0</v>
      </c>
      <c r="CW15" s="215">
        <v>0</v>
      </c>
      <c r="CX15" s="215">
        <v>0</v>
      </c>
      <c r="CY15" s="215">
        <v>0</v>
      </c>
      <c r="CZ15" s="215">
        <v>0</v>
      </c>
      <c r="DA15" s="215">
        <v>0</v>
      </c>
      <c r="DB15" s="215">
        <v>0</v>
      </c>
      <c r="DC15" s="219">
        <v>0</v>
      </c>
      <c r="DE15" s="214">
        <v>0</v>
      </c>
      <c r="DF15" s="215">
        <v>0</v>
      </c>
      <c r="DG15" s="215">
        <v>0</v>
      </c>
      <c r="DH15" s="215">
        <v>0</v>
      </c>
      <c r="DI15" s="215">
        <v>0</v>
      </c>
      <c r="DJ15" s="215">
        <v>0</v>
      </c>
      <c r="DK15" s="215">
        <v>0</v>
      </c>
      <c r="DL15" s="215">
        <v>0</v>
      </c>
      <c r="DM15" s="215">
        <v>0</v>
      </c>
      <c r="DN15" s="215">
        <v>0</v>
      </c>
      <c r="DO15" s="215">
        <v>0</v>
      </c>
      <c r="DP15" s="215">
        <v>0</v>
      </c>
      <c r="DQ15" s="215">
        <v>0</v>
      </c>
      <c r="DR15" s="215">
        <v>0</v>
      </c>
      <c r="DS15" s="215">
        <v>0</v>
      </c>
      <c r="DT15" s="219">
        <v>0</v>
      </c>
      <c r="DV15" s="214">
        <v>0</v>
      </c>
      <c r="DW15" s="215">
        <v>0</v>
      </c>
      <c r="DX15" s="215">
        <v>0</v>
      </c>
      <c r="DY15" s="215">
        <v>0</v>
      </c>
      <c r="DZ15" s="215">
        <v>0</v>
      </c>
      <c r="EA15" s="215">
        <v>0</v>
      </c>
      <c r="EB15" s="215">
        <v>0</v>
      </c>
      <c r="EC15" s="215">
        <v>0</v>
      </c>
      <c r="ED15" s="215">
        <v>0</v>
      </c>
      <c r="EE15" s="215">
        <v>0</v>
      </c>
      <c r="EF15" s="215">
        <v>0</v>
      </c>
      <c r="EG15" s="215">
        <v>0</v>
      </c>
      <c r="EH15" s="215">
        <v>0</v>
      </c>
      <c r="EI15" s="215">
        <v>0</v>
      </c>
      <c r="EJ15" s="215">
        <v>0</v>
      </c>
      <c r="EK15" s="219">
        <v>0</v>
      </c>
      <c r="EM15" s="172">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73">
        <f>$AM$15*BD15</f>
        <v>0</v>
      </c>
      <c r="FC15" s="229"/>
      <c r="FD15" s="172">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73">
        <f>$AM$15*BU15</f>
        <v>0</v>
      </c>
      <c r="FT15" s="229"/>
      <c r="FU15" s="172">
        <f>$X$15*BW15</f>
        <v>140.68</v>
      </c>
      <c r="FV15" s="164">
        <f>$Y$15*BX15</f>
        <v>597.89</v>
      </c>
      <c r="FW15" s="164">
        <f>$Z$15*BY15</f>
        <v>633.05999999999995</v>
      </c>
      <c r="FX15" s="164">
        <f>$AA$15*BZ15</f>
        <v>316.52999999999997</v>
      </c>
      <c r="FY15" s="164">
        <f>$AB$15*CA15</f>
        <v>52.754999999999995</v>
      </c>
      <c r="FZ15" s="164">
        <f>$AC$15*CB15</f>
        <v>87.925000000000011</v>
      </c>
      <c r="GA15" s="164">
        <f>$AD$15*CC15</f>
        <v>17.585000000000001</v>
      </c>
      <c r="GB15" s="164">
        <f>$AE$15*CD15</f>
        <v>263.77499999999998</v>
      </c>
      <c r="GC15" s="164">
        <f>$AF$15*CE15</f>
        <v>35.17</v>
      </c>
      <c r="GD15" s="164">
        <f>$AG$15*CF15</f>
        <v>35.17</v>
      </c>
      <c r="GE15" s="164">
        <f>$AH$15*CG15</f>
        <v>87.925000000000011</v>
      </c>
      <c r="GF15" s="164">
        <f>$AI$15*CH15</f>
        <v>105.50999999999999</v>
      </c>
      <c r="GG15" s="164">
        <f>$AJ$15*CI15</f>
        <v>422.03999999999996</v>
      </c>
      <c r="GH15" s="164">
        <f>$AK$15*CJ15</f>
        <v>17.585000000000001</v>
      </c>
      <c r="GI15" s="164">
        <f>$AL$15*CK15</f>
        <v>422.03999999999996</v>
      </c>
      <c r="GJ15" s="173">
        <f>$AM$15*CL15</f>
        <v>281.36</v>
      </c>
      <c r="GK15" s="229"/>
      <c r="GL15" s="172">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73">
        <f>$AM$15*DC15</f>
        <v>0</v>
      </c>
      <c r="HB15" s="229"/>
      <c r="HC15" s="172">
        <f>$X$15*DE15</f>
        <v>0</v>
      </c>
      <c r="HD15" s="164">
        <f>$Y$15*DF15</f>
        <v>0</v>
      </c>
      <c r="HE15" s="164">
        <f>$Z$15*DG15</f>
        <v>0</v>
      </c>
      <c r="HF15" s="164">
        <f>$AA$15*DH15</f>
        <v>0</v>
      </c>
      <c r="HG15" s="164">
        <f>$AB$15*DI15</f>
        <v>0</v>
      </c>
      <c r="HH15" s="164">
        <f>$AC$15*DJ15</f>
        <v>0</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73">
        <f>$AM$15*DT15</f>
        <v>0</v>
      </c>
      <c r="HS15" s="229"/>
      <c r="HT15" s="172">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73">
        <f>$AM$15*EK15</f>
        <v>0</v>
      </c>
      <c r="IK15" s="52" t="s">
        <v>232</v>
      </c>
      <c r="IL15" s="62">
        <f t="shared" si="5"/>
        <v>0</v>
      </c>
      <c r="IM15" s="289">
        <f t="shared" si="6"/>
        <v>0</v>
      </c>
      <c r="IN15" s="289">
        <f t="shared" si="7"/>
        <v>1838.560705339266</v>
      </c>
      <c r="IO15" s="289">
        <f t="shared" si="8"/>
        <v>0</v>
      </c>
      <c r="IP15" s="289">
        <f t="shared" si="9"/>
        <v>0</v>
      </c>
      <c r="IQ15" s="236">
        <f t="shared" si="10"/>
        <v>0</v>
      </c>
    </row>
    <row r="16" spans="1:251">
      <c r="A16" s="62" t="s">
        <v>263</v>
      </c>
      <c r="B16" s="145">
        <f>INDEX('Waste Projections'!$H18:$AL18,MATCH('2. YTS Rail'!$B$1,'Waste Projections'!$H$6:$AL$6,0))</f>
        <v>2476</v>
      </c>
      <c r="C16" s="286" t="s">
        <v>294</v>
      </c>
      <c r="D16" s="154" t="s">
        <v>257</v>
      </c>
      <c r="E16" s="83" t="s">
        <v>249</v>
      </c>
      <c r="F16" s="83" t="s">
        <v>249</v>
      </c>
      <c r="G16" s="156">
        <v>17</v>
      </c>
      <c r="H16" s="83" t="s">
        <v>220</v>
      </c>
      <c r="I16" s="156">
        <v>0</v>
      </c>
      <c r="J16" s="156" t="str">
        <f t="shared" si="1"/>
        <v>N/A</v>
      </c>
      <c r="K16" s="156">
        <v>0</v>
      </c>
      <c r="L16" s="240" t="str">
        <f t="shared" si="2"/>
        <v>N/A</v>
      </c>
      <c r="M16" s="243">
        <f t="shared" si="11"/>
        <v>1200</v>
      </c>
      <c r="N16" s="240" t="str">
        <f t="shared" si="3"/>
        <v>Rail</v>
      </c>
      <c r="O16" s="172">
        <f t="shared" si="4"/>
        <v>0</v>
      </c>
      <c r="P16" s="164">
        <f t="shared" si="4"/>
        <v>42092</v>
      </c>
      <c r="Q16" s="164">
        <f t="shared" si="4"/>
        <v>0</v>
      </c>
      <c r="R16" s="173">
        <f t="shared" si="4"/>
        <v>2971200</v>
      </c>
      <c r="S16" s="172">
        <f>INDEX('Transportation GHG'!$B$21:$B$24,MATCH('2. YTS Rail'!S$4,'Transportation GHG'!$A$21:$A$24,0))*O16</f>
        <v>0</v>
      </c>
      <c r="T16" s="164">
        <f>INDEX('Transportation GHG'!$B$21:$B$24,MATCH('2. YTS Rail'!T$4,'Transportation GHG'!$A$21:$A$24,0))*P16</f>
        <v>3.7759761846153848</v>
      </c>
      <c r="U16" s="164">
        <f>INDEX('Transportation GHG'!$B$21:$B$24,MATCH('2. YTS Rail'!U$4,'Transportation GHG'!$A$21:$A$24,0))*Q16</f>
        <v>0</v>
      </c>
      <c r="V16" s="173">
        <f>INDEX('Transportation GHG'!$B$21:$B$24,MATCH('2. YTS Rail'!V$4,'Transportation GHG'!$A$21:$A$24,0))*R16</f>
        <v>70.427102439024395</v>
      </c>
      <c r="X16" s="172">
        <f>INDEX('Waste Composition'!$P$5:$P$20,MATCH('2. YTS Rail'!X$4,'Waste Composition'!$O$5:$O$20,0))*$B16</f>
        <v>99.04</v>
      </c>
      <c r="Y16" s="164">
        <f>INDEX('Waste Composition'!$P$5:$P$20,MATCH('2. YTS Rail'!Y$4,'Waste Composition'!$O$5:$O$20,0))*$B16</f>
        <v>420.91999999999996</v>
      </c>
      <c r="Z16" s="164">
        <f>INDEX('Waste Composition'!$P$5:$P$20,MATCH('2. YTS Rail'!Z$4,'Waste Composition'!$O$5:$O$20,0))*$B16</f>
        <v>445.68</v>
      </c>
      <c r="AA16" s="164">
        <f>INDEX('Waste Composition'!$P$5:$P$20,MATCH('2. YTS Rail'!AA$4,'Waste Composition'!$O$5:$O$20,0))*$B16</f>
        <v>222.84</v>
      </c>
      <c r="AB16" s="164">
        <f>INDEX('Waste Composition'!$P$5:$P$20,MATCH('2. YTS Rail'!AB$4,'Waste Composition'!$O$5:$O$20,0))*$B16</f>
        <v>37.14</v>
      </c>
      <c r="AC16" s="164">
        <f>INDEX('Waste Composition'!$P$5:$P$20,MATCH('2. YTS Rail'!AC$4,'Waste Composition'!$O$5:$O$20,0))*$B16</f>
        <v>61.900000000000006</v>
      </c>
      <c r="AD16" s="164">
        <f>INDEX('Waste Composition'!$P$5:$P$20,MATCH('2. YTS Rail'!AD$4,'Waste Composition'!$O$5:$O$20,0))*$B16</f>
        <v>12.38</v>
      </c>
      <c r="AE16" s="164">
        <f>INDEX('Waste Composition'!$P$5:$P$20,MATCH('2. YTS Rail'!AE$4,'Waste Composition'!$O$5:$O$20,0))*$B16</f>
        <v>185.7</v>
      </c>
      <c r="AF16" s="164">
        <f>INDEX('Waste Composition'!$P$5:$P$20,MATCH('2. YTS Rail'!AF$4,'Waste Composition'!$O$5:$O$20,0))*$B16</f>
        <v>24.76</v>
      </c>
      <c r="AG16" s="164">
        <f>INDEX('Waste Composition'!$P$5:$P$20,MATCH('2. YTS Rail'!AG$4,'Waste Composition'!$O$5:$O$20,0))*$B16</f>
        <v>24.76</v>
      </c>
      <c r="AH16" s="164">
        <f>INDEX('Waste Composition'!$P$5:$P$20,MATCH('2. YTS Rail'!AH$4,'Waste Composition'!$O$5:$O$20,0))*$B16</f>
        <v>61.900000000000006</v>
      </c>
      <c r="AI16" s="164">
        <f>INDEX('Waste Composition'!$P$5:$P$20,MATCH('2. YTS Rail'!AI$4,'Waste Composition'!$O$5:$O$20,0))*$B16</f>
        <v>74.28</v>
      </c>
      <c r="AJ16" s="164">
        <f>INDEX('Waste Composition'!$P$5:$P$20,MATCH('2. YTS Rail'!AJ$4,'Waste Composition'!$O$5:$O$20,0))*$B16</f>
        <v>297.12</v>
      </c>
      <c r="AK16" s="164">
        <f>INDEX('Waste Composition'!$P$5:$P$20,MATCH('2. YTS Rail'!AK$4,'Waste Composition'!$O$5:$O$20,0))*$B16</f>
        <v>12.38</v>
      </c>
      <c r="AL16" s="164">
        <f>INDEX('Waste Composition'!$P$5:$P$20,MATCH('2. YTS Rail'!AL$4,'Waste Composition'!$O$5:$O$20,0))*$B16</f>
        <v>297.12</v>
      </c>
      <c r="AM16" s="173">
        <f>INDEX('Waste Composition'!$P$5:$P$20,MATCH('2. YTS Rail'!AM$4,'Waste Composition'!$O$5:$O$20,0))*$B16</f>
        <v>198.08</v>
      </c>
      <c r="AO16" s="214">
        <v>0</v>
      </c>
      <c r="AP16" s="215">
        <v>0</v>
      </c>
      <c r="AQ16" s="215">
        <v>0</v>
      </c>
      <c r="AR16" s="215">
        <v>0</v>
      </c>
      <c r="AS16" s="215">
        <v>0</v>
      </c>
      <c r="AT16" s="215">
        <v>0</v>
      </c>
      <c r="AU16" s="215">
        <v>0</v>
      </c>
      <c r="AV16" s="215">
        <v>0</v>
      </c>
      <c r="AW16" s="215">
        <v>0</v>
      </c>
      <c r="AX16" s="215">
        <v>0</v>
      </c>
      <c r="AY16" s="215">
        <v>0</v>
      </c>
      <c r="AZ16" s="215">
        <v>0</v>
      </c>
      <c r="BA16" s="215">
        <v>0</v>
      </c>
      <c r="BB16" s="215">
        <v>0</v>
      </c>
      <c r="BC16" s="215">
        <v>0</v>
      </c>
      <c r="BD16" s="215">
        <v>0</v>
      </c>
      <c r="BF16" s="214">
        <v>0</v>
      </c>
      <c r="BG16" s="215">
        <v>0</v>
      </c>
      <c r="BH16" s="215">
        <v>0</v>
      </c>
      <c r="BI16" s="215">
        <v>0</v>
      </c>
      <c r="BJ16" s="215">
        <v>0</v>
      </c>
      <c r="BK16" s="215">
        <v>0</v>
      </c>
      <c r="BL16" s="215">
        <v>0</v>
      </c>
      <c r="BM16" s="215">
        <v>0</v>
      </c>
      <c r="BN16" s="215">
        <v>0</v>
      </c>
      <c r="BO16" s="215">
        <v>0</v>
      </c>
      <c r="BP16" s="215">
        <v>0</v>
      </c>
      <c r="BQ16" s="215">
        <v>0</v>
      </c>
      <c r="BR16" s="215">
        <v>0</v>
      </c>
      <c r="BS16" s="215">
        <v>0</v>
      </c>
      <c r="BT16" s="215">
        <v>0</v>
      </c>
      <c r="BU16" s="219">
        <v>0</v>
      </c>
      <c r="BW16" s="214">
        <v>1</v>
      </c>
      <c r="BX16" s="215">
        <v>1</v>
      </c>
      <c r="BY16" s="215">
        <v>1</v>
      </c>
      <c r="BZ16" s="215">
        <v>1</v>
      </c>
      <c r="CA16" s="215">
        <v>1</v>
      </c>
      <c r="CB16" s="215">
        <v>1</v>
      </c>
      <c r="CC16" s="215">
        <v>1</v>
      </c>
      <c r="CD16" s="215">
        <v>1</v>
      </c>
      <c r="CE16" s="215">
        <v>1</v>
      </c>
      <c r="CF16" s="215">
        <v>1</v>
      </c>
      <c r="CG16" s="215">
        <v>1</v>
      </c>
      <c r="CH16" s="215">
        <v>1</v>
      </c>
      <c r="CI16" s="215">
        <v>1</v>
      </c>
      <c r="CJ16" s="215">
        <v>1</v>
      </c>
      <c r="CK16" s="215">
        <v>1</v>
      </c>
      <c r="CL16" s="219">
        <v>1</v>
      </c>
      <c r="CN16" s="214">
        <v>0</v>
      </c>
      <c r="CO16" s="215">
        <v>0</v>
      </c>
      <c r="CP16" s="215">
        <v>0</v>
      </c>
      <c r="CQ16" s="215">
        <v>0</v>
      </c>
      <c r="CR16" s="215">
        <v>0</v>
      </c>
      <c r="CS16" s="215">
        <v>0</v>
      </c>
      <c r="CT16" s="215">
        <v>0</v>
      </c>
      <c r="CU16" s="215">
        <v>0</v>
      </c>
      <c r="CV16" s="215">
        <v>0</v>
      </c>
      <c r="CW16" s="215">
        <v>0</v>
      </c>
      <c r="CX16" s="215">
        <v>0</v>
      </c>
      <c r="CY16" s="215">
        <v>0</v>
      </c>
      <c r="CZ16" s="215">
        <v>0</v>
      </c>
      <c r="DA16" s="215">
        <v>0</v>
      </c>
      <c r="DB16" s="215">
        <v>0</v>
      </c>
      <c r="DC16" s="219">
        <v>0</v>
      </c>
      <c r="DE16" s="214">
        <v>0</v>
      </c>
      <c r="DF16" s="215">
        <v>0</v>
      </c>
      <c r="DG16" s="215">
        <v>0</v>
      </c>
      <c r="DH16" s="215">
        <v>0</v>
      </c>
      <c r="DI16" s="215">
        <v>0</v>
      </c>
      <c r="DJ16" s="215">
        <v>0</v>
      </c>
      <c r="DK16" s="215">
        <v>0</v>
      </c>
      <c r="DL16" s="215">
        <v>0</v>
      </c>
      <c r="DM16" s="215">
        <v>0</v>
      </c>
      <c r="DN16" s="215">
        <v>0</v>
      </c>
      <c r="DO16" s="215">
        <v>0</v>
      </c>
      <c r="DP16" s="215">
        <v>0</v>
      </c>
      <c r="DQ16" s="215">
        <v>0</v>
      </c>
      <c r="DR16" s="215">
        <v>0</v>
      </c>
      <c r="DS16" s="215">
        <v>0</v>
      </c>
      <c r="DT16" s="219">
        <v>0</v>
      </c>
      <c r="DV16" s="214">
        <v>0</v>
      </c>
      <c r="DW16" s="215">
        <v>0</v>
      </c>
      <c r="DX16" s="215">
        <v>0</v>
      </c>
      <c r="DY16" s="215">
        <v>0</v>
      </c>
      <c r="DZ16" s="215">
        <v>0</v>
      </c>
      <c r="EA16" s="215">
        <v>0</v>
      </c>
      <c r="EB16" s="215">
        <v>0</v>
      </c>
      <c r="EC16" s="215">
        <v>0</v>
      </c>
      <c r="ED16" s="215">
        <v>0</v>
      </c>
      <c r="EE16" s="215">
        <v>0</v>
      </c>
      <c r="EF16" s="215">
        <v>0</v>
      </c>
      <c r="EG16" s="215">
        <v>0</v>
      </c>
      <c r="EH16" s="215">
        <v>0</v>
      </c>
      <c r="EI16" s="215">
        <v>0</v>
      </c>
      <c r="EJ16" s="215">
        <v>0</v>
      </c>
      <c r="EK16" s="219">
        <v>0</v>
      </c>
      <c r="EM16" s="172">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73">
        <f>$AM$16*BD16</f>
        <v>0</v>
      </c>
      <c r="FC16" s="229"/>
      <c r="FD16" s="172">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73">
        <f>$AM$16*BU16</f>
        <v>0</v>
      </c>
      <c r="FT16" s="229"/>
      <c r="FU16" s="172">
        <f>$X$16*BW16</f>
        <v>99.04</v>
      </c>
      <c r="FV16" s="164">
        <f>$Y$16*BX16</f>
        <v>420.91999999999996</v>
      </c>
      <c r="FW16" s="164">
        <f>$Z$16*BY16</f>
        <v>445.68</v>
      </c>
      <c r="FX16" s="164">
        <f>$AA$16*BZ16</f>
        <v>222.84</v>
      </c>
      <c r="FY16" s="164">
        <f>$AB$16*CA16</f>
        <v>37.14</v>
      </c>
      <c r="FZ16" s="164">
        <f>$AC$16*CB16</f>
        <v>61.900000000000006</v>
      </c>
      <c r="GA16" s="164">
        <f>$AD$16*CC16</f>
        <v>12.38</v>
      </c>
      <c r="GB16" s="164">
        <f>$AE$16*CD16</f>
        <v>185.7</v>
      </c>
      <c r="GC16" s="164">
        <f>$AF$16*CE16</f>
        <v>24.76</v>
      </c>
      <c r="GD16" s="164">
        <f>$AG$16*CF16</f>
        <v>24.76</v>
      </c>
      <c r="GE16" s="164">
        <f>$AH$16*CG16</f>
        <v>61.900000000000006</v>
      </c>
      <c r="GF16" s="164">
        <f>$AI$16*CH16</f>
        <v>74.28</v>
      </c>
      <c r="GG16" s="164">
        <f>$AJ$16*CI16</f>
        <v>297.12</v>
      </c>
      <c r="GH16" s="164">
        <f>$AK$16*CJ16</f>
        <v>12.38</v>
      </c>
      <c r="GI16" s="164">
        <f>$AL$16*CK16</f>
        <v>297.12</v>
      </c>
      <c r="GJ16" s="173">
        <f>$AM$16*CL16</f>
        <v>198.08</v>
      </c>
      <c r="GK16" s="229"/>
      <c r="GL16" s="172">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73">
        <f>$AM$16*DC16</f>
        <v>0</v>
      </c>
      <c r="HB16" s="229"/>
      <c r="HC16" s="172">
        <f>$X$16*DE16</f>
        <v>0</v>
      </c>
      <c r="HD16" s="164">
        <f>$Y$16*DF16</f>
        <v>0</v>
      </c>
      <c r="HE16" s="164">
        <f>$Z$16*DG16</f>
        <v>0</v>
      </c>
      <c r="HF16" s="164">
        <f>$AA$16*DH16</f>
        <v>0</v>
      </c>
      <c r="HG16" s="164">
        <f>$AB$16*DI16</f>
        <v>0</v>
      </c>
      <c r="HH16" s="164">
        <f>$AC$16*DJ16</f>
        <v>0</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73">
        <f>$AM$16*DT16</f>
        <v>0</v>
      </c>
      <c r="HS16" s="229"/>
      <c r="HT16" s="172">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73">
        <f>$AM$16*EK16</f>
        <v>0</v>
      </c>
      <c r="IK16" s="55" t="s">
        <v>233</v>
      </c>
      <c r="IL16" s="62">
        <f t="shared" si="5"/>
        <v>0</v>
      </c>
      <c r="IM16" s="289">
        <f t="shared" si="6"/>
        <v>0</v>
      </c>
      <c r="IN16" s="289">
        <f t="shared" si="7"/>
        <v>2206.2728464071183</v>
      </c>
      <c r="IO16" s="289">
        <f t="shared" si="8"/>
        <v>0</v>
      </c>
      <c r="IP16" s="289">
        <f t="shared" si="9"/>
        <v>0</v>
      </c>
      <c r="IQ16" s="236">
        <f t="shared" si="10"/>
        <v>0</v>
      </c>
    </row>
    <row r="17" spans="1:251">
      <c r="A17" s="62" t="s">
        <v>264</v>
      </c>
      <c r="B17" s="145">
        <f>INDEX('Waste Projections'!$H19:$AL19,MATCH('2. YTS Rail'!$B$1,'Waste Projections'!$H$6:$AL$6,0))</f>
        <v>3025</v>
      </c>
      <c r="C17" s="286" t="s">
        <v>294</v>
      </c>
      <c r="D17" s="154" t="s">
        <v>257</v>
      </c>
      <c r="E17" s="83" t="s">
        <v>249</v>
      </c>
      <c r="F17" s="83" t="s">
        <v>249</v>
      </c>
      <c r="G17" s="156">
        <v>43.3</v>
      </c>
      <c r="H17" s="83" t="s">
        <v>219</v>
      </c>
      <c r="I17" s="156">
        <v>0</v>
      </c>
      <c r="J17" s="156" t="str">
        <f t="shared" si="1"/>
        <v>N/A</v>
      </c>
      <c r="K17" s="156">
        <v>0</v>
      </c>
      <c r="L17" s="240" t="str">
        <f t="shared" si="2"/>
        <v>N/A</v>
      </c>
      <c r="M17" s="243">
        <f t="shared" si="11"/>
        <v>1200</v>
      </c>
      <c r="N17" s="240" t="str">
        <f t="shared" si="3"/>
        <v>Rail</v>
      </c>
      <c r="O17" s="172">
        <f t="shared" si="4"/>
        <v>130982.49999999999</v>
      </c>
      <c r="P17" s="164">
        <f t="shared" si="4"/>
        <v>0</v>
      </c>
      <c r="Q17" s="164">
        <f t="shared" si="4"/>
        <v>0</v>
      </c>
      <c r="R17" s="173">
        <f t="shared" si="4"/>
        <v>3630000</v>
      </c>
      <c r="S17" s="172">
        <f>INDEX('Transportation GHG'!$B$21:$B$24,MATCH('2. YTS Rail'!S$4,'Transportation GHG'!$A$21:$A$24,0))*O17</f>
        <v>23.500275615384613</v>
      </c>
      <c r="T17" s="164">
        <f>INDEX('Transportation GHG'!$B$21:$B$24,MATCH('2. YTS Rail'!T$4,'Transportation GHG'!$A$21:$A$24,0))*P17</f>
        <v>0</v>
      </c>
      <c r="U17" s="164">
        <f>INDEX('Transportation GHG'!$B$21:$B$24,MATCH('2. YTS Rail'!U$4,'Transportation GHG'!$A$21:$A$24,0))*Q17</f>
        <v>0</v>
      </c>
      <c r="V17" s="173">
        <f>INDEX('Transportation GHG'!$B$21:$B$24,MATCH('2. YTS Rail'!V$4,'Transportation GHG'!$A$21:$A$24,0))*R17</f>
        <v>86.042804878048798</v>
      </c>
      <c r="X17" s="172">
        <f>INDEX('Waste Composition'!$P$5:$P$20,MATCH('2. YTS Rail'!X$4,'Waste Composition'!$O$5:$O$20,0))*$B17</f>
        <v>121</v>
      </c>
      <c r="Y17" s="164">
        <f>INDEX('Waste Composition'!$P$5:$P$20,MATCH('2. YTS Rail'!Y$4,'Waste Composition'!$O$5:$O$20,0))*$B17</f>
        <v>514.25</v>
      </c>
      <c r="Z17" s="164">
        <f>INDEX('Waste Composition'!$P$5:$P$20,MATCH('2. YTS Rail'!Z$4,'Waste Composition'!$O$5:$O$20,0))*$B17</f>
        <v>544.5</v>
      </c>
      <c r="AA17" s="164">
        <f>INDEX('Waste Composition'!$P$5:$P$20,MATCH('2. YTS Rail'!AA$4,'Waste Composition'!$O$5:$O$20,0))*$B17</f>
        <v>272.25</v>
      </c>
      <c r="AB17" s="164">
        <f>INDEX('Waste Composition'!$P$5:$P$20,MATCH('2. YTS Rail'!AB$4,'Waste Composition'!$O$5:$O$20,0))*$B17</f>
        <v>45.375</v>
      </c>
      <c r="AC17" s="164">
        <f>INDEX('Waste Composition'!$P$5:$P$20,MATCH('2. YTS Rail'!AC$4,'Waste Composition'!$O$5:$O$20,0))*$B17</f>
        <v>75.625</v>
      </c>
      <c r="AD17" s="164">
        <f>INDEX('Waste Composition'!$P$5:$P$20,MATCH('2. YTS Rail'!AD$4,'Waste Composition'!$O$5:$O$20,0))*$B17</f>
        <v>15.125</v>
      </c>
      <c r="AE17" s="164">
        <f>INDEX('Waste Composition'!$P$5:$P$20,MATCH('2. YTS Rail'!AE$4,'Waste Composition'!$O$5:$O$20,0))*$B17</f>
        <v>226.875</v>
      </c>
      <c r="AF17" s="164">
        <f>INDEX('Waste Composition'!$P$5:$P$20,MATCH('2. YTS Rail'!AF$4,'Waste Composition'!$O$5:$O$20,0))*$B17</f>
        <v>30.25</v>
      </c>
      <c r="AG17" s="164">
        <f>INDEX('Waste Composition'!$P$5:$P$20,MATCH('2. YTS Rail'!AG$4,'Waste Composition'!$O$5:$O$20,0))*$B17</f>
        <v>30.25</v>
      </c>
      <c r="AH17" s="164">
        <f>INDEX('Waste Composition'!$P$5:$P$20,MATCH('2. YTS Rail'!AH$4,'Waste Composition'!$O$5:$O$20,0))*$B17</f>
        <v>75.625</v>
      </c>
      <c r="AI17" s="164">
        <f>INDEX('Waste Composition'!$P$5:$P$20,MATCH('2. YTS Rail'!AI$4,'Waste Composition'!$O$5:$O$20,0))*$B17</f>
        <v>90.75</v>
      </c>
      <c r="AJ17" s="164">
        <f>INDEX('Waste Composition'!$P$5:$P$20,MATCH('2. YTS Rail'!AJ$4,'Waste Composition'!$O$5:$O$20,0))*$B17</f>
        <v>363</v>
      </c>
      <c r="AK17" s="164">
        <f>INDEX('Waste Composition'!$P$5:$P$20,MATCH('2. YTS Rail'!AK$4,'Waste Composition'!$O$5:$O$20,0))*$B17</f>
        <v>15.125</v>
      </c>
      <c r="AL17" s="164">
        <f>INDEX('Waste Composition'!$P$5:$P$20,MATCH('2. YTS Rail'!AL$4,'Waste Composition'!$O$5:$O$20,0))*$B17</f>
        <v>363</v>
      </c>
      <c r="AM17" s="173">
        <f>INDEX('Waste Composition'!$P$5:$P$20,MATCH('2. YTS Rail'!AM$4,'Waste Composition'!$O$5:$O$20,0))*$B17</f>
        <v>242</v>
      </c>
      <c r="AO17" s="214">
        <v>0</v>
      </c>
      <c r="AP17" s="215">
        <v>0</v>
      </c>
      <c r="AQ17" s="215">
        <v>0</v>
      </c>
      <c r="AR17" s="215">
        <v>0</v>
      </c>
      <c r="AS17" s="215">
        <v>0</v>
      </c>
      <c r="AT17" s="215">
        <v>0</v>
      </c>
      <c r="AU17" s="215">
        <v>0</v>
      </c>
      <c r="AV17" s="215">
        <v>0</v>
      </c>
      <c r="AW17" s="215">
        <v>0</v>
      </c>
      <c r="AX17" s="215">
        <v>0</v>
      </c>
      <c r="AY17" s="215">
        <v>0</v>
      </c>
      <c r="AZ17" s="215">
        <v>0</v>
      </c>
      <c r="BA17" s="215">
        <v>0</v>
      </c>
      <c r="BB17" s="215">
        <v>0</v>
      </c>
      <c r="BC17" s="215">
        <v>0</v>
      </c>
      <c r="BD17" s="215">
        <v>0</v>
      </c>
      <c r="BF17" s="214">
        <v>0</v>
      </c>
      <c r="BG17" s="215">
        <v>0</v>
      </c>
      <c r="BH17" s="215">
        <v>0</v>
      </c>
      <c r="BI17" s="215">
        <v>0</v>
      </c>
      <c r="BJ17" s="215">
        <v>0</v>
      </c>
      <c r="BK17" s="215">
        <v>0</v>
      </c>
      <c r="BL17" s="215">
        <v>0</v>
      </c>
      <c r="BM17" s="215">
        <v>0</v>
      </c>
      <c r="BN17" s="215">
        <v>0</v>
      </c>
      <c r="BO17" s="215">
        <v>0</v>
      </c>
      <c r="BP17" s="215">
        <v>0</v>
      </c>
      <c r="BQ17" s="215">
        <v>0</v>
      </c>
      <c r="BR17" s="215">
        <v>0</v>
      </c>
      <c r="BS17" s="215">
        <v>0</v>
      </c>
      <c r="BT17" s="215">
        <v>0</v>
      </c>
      <c r="BU17" s="219">
        <v>0</v>
      </c>
      <c r="BW17" s="214">
        <v>1</v>
      </c>
      <c r="BX17" s="215">
        <v>1</v>
      </c>
      <c r="BY17" s="215">
        <v>1</v>
      </c>
      <c r="BZ17" s="215">
        <v>1</v>
      </c>
      <c r="CA17" s="215">
        <v>1</v>
      </c>
      <c r="CB17" s="215">
        <v>1</v>
      </c>
      <c r="CC17" s="215">
        <v>1</v>
      </c>
      <c r="CD17" s="215">
        <v>1</v>
      </c>
      <c r="CE17" s="215">
        <v>1</v>
      </c>
      <c r="CF17" s="215">
        <v>1</v>
      </c>
      <c r="CG17" s="215">
        <v>1</v>
      </c>
      <c r="CH17" s="215">
        <v>1</v>
      </c>
      <c r="CI17" s="215">
        <v>1</v>
      </c>
      <c r="CJ17" s="215">
        <v>1</v>
      </c>
      <c r="CK17" s="215">
        <v>1</v>
      </c>
      <c r="CL17" s="219">
        <v>1</v>
      </c>
      <c r="CN17" s="214">
        <v>0</v>
      </c>
      <c r="CO17" s="215">
        <v>0</v>
      </c>
      <c r="CP17" s="215">
        <v>0</v>
      </c>
      <c r="CQ17" s="215">
        <v>0</v>
      </c>
      <c r="CR17" s="215">
        <v>0</v>
      </c>
      <c r="CS17" s="215">
        <v>0</v>
      </c>
      <c r="CT17" s="215">
        <v>0</v>
      </c>
      <c r="CU17" s="215">
        <v>0</v>
      </c>
      <c r="CV17" s="215">
        <v>0</v>
      </c>
      <c r="CW17" s="215">
        <v>0</v>
      </c>
      <c r="CX17" s="215">
        <v>0</v>
      </c>
      <c r="CY17" s="215">
        <v>0</v>
      </c>
      <c r="CZ17" s="215">
        <v>0</v>
      </c>
      <c r="DA17" s="215">
        <v>0</v>
      </c>
      <c r="DB17" s="215">
        <v>0</v>
      </c>
      <c r="DC17" s="219">
        <v>0</v>
      </c>
      <c r="DE17" s="214">
        <v>0</v>
      </c>
      <c r="DF17" s="215">
        <v>0</v>
      </c>
      <c r="DG17" s="215">
        <v>0</v>
      </c>
      <c r="DH17" s="215">
        <v>0</v>
      </c>
      <c r="DI17" s="215">
        <v>0</v>
      </c>
      <c r="DJ17" s="215">
        <v>0</v>
      </c>
      <c r="DK17" s="215">
        <v>0</v>
      </c>
      <c r="DL17" s="215">
        <v>0</v>
      </c>
      <c r="DM17" s="215">
        <v>0</v>
      </c>
      <c r="DN17" s="215">
        <v>0</v>
      </c>
      <c r="DO17" s="215">
        <v>0</v>
      </c>
      <c r="DP17" s="215">
        <v>0</v>
      </c>
      <c r="DQ17" s="215">
        <v>0</v>
      </c>
      <c r="DR17" s="215">
        <v>0</v>
      </c>
      <c r="DS17" s="215">
        <v>0</v>
      </c>
      <c r="DT17" s="219">
        <v>0</v>
      </c>
      <c r="DV17" s="214">
        <v>0</v>
      </c>
      <c r="DW17" s="215">
        <v>0</v>
      </c>
      <c r="DX17" s="215">
        <v>0</v>
      </c>
      <c r="DY17" s="215">
        <v>0</v>
      </c>
      <c r="DZ17" s="215">
        <v>0</v>
      </c>
      <c r="EA17" s="215">
        <v>0</v>
      </c>
      <c r="EB17" s="215">
        <v>0</v>
      </c>
      <c r="EC17" s="215">
        <v>0</v>
      </c>
      <c r="ED17" s="215">
        <v>0</v>
      </c>
      <c r="EE17" s="215">
        <v>0</v>
      </c>
      <c r="EF17" s="215">
        <v>0</v>
      </c>
      <c r="EG17" s="215">
        <v>0</v>
      </c>
      <c r="EH17" s="215">
        <v>0</v>
      </c>
      <c r="EI17" s="215">
        <v>0</v>
      </c>
      <c r="EJ17" s="215">
        <v>0</v>
      </c>
      <c r="EK17" s="219">
        <v>0</v>
      </c>
      <c r="EM17" s="172">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73">
        <f>$AM$17*BD17</f>
        <v>0</v>
      </c>
      <c r="FC17" s="229"/>
      <c r="FD17" s="172">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73">
        <f>$AM$17*BU17</f>
        <v>0</v>
      </c>
      <c r="FT17" s="229"/>
      <c r="FU17" s="172">
        <f>$X$17*BW17</f>
        <v>121</v>
      </c>
      <c r="FV17" s="164">
        <f>$Y$17*BX17</f>
        <v>514.25</v>
      </c>
      <c r="FW17" s="164">
        <f>$Z$17*BY17</f>
        <v>544.5</v>
      </c>
      <c r="FX17" s="164">
        <f>$AA$17*BZ17</f>
        <v>272.25</v>
      </c>
      <c r="FY17" s="164">
        <f>$AB$17*CA17</f>
        <v>45.375</v>
      </c>
      <c r="FZ17" s="164">
        <f>$AC$17*CB17</f>
        <v>75.625</v>
      </c>
      <c r="GA17" s="164">
        <f>$AD$17*CC17</f>
        <v>15.125</v>
      </c>
      <c r="GB17" s="164">
        <f>$AE$17*CD17</f>
        <v>226.875</v>
      </c>
      <c r="GC17" s="164">
        <f>$AF$17*CE17</f>
        <v>30.25</v>
      </c>
      <c r="GD17" s="164">
        <f>$AG$17*CF17</f>
        <v>30.25</v>
      </c>
      <c r="GE17" s="164">
        <f>$AH$17*CG17</f>
        <v>75.625</v>
      </c>
      <c r="GF17" s="164">
        <f>$AI$17*CH17</f>
        <v>90.75</v>
      </c>
      <c r="GG17" s="164">
        <f>$AJ$17*CI17</f>
        <v>363</v>
      </c>
      <c r="GH17" s="164">
        <f>$AK$17*CJ17</f>
        <v>15.125</v>
      </c>
      <c r="GI17" s="164">
        <f>$AL$17*CK17</f>
        <v>363</v>
      </c>
      <c r="GJ17" s="173">
        <f>$AM$17*CL17</f>
        <v>242</v>
      </c>
      <c r="GK17" s="229"/>
      <c r="GL17" s="172">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73">
        <f>$AM$17*DC17</f>
        <v>0</v>
      </c>
      <c r="HB17" s="229"/>
      <c r="HC17" s="172">
        <f>$X$17*DE17</f>
        <v>0</v>
      </c>
      <c r="HD17" s="164">
        <f>$Y$17*DF17</f>
        <v>0</v>
      </c>
      <c r="HE17" s="164">
        <f>$Z$17*DG17</f>
        <v>0</v>
      </c>
      <c r="HF17" s="164">
        <f>$AA$17*DH17</f>
        <v>0</v>
      </c>
      <c r="HG17" s="164">
        <f>$AB$17*DI17</f>
        <v>0</v>
      </c>
      <c r="HH17" s="164">
        <f>$AC$17*DJ17</f>
        <v>0</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73">
        <f>$AM$17*DT17</f>
        <v>0</v>
      </c>
      <c r="HS17" s="229"/>
      <c r="HT17" s="172">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73">
        <f>$AM$17*EK17</f>
        <v>0</v>
      </c>
      <c r="IK17" s="61" t="s">
        <v>234</v>
      </c>
      <c r="IL17" s="62">
        <f t="shared" si="5"/>
        <v>0</v>
      </c>
      <c r="IM17" s="289">
        <f t="shared" si="6"/>
        <v>0</v>
      </c>
      <c r="IN17" s="289">
        <f t="shared" si="7"/>
        <v>10192.823999999999</v>
      </c>
      <c r="IO17" s="289">
        <f t="shared" si="8"/>
        <v>0</v>
      </c>
      <c r="IP17" s="289">
        <f t="shared" si="9"/>
        <v>0</v>
      </c>
      <c r="IQ17" s="236">
        <f t="shared" si="10"/>
        <v>0</v>
      </c>
    </row>
    <row r="18" spans="1:251">
      <c r="A18" s="62" t="s">
        <v>265</v>
      </c>
      <c r="B18" s="145">
        <f>INDEX('Waste Projections'!$H20:$AL20,MATCH('2. YTS Rail'!$B$1,'Waste Projections'!$H$6:$AL$6,0))</f>
        <v>2783</v>
      </c>
      <c r="C18" s="286" t="s">
        <v>294</v>
      </c>
      <c r="D18" s="154" t="s">
        <v>257</v>
      </c>
      <c r="E18" s="83" t="s">
        <v>249</v>
      </c>
      <c r="F18" s="83" t="s">
        <v>249</v>
      </c>
      <c r="G18" s="156">
        <v>18</v>
      </c>
      <c r="H18" s="83" t="s">
        <v>220</v>
      </c>
      <c r="I18" s="156">
        <v>0</v>
      </c>
      <c r="J18" s="156" t="str">
        <f t="shared" si="1"/>
        <v>N/A</v>
      </c>
      <c r="K18" s="156">
        <v>0</v>
      </c>
      <c r="L18" s="240" t="str">
        <f t="shared" si="2"/>
        <v>N/A</v>
      </c>
      <c r="M18" s="243">
        <f t="shared" si="11"/>
        <v>1200</v>
      </c>
      <c r="N18" s="240" t="str">
        <f t="shared" si="3"/>
        <v>Rail</v>
      </c>
      <c r="O18" s="172">
        <f t="shared" si="4"/>
        <v>0</v>
      </c>
      <c r="P18" s="164">
        <f t="shared" si="4"/>
        <v>50094</v>
      </c>
      <c r="Q18" s="164">
        <f t="shared" si="4"/>
        <v>0</v>
      </c>
      <c r="R18" s="173">
        <f t="shared" si="4"/>
        <v>3339600</v>
      </c>
      <c r="S18" s="172">
        <f>INDEX('Transportation GHG'!$B$21:$B$24,MATCH('2. YTS Rail'!S$4,'Transportation GHG'!$A$21:$A$24,0))*O18</f>
        <v>0</v>
      </c>
      <c r="T18" s="164">
        <f>INDEX('Transportation GHG'!$B$21:$B$24,MATCH('2. YTS Rail'!T$4,'Transportation GHG'!$A$21:$A$24,0))*P18</f>
        <v>4.4938171384615382</v>
      </c>
      <c r="U18" s="164">
        <f>INDEX('Transportation GHG'!$B$21:$B$24,MATCH('2. YTS Rail'!U$4,'Transportation GHG'!$A$21:$A$24,0))*Q18</f>
        <v>0</v>
      </c>
      <c r="V18" s="173">
        <f>INDEX('Transportation GHG'!$B$21:$B$24,MATCH('2. YTS Rail'!V$4,'Transportation GHG'!$A$21:$A$24,0))*R18</f>
        <v>79.159380487804881</v>
      </c>
      <c r="X18" s="172">
        <f>INDEX('Waste Composition'!$P$5:$P$20,MATCH('2. YTS Rail'!X$4,'Waste Composition'!$O$5:$O$20,0))*$B18</f>
        <v>111.32000000000001</v>
      </c>
      <c r="Y18" s="164">
        <f>INDEX('Waste Composition'!$P$5:$P$20,MATCH('2. YTS Rail'!Y$4,'Waste Composition'!$O$5:$O$20,0))*$B18</f>
        <v>473.10999999999996</v>
      </c>
      <c r="Z18" s="164">
        <f>INDEX('Waste Composition'!$P$5:$P$20,MATCH('2. YTS Rail'!Z$4,'Waste Composition'!$O$5:$O$20,0))*$B18</f>
        <v>500.94</v>
      </c>
      <c r="AA18" s="164">
        <f>INDEX('Waste Composition'!$P$5:$P$20,MATCH('2. YTS Rail'!AA$4,'Waste Composition'!$O$5:$O$20,0))*$B18</f>
        <v>250.47</v>
      </c>
      <c r="AB18" s="164">
        <f>INDEX('Waste Composition'!$P$5:$P$20,MATCH('2. YTS Rail'!AB$4,'Waste Composition'!$O$5:$O$20,0))*$B18</f>
        <v>41.744999999999997</v>
      </c>
      <c r="AC18" s="164">
        <f>INDEX('Waste Composition'!$P$5:$P$20,MATCH('2. YTS Rail'!AC$4,'Waste Composition'!$O$5:$O$20,0))*$B18</f>
        <v>69.575000000000003</v>
      </c>
      <c r="AD18" s="164">
        <f>INDEX('Waste Composition'!$P$5:$P$20,MATCH('2. YTS Rail'!AD$4,'Waste Composition'!$O$5:$O$20,0))*$B18</f>
        <v>13.915000000000001</v>
      </c>
      <c r="AE18" s="164">
        <f>INDEX('Waste Composition'!$P$5:$P$20,MATCH('2. YTS Rail'!AE$4,'Waste Composition'!$O$5:$O$20,0))*$B18</f>
        <v>208.72499999999999</v>
      </c>
      <c r="AF18" s="164">
        <f>INDEX('Waste Composition'!$P$5:$P$20,MATCH('2. YTS Rail'!AF$4,'Waste Composition'!$O$5:$O$20,0))*$B18</f>
        <v>27.830000000000002</v>
      </c>
      <c r="AG18" s="164">
        <f>INDEX('Waste Composition'!$P$5:$P$20,MATCH('2. YTS Rail'!AG$4,'Waste Composition'!$O$5:$O$20,0))*$B18</f>
        <v>27.830000000000002</v>
      </c>
      <c r="AH18" s="164">
        <f>INDEX('Waste Composition'!$P$5:$P$20,MATCH('2. YTS Rail'!AH$4,'Waste Composition'!$O$5:$O$20,0))*$B18</f>
        <v>69.575000000000003</v>
      </c>
      <c r="AI18" s="164">
        <f>INDEX('Waste Composition'!$P$5:$P$20,MATCH('2. YTS Rail'!AI$4,'Waste Composition'!$O$5:$O$20,0))*$B18</f>
        <v>83.49</v>
      </c>
      <c r="AJ18" s="164">
        <f>INDEX('Waste Composition'!$P$5:$P$20,MATCH('2. YTS Rail'!AJ$4,'Waste Composition'!$O$5:$O$20,0))*$B18</f>
        <v>333.96</v>
      </c>
      <c r="AK18" s="164">
        <f>INDEX('Waste Composition'!$P$5:$P$20,MATCH('2. YTS Rail'!AK$4,'Waste Composition'!$O$5:$O$20,0))*$B18</f>
        <v>13.915000000000001</v>
      </c>
      <c r="AL18" s="164">
        <f>INDEX('Waste Composition'!$P$5:$P$20,MATCH('2. YTS Rail'!AL$4,'Waste Composition'!$O$5:$O$20,0))*$B18</f>
        <v>333.96</v>
      </c>
      <c r="AM18" s="173">
        <f>INDEX('Waste Composition'!$P$5:$P$20,MATCH('2. YTS Rail'!AM$4,'Waste Composition'!$O$5:$O$20,0))*$B18</f>
        <v>222.64000000000001</v>
      </c>
      <c r="AO18" s="214">
        <v>0</v>
      </c>
      <c r="AP18" s="215">
        <v>0</v>
      </c>
      <c r="AQ18" s="215">
        <v>0</v>
      </c>
      <c r="AR18" s="215">
        <v>0</v>
      </c>
      <c r="AS18" s="215">
        <v>0</v>
      </c>
      <c r="AT18" s="215">
        <v>0</v>
      </c>
      <c r="AU18" s="215">
        <v>0</v>
      </c>
      <c r="AV18" s="215">
        <v>0</v>
      </c>
      <c r="AW18" s="215">
        <v>0</v>
      </c>
      <c r="AX18" s="215">
        <v>0</v>
      </c>
      <c r="AY18" s="215">
        <v>0</v>
      </c>
      <c r="AZ18" s="215">
        <v>0</v>
      </c>
      <c r="BA18" s="215">
        <v>0</v>
      </c>
      <c r="BB18" s="215">
        <v>0</v>
      </c>
      <c r="BC18" s="215">
        <v>0</v>
      </c>
      <c r="BD18" s="215">
        <v>0</v>
      </c>
      <c r="BF18" s="214">
        <v>0</v>
      </c>
      <c r="BG18" s="215">
        <v>0</v>
      </c>
      <c r="BH18" s="215">
        <v>0</v>
      </c>
      <c r="BI18" s="215">
        <v>0</v>
      </c>
      <c r="BJ18" s="215">
        <v>0</v>
      </c>
      <c r="BK18" s="215">
        <v>0</v>
      </c>
      <c r="BL18" s="215">
        <v>0</v>
      </c>
      <c r="BM18" s="215">
        <v>0</v>
      </c>
      <c r="BN18" s="215">
        <v>0</v>
      </c>
      <c r="BO18" s="215">
        <v>0</v>
      </c>
      <c r="BP18" s="215">
        <v>0</v>
      </c>
      <c r="BQ18" s="215">
        <v>0</v>
      </c>
      <c r="BR18" s="215">
        <v>0</v>
      </c>
      <c r="BS18" s="215">
        <v>0</v>
      </c>
      <c r="BT18" s="215">
        <v>0</v>
      </c>
      <c r="BU18" s="219">
        <v>0</v>
      </c>
      <c r="BW18" s="214">
        <v>1</v>
      </c>
      <c r="BX18" s="215">
        <v>1</v>
      </c>
      <c r="BY18" s="215">
        <v>1</v>
      </c>
      <c r="BZ18" s="215">
        <v>1</v>
      </c>
      <c r="CA18" s="215">
        <v>1</v>
      </c>
      <c r="CB18" s="215">
        <v>1</v>
      </c>
      <c r="CC18" s="215">
        <v>1</v>
      </c>
      <c r="CD18" s="215">
        <v>1</v>
      </c>
      <c r="CE18" s="215">
        <v>1</v>
      </c>
      <c r="CF18" s="215">
        <v>1</v>
      </c>
      <c r="CG18" s="215">
        <v>1</v>
      </c>
      <c r="CH18" s="215">
        <v>1</v>
      </c>
      <c r="CI18" s="215">
        <v>1</v>
      </c>
      <c r="CJ18" s="215">
        <v>1</v>
      </c>
      <c r="CK18" s="215">
        <v>1</v>
      </c>
      <c r="CL18" s="219">
        <v>1</v>
      </c>
      <c r="CN18" s="214">
        <v>0</v>
      </c>
      <c r="CO18" s="215">
        <v>0</v>
      </c>
      <c r="CP18" s="215">
        <v>0</v>
      </c>
      <c r="CQ18" s="215">
        <v>0</v>
      </c>
      <c r="CR18" s="215">
        <v>0</v>
      </c>
      <c r="CS18" s="215">
        <v>0</v>
      </c>
      <c r="CT18" s="215">
        <v>0</v>
      </c>
      <c r="CU18" s="215">
        <v>0</v>
      </c>
      <c r="CV18" s="215">
        <v>0</v>
      </c>
      <c r="CW18" s="215">
        <v>0</v>
      </c>
      <c r="CX18" s="215">
        <v>0</v>
      </c>
      <c r="CY18" s="215">
        <v>0</v>
      </c>
      <c r="CZ18" s="215">
        <v>0</v>
      </c>
      <c r="DA18" s="215">
        <v>0</v>
      </c>
      <c r="DB18" s="215">
        <v>0</v>
      </c>
      <c r="DC18" s="219">
        <v>0</v>
      </c>
      <c r="DE18" s="214">
        <v>0</v>
      </c>
      <c r="DF18" s="215">
        <v>0</v>
      </c>
      <c r="DG18" s="215">
        <v>0</v>
      </c>
      <c r="DH18" s="215">
        <v>0</v>
      </c>
      <c r="DI18" s="215">
        <v>0</v>
      </c>
      <c r="DJ18" s="215">
        <v>0</v>
      </c>
      <c r="DK18" s="215">
        <v>0</v>
      </c>
      <c r="DL18" s="215">
        <v>0</v>
      </c>
      <c r="DM18" s="215">
        <v>0</v>
      </c>
      <c r="DN18" s="215">
        <v>0</v>
      </c>
      <c r="DO18" s="215">
        <v>0</v>
      </c>
      <c r="DP18" s="215">
        <v>0</v>
      </c>
      <c r="DQ18" s="215">
        <v>0</v>
      </c>
      <c r="DR18" s="215">
        <v>0</v>
      </c>
      <c r="DS18" s="215">
        <v>0</v>
      </c>
      <c r="DT18" s="219">
        <v>0</v>
      </c>
      <c r="DV18" s="214">
        <v>0</v>
      </c>
      <c r="DW18" s="215">
        <v>0</v>
      </c>
      <c r="DX18" s="215">
        <v>0</v>
      </c>
      <c r="DY18" s="215">
        <v>0</v>
      </c>
      <c r="DZ18" s="215">
        <v>0</v>
      </c>
      <c r="EA18" s="215">
        <v>0</v>
      </c>
      <c r="EB18" s="215">
        <v>0</v>
      </c>
      <c r="EC18" s="215">
        <v>0</v>
      </c>
      <c r="ED18" s="215">
        <v>0</v>
      </c>
      <c r="EE18" s="215">
        <v>0</v>
      </c>
      <c r="EF18" s="215">
        <v>0</v>
      </c>
      <c r="EG18" s="215">
        <v>0</v>
      </c>
      <c r="EH18" s="215">
        <v>0</v>
      </c>
      <c r="EI18" s="215">
        <v>0</v>
      </c>
      <c r="EJ18" s="215">
        <v>0</v>
      </c>
      <c r="EK18" s="219">
        <v>0</v>
      </c>
      <c r="EM18" s="172">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73">
        <f>$AM$18*BD18</f>
        <v>0</v>
      </c>
      <c r="FC18" s="229"/>
      <c r="FD18" s="172">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73">
        <f>$AM$18*BU18</f>
        <v>0</v>
      </c>
      <c r="FT18" s="229"/>
      <c r="FU18" s="172">
        <f>$X$18*BW18</f>
        <v>111.32000000000001</v>
      </c>
      <c r="FV18" s="164">
        <f>$Y$18*BX18</f>
        <v>473.10999999999996</v>
      </c>
      <c r="FW18" s="164">
        <f>$Z$18*BY18</f>
        <v>500.94</v>
      </c>
      <c r="FX18" s="164">
        <f>$AA$18*BZ18</f>
        <v>250.47</v>
      </c>
      <c r="FY18" s="164">
        <f>$AB$18*CA18</f>
        <v>41.744999999999997</v>
      </c>
      <c r="FZ18" s="164">
        <f>$AC$18*CB18</f>
        <v>69.575000000000003</v>
      </c>
      <c r="GA18" s="164">
        <f>$AD$18*CC18</f>
        <v>13.915000000000001</v>
      </c>
      <c r="GB18" s="164">
        <f>$AE$18*CD18</f>
        <v>208.72499999999999</v>
      </c>
      <c r="GC18" s="164">
        <f>$AF$18*CE18</f>
        <v>27.830000000000002</v>
      </c>
      <c r="GD18" s="164">
        <f>$AG$18*CF18</f>
        <v>27.830000000000002</v>
      </c>
      <c r="GE18" s="164">
        <f>$AH$18*CG18</f>
        <v>69.575000000000003</v>
      </c>
      <c r="GF18" s="164">
        <f>$AI$18*CH18</f>
        <v>83.49</v>
      </c>
      <c r="GG18" s="164">
        <f>$AJ$18*CI18</f>
        <v>333.96</v>
      </c>
      <c r="GH18" s="164">
        <f>$AK$18*CJ18</f>
        <v>13.915000000000001</v>
      </c>
      <c r="GI18" s="164">
        <f>$AL$18*CK18</f>
        <v>333.96</v>
      </c>
      <c r="GJ18" s="173">
        <f>$AM$18*CL18</f>
        <v>222.64000000000001</v>
      </c>
      <c r="GK18" s="229"/>
      <c r="GL18" s="172">
        <f>$X$18*CN18</f>
        <v>0</v>
      </c>
      <c r="GM18" s="164">
        <f>$Y$18*CO18</f>
        <v>0</v>
      </c>
      <c r="GN18" s="164">
        <f>$Z$18*CP18</f>
        <v>0</v>
      </c>
      <c r="GO18" s="164">
        <f>$AA$18*CQ18</f>
        <v>0</v>
      </c>
      <c r="GP18" s="164">
        <f>$AB$18*CR18</f>
        <v>0</v>
      </c>
      <c r="GQ18" s="164">
        <f>$AC$18*CS18</f>
        <v>0</v>
      </c>
      <c r="GR18" s="164">
        <f>$AD$18*CT18</f>
        <v>0</v>
      </c>
      <c r="GS18" s="164">
        <f>$AE$18*CU18</f>
        <v>0</v>
      </c>
      <c r="GT18" s="164">
        <f>$AF$18*CV18</f>
        <v>0</v>
      </c>
      <c r="GU18" s="164">
        <f>$AG$18*CW18</f>
        <v>0</v>
      </c>
      <c r="GV18" s="164">
        <f>$AH$18*CX18</f>
        <v>0</v>
      </c>
      <c r="GW18" s="164">
        <f>$AI$18*CY18</f>
        <v>0</v>
      </c>
      <c r="GX18" s="164">
        <f>$AJ$18*CZ18</f>
        <v>0</v>
      </c>
      <c r="GY18" s="164">
        <f>$AK$18*DA18</f>
        <v>0</v>
      </c>
      <c r="GZ18" s="164">
        <f>$AL$18*DB18</f>
        <v>0</v>
      </c>
      <c r="HA18" s="173">
        <f>$AM$18*DC18</f>
        <v>0</v>
      </c>
      <c r="HB18" s="229"/>
      <c r="HC18" s="172">
        <f>$X$18*DE18</f>
        <v>0</v>
      </c>
      <c r="HD18" s="164">
        <f>$Y$18*DF18</f>
        <v>0</v>
      </c>
      <c r="HE18" s="164">
        <f>$Z$18*DG18</f>
        <v>0</v>
      </c>
      <c r="HF18" s="164">
        <f>$AA$18*DH18</f>
        <v>0</v>
      </c>
      <c r="HG18" s="164">
        <f>$AB$18*DI18</f>
        <v>0</v>
      </c>
      <c r="HH18" s="164">
        <f>$AC$18*DJ18</f>
        <v>0</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73">
        <f>$AM$18*DT18</f>
        <v>0</v>
      </c>
      <c r="HS18" s="229"/>
      <c r="HT18" s="172">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73">
        <f>$AM$18*EK18</f>
        <v>0</v>
      </c>
      <c r="IK18" s="65" t="s">
        <v>235</v>
      </c>
      <c r="IL18" s="62">
        <f t="shared" si="5"/>
        <v>0</v>
      </c>
      <c r="IM18" s="289">
        <f t="shared" si="6"/>
        <v>0</v>
      </c>
      <c r="IN18" s="289">
        <f t="shared" si="7"/>
        <v>367.71214106785305</v>
      </c>
      <c r="IO18" s="289">
        <f t="shared" si="8"/>
        <v>0</v>
      </c>
      <c r="IP18" s="289">
        <f t="shared" si="9"/>
        <v>0</v>
      </c>
      <c r="IQ18" s="236">
        <f t="shared" si="10"/>
        <v>0</v>
      </c>
    </row>
    <row r="19" spans="1:251">
      <c r="A19" s="62" t="s">
        <v>266</v>
      </c>
      <c r="B19" s="145">
        <f>INDEX('Waste Projections'!$H21:$AL21,MATCH('2. YTS Rail'!$B$1,'Waste Projections'!$H$6:$AL$6,0))</f>
        <v>1047.98</v>
      </c>
      <c r="C19" s="286" t="s">
        <v>294</v>
      </c>
      <c r="D19" s="154" t="s">
        <v>257</v>
      </c>
      <c r="E19" s="83" t="s">
        <v>249</v>
      </c>
      <c r="F19" s="83" t="s">
        <v>249</v>
      </c>
      <c r="G19" s="156">
        <v>33.9</v>
      </c>
      <c r="H19" s="83" t="s">
        <v>220</v>
      </c>
      <c r="I19" s="156">
        <v>0</v>
      </c>
      <c r="J19" s="156" t="str">
        <f t="shared" si="1"/>
        <v>N/A</v>
      </c>
      <c r="K19" s="156">
        <v>0</v>
      </c>
      <c r="L19" s="240" t="str">
        <f t="shared" si="2"/>
        <v>N/A</v>
      </c>
      <c r="M19" s="243">
        <f t="shared" si="11"/>
        <v>1200</v>
      </c>
      <c r="N19" s="240" t="str">
        <f t="shared" si="3"/>
        <v>Rail</v>
      </c>
      <c r="O19" s="172">
        <f t="shared" si="4"/>
        <v>0</v>
      </c>
      <c r="P19" s="164">
        <f t="shared" si="4"/>
        <v>35526.521999999997</v>
      </c>
      <c r="Q19" s="164">
        <f t="shared" si="4"/>
        <v>0</v>
      </c>
      <c r="R19" s="173">
        <f t="shared" si="4"/>
        <v>1257576</v>
      </c>
      <c r="S19" s="172">
        <f>INDEX('Transportation GHG'!$B$21:$B$24,MATCH('2. YTS Rail'!S$4,'Transportation GHG'!$A$21:$A$24,0))*O19</f>
        <v>0</v>
      </c>
      <c r="T19" s="164">
        <f>INDEX('Transportation GHG'!$B$21:$B$24,MATCH('2. YTS Rail'!T$4,'Transportation GHG'!$A$21:$A$24,0))*P19</f>
        <v>3.1870023043384612</v>
      </c>
      <c r="U19" s="164">
        <f>INDEX('Transportation GHG'!$B$21:$B$24,MATCH('2. YTS Rail'!U$4,'Transportation GHG'!$A$21:$A$24,0))*Q19</f>
        <v>0</v>
      </c>
      <c r="V19" s="173">
        <f>INDEX('Transportation GHG'!$B$21:$B$24,MATCH('2. YTS Rail'!V$4,'Transportation GHG'!$A$21:$A$24,0))*R19</f>
        <v>29.808640878048784</v>
      </c>
      <c r="X19" s="172">
        <f>INDEX('Waste Composition'!$P$5:$P$20,MATCH('2. YTS Rail'!X$4,'Waste Composition'!$O$5:$O$20,0))*$B19</f>
        <v>41.919200000000004</v>
      </c>
      <c r="Y19" s="164">
        <f>INDEX('Waste Composition'!$P$5:$P$20,MATCH('2. YTS Rail'!Y$4,'Waste Composition'!$O$5:$O$20,0))*$B19</f>
        <v>178.1566</v>
      </c>
      <c r="Z19" s="164">
        <f>INDEX('Waste Composition'!$P$5:$P$20,MATCH('2. YTS Rail'!Z$4,'Waste Composition'!$O$5:$O$20,0))*$B19</f>
        <v>188.63640000000001</v>
      </c>
      <c r="AA19" s="164">
        <f>INDEX('Waste Composition'!$P$5:$P$20,MATCH('2. YTS Rail'!AA$4,'Waste Composition'!$O$5:$O$20,0))*$B19</f>
        <v>94.318200000000004</v>
      </c>
      <c r="AB19" s="164">
        <f>INDEX('Waste Composition'!$P$5:$P$20,MATCH('2. YTS Rail'!AB$4,'Waste Composition'!$O$5:$O$20,0))*$B19</f>
        <v>15.7197</v>
      </c>
      <c r="AC19" s="164">
        <f>INDEX('Waste Composition'!$P$5:$P$20,MATCH('2. YTS Rail'!AC$4,'Waste Composition'!$O$5:$O$20,0))*$B19</f>
        <v>26.1995</v>
      </c>
      <c r="AD19" s="164">
        <f>INDEX('Waste Composition'!$P$5:$P$20,MATCH('2. YTS Rail'!AD$4,'Waste Composition'!$O$5:$O$20,0))*$B19</f>
        <v>5.2399000000000004</v>
      </c>
      <c r="AE19" s="164">
        <f>INDEX('Waste Composition'!$P$5:$P$20,MATCH('2. YTS Rail'!AE$4,'Waste Composition'!$O$5:$O$20,0))*$B19</f>
        <v>78.598500000000001</v>
      </c>
      <c r="AF19" s="164">
        <f>INDEX('Waste Composition'!$P$5:$P$20,MATCH('2. YTS Rail'!AF$4,'Waste Composition'!$O$5:$O$20,0))*$B19</f>
        <v>10.479800000000001</v>
      </c>
      <c r="AG19" s="164">
        <f>INDEX('Waste Composition'!$P$5:$P$20,MATCH('2. YTS Rail'!AG$4,'Waste Composition'!$O$5:$O$20,0))*$B19</f>
        <v>10.479800000000001</v>
      </c>
      <c r="AH19" s="164">
        <f>INDEX('Waste Composition'!$P$5:$P$20,MATCH('2. YTS Rail'!AH$4,'Waste Composition'!$O$5:$O$20,0))*$B19</f>
        <v>26.1995</v>
      </c>
      <c r="AI19" s="164">
        <f>INDEX('Waste Composition'!$P$5:$P$20,MATCH('2. YTS Rail'!AI$4,'Waste Composition'!$O$5:$O$20,0))*$B19</f>
        <v>31.439399999999999</v>
      </c>
      <c r="AJ19" s="164">
        <f>INDEX('Waste Composition'!$P$5:$P$20,MATCH('2. YTS Rail'!AJ$4,'Waste Composition'!$O$5:$O$20,0))*$B19</f>
        <v>125.7576</v>
      </c>
      <c r="AK19" s="164">
        <f>INDEX('Waste Composition'!$P$5:$P$20,MATCH('2. YTS Rail'!AK$4,'Waste Composition'!$O$5:$O$20,0))*$B19</f>
        <v>5.2399000000000004</v>
      </c>
      <c r="AL19" s="164">
        <f>INDEX('Waste Composition'!$P$5:$P$20,MATCH('2. YTS Rail'!AL$4,'Waste Composition'!$O$5:$O$20,0))*$B19</f>
        <v>125.7576</v>
      </c>
      <c r="AM19" s="173">
        <f>INDEX('Waste Composition'!$P$5:$P$20,MATCH('2. YTS Rail'!AM$4,'Waste Composition'!$O$5:$O$20,0))*$B19</f>
        <v>83.838400000000007</v>
      </c>
      <c r="AO19" s="214">
        <v>0</v>
      </c>
      <c r="AP19" s="215">
        <v>0</v>
      </c>
      <c r="AQ19" s="215">
        <v>0</v>
      </c>
      <c r="AR19" s="215">
        <v>0</v>
      </c>
      <c r="AS19" s="215">
        <v>0</v>
      </c>
      <c r="AT19" s="215">
        <v>0</v>
      </c>
      <c r="AU19" s="215">
        <v>0</v>
      </c>
      <c r="AV19" s="215">
        <v>0</v>
      </c>
      <c r="AW19" s="215">
        <v>0</v>
      </c>
      <c r="AX19" s="215">
        <v>0</v>
      </c>
      <c r="AY19" s="215">
        <v>0</v>
      </c>
      <c r="AZ19" s="215">
        <v>0</v>
      </c>
      <c r="BA19" s="215">
        <v>0</v>
      </c>
      <c r="BB19" s="215">
        <v>0</v>
      </c>
      <c r="BC19" s="215">
        <v>0</v>
      </c>
      <c r="BD19" s="215">
        <v>0</v>
      </c>
      <c r="BF19" s="214">
        <v>0</v>
      </c>
      <c r="BG19" s="215">
        <v>0</v>
      </c>
      <c r="BH19" s="215">
        <v>0</v>
      </c>
      <c r="BI19" s="215">
        <v>0</v>
      </c>
      <c r="BJ19" s="215">
        <v>0</v>
      </c>
      <c r="BK19" s="215">
        <v>0</v>
      </c>
      <c r="BL19" s="215">
        <v>0</v>
      </c>
      <c r="BM19" s="215">
        <v>0</v>
      </c>
      <c r="BN19" s="215">
        <v>0</v>
      </c>
      <c r="BO19" s="215">
        <v>0</v>
      </c>
      <c r="BP19" s="215">
        <v>0</v>
      </c>
      <c r="BQ19" s="215">
        <v>0</v>
      </c>
      <c r="BR19" s="215">
        <v>0</v>
      </c>
      <c r="BS19" s="215">
        <v>0</v>
      </c>
      <c r="BT19" s="215">
        <v>0</v>
      </c>
      <c r="BU19" s="219">
        <v>0</v>
      </c>
      <c r="BW19" s="214">
        <v>1</v>
      </c>
      <c r="BX19" s="215">
        <v>1</v>
      </c>
      <c r="BY19" s="215">
        <v>1</v>
      </c>
      <c r="BZ19" s="215">
        <v>1</v>
      </c>
      <c r="CA19" s="215">
        <v>1</v>
      </c>
      <c r="CB19" s="215">
        <v>1</v>
      </c>
      <c r="CC19" s="215">
        <v>1</v>
      </c>
      <c r="CD19" s="215">
        <v>1</v>
      </c>
      <c r="CE19" s="215">
        <v>1</v>
      </c>
      <c r="CF19" s="215">
        <v>1</v>
      </c>
      <c r="CG19" s="215">
        <v>1</v>
      </c>
      <c r="CH19" s="215">
        <v>1</v>
      </c>
      <c r="CI19" s="215">
        <v>1</v>
      </c>
      <c r="CJ19" s="215">
        <v>1</v>
      </c>
      <c r="CK19" s="215">
        <v>1</v>
      </c>
      <c r="CL19" s="219">
        <v>1</v>
      </c>
      <c r="CN19" s="214">
        <v>0</v>
      </c>
      <c r="CO19" s="215">
        <v>0</v>
      </c>
      <c r="CP19" s="215">
        <v>0</v>
      </c>
      <c r="CQ19" s="215">
        <v>0</v>
      </c>
      <c r="CR19" s="215">
        <v>0</v>
      </c>
      <c r="CS19" s="215">
        <v>0</v>
      </c>
      <c r="CT19" s="215">
        <v>0</v>
      </c>
      <c r="CU19" s="215">
        <v>0</v>
      </c>
      <c r="CV19" s="215">
        <v>0</v>
      </c>
      <c r="CW19" s="215">
        <v>0</v>
      </c>
      <c r="CX19" s="215">
        <v>0</v>
      </c>
      <c r="CY19" s="215">
        <v>0</v>
      </c>
      <c r="CZ19" s="215">
        <v>0</v>
      </c>
      <c r="DA19" s="215">
        <v>0</v>
      </c>
      <c r="DB19" s="215">
        <v>0</v>
      </c>
      <c r="DC19" s="219">
        <v>0</v>
      </c>
      <c r="DE19" s="214">
        <v>0</v>
      </c>
      <c r="DF19" s="215">
        <v>0</v>
      </c>
      <c r="DG19" s="215">
        <v>0</v>
      </c>
      <c r="DH19" s="215">
        <v>0</v>
      </c>
      <c r="DI19" s="215">
        <v>0</v>
      </c>
      <c r="DJ19" s="215">
        <v>0</v>
      </c>
      <c r="DK19" s="215">
        <v>0</v>
      </c>
      <c r="DL19" s="215">
        <v>0</v>
      </c>
      <c r="DM19" s="215">
        <v>0</v>
      </c>
      <c r="DN19" s="215">
        <v>0</v>
      </c>
      <c r="DO19" s="215">
        <v>0</v>
      </c>
      <c r="DP19" s="215">
        <v>0</v>
      </c>
      <c r="DQ19" s="215">
        <v>0</v>
      </c>
      <c r="DR19" s="215">
        <v>0</v>
      </c>
      <c r="DS19" s="215">
        <v>0</v>
      </c>
      <c r="DT19" s="219">
        <v>0</v>
      </c>
      <c r="DV19" s="214">
        <v>0</v>
      </c>
      <c r="DW19" s="215">
        <v>0</v>
      </c>
      <c r="DX19" s="215">
        <v>0</v>
      </c>
      <c r="DY19" s="215">
        <v>0</v>
      </c>
      <c r="DZ19" s="215">
        <v>0</v>
      </c>
      <c r="EA19" s="215">
        <v>0</v>
      </c>
      <c r="EB19" s="215">
        <v>0</v>
      </c>
      <c r="EC19" s="215">
        <v>0</v>
      </c>
      <c r="ED19" s="215">
        <v>0</v>
      </c>
      <c r="EE19" s="215">
        <v>0</v>
      </c>
      <c r="EF19" s="215">
        <v>0</v>
      </c>
      <c r="EG19" s="215">
        <v>0</v>
      </c>
      <c r="EH19" s="215">
        <v>0</v>
      </c>
      <c r="EI19" s="215">
        <v>0</v>
      </c>
      <c r="EJ19" s="215">
        <v>0</v>
      </c>
      <c r="EK19" s="219">
        <v>0</v>
      </c>
      <c r="EM19" s="172">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73">
        <f>$AM$19*BD19</f>
        <v>0</v>
      </c>
      <c r="FC19" s="229"/>
      <c r="FD19" s="172">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73">
        <f>$AM$19*BU19</f>
        <v>0</v>
      </c>
      <c r="FT19" s="229"/>
      <c r="FU19" s="172">
        <f>$X$19*BW19</f>
        <v>41.919200000000004</v>
      </c>
      <c r="FV19" s="164">
        <f>$Y$19*BX19</f>
        <v>178.1566</v>
      </c>
      <c r="FW19" s="164">
        <f>$Z$19*BY19</f>
        <v>188.63640000000001</v>
      </c>
      <c r="FX19" s="164">
        <f>$AA$19*BZ19</f>
        <v>94.318200000000004</v>
      </c>
      <c r="FY19" s="164">
        <f>$AB$19*CA19</f>
        <v>15.7197</v>
      </c>
      <c r="FZ19" s="164">
        <f>$AC$19*CB19</f>
        <v>26.1995</v>
      </c>
      <c r="GA19" s="164">
        <f>$AD$19*CC19</f>
        <v>5.2399000000000004</v>
      </c>
      <c r="GB19" s="164">
        <f>$AE$19*CD19</f>
        <v>78.598500000000001</v>
      </c>
      <c r="GC19" s="164">
        <f>$AF$19*CE19</f>
        <v>10.479800000000001</v>
      </c>
      <c r="GD19" s="164">
        <f>$AG$19*CF19</f>
        <v>10.479800000000001</v>
      </c>
      <c r="GE19" s="164">
        <f>$AH$19*CG19</f>
        <v>26.1995</v>
      </c>
      <c r="GF19" s="164">
        <f>$AI$19*CH19</f>
        <v>31.439399999999999</v>
      </c>
      <c r="GG19" s="164">
        <f>$AJ$19*CI19</f>
        <v>125.7576</v>
      </c>
      <c r="GH19" s="164">
        <f>$AK$19*CJ19</f>
        <v>5.2399000000000004</v>
      </c>
      <c r="GI19" s="164">
        <f>$AL$19*CK19</f>
        <v>125.7576</v>
      </c>
      <c r="GJ19" s="173">
        <f>$AM$19*CL19</f>
        <v>83.838400000000007</v>
      </c>
      <c r="GK19" s="229"/>
      <c r="GL19" s="172">
        <f>$X$19*CN19</f>
        <v>0</v>
      </c>
      <c r="GM19" s="164">
        <f>$Y$19*CO19</f>
        <v>0</v>
      </c>
      <c r="GN19" s="164">
        <f>$Z$19*CP19</f>
        <v>0</v>
      </c>
      <c r="GO19" s="164">
        <f>$AA$19*CQ19</f>
        <v>0</v>
      </c>
      <c r="GP19" s="164">
        <f>$AB$19*CR19</f>
        <v>0</v>
      </c>
      <c r="GQ19" s="164">
        <f>$AC$19*CS19</f>
        <v>0</v>
      </c>
      <c r="GR19" s="164">
        <f>$AD$19*CT19</f>
        <v>0</v>
      </c>
      <c r="GS19" s="164">
        <f>$AE$19*CU19</f>
        <v>0</v>
      </c>
      <c r="GT19" s="164">
        <f>$AF$19*CV19</f>
        <v>0</v>
      </c>
      <c r="GU19" s="164">
        <f>$AG$19*CW19</f>
        <v>0</v>
      </c>
      <c r="GV19" s="164">
        <f>$AH$19*CX19</f>
        <v>0</v>
      </c>
      <c r="GW19" s="164">
        <f>$AI$19*CY19</f>
        <v>0</v>
      </c>
      <c r="GX19" s="164">
        <f>$AJ$19*CZ19</f>
        <v>0</v>
      </c>
      <c r="GY19" s="164">
        <f>$AK$19*DA19</f>
        <v>0</v>
      </c>
      <c r="GZ19" s="164">
        <f>$AL$19*DB19</f>
        <v>0</v>
      </c>
      <c r="HA19" s="173">
        <f>$AM$19*DC19</f>
        <v>0</v>
      </c>
      <c r="HB19" s="229"/>
      <c r="HC19" s="172">
        <f>$X$19*DE19</f>
        <v>0</v>
      </c>
      <c r="HD19" s="164">
        <f>$Y$19*DF19</f>
        <v>0</v>
      </c>
      <c r="HE19" s="164">
        <f>$Z$19*DG19</f>
        <v>0</v>
      </c>
      <c r="HF19" s="164">
        <f>$AA$19*DH19</f>
        <v>0</v>
      </c>
      <c r="HG19" s="164">
        <f>$AB$19*DI19</f>
        <v>0</v>
      </c>
      <c r="HH19" s="164">
        <f>$AC$19*DJ19</f>
        <v>0</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73">
        <f>$AM$19*DT19</f>
        <v>0</v>
      </c>
      <c r="HS19" s="229"/>
      <c r="HT19" s="172">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73">
        <f>$AM$19*EK19</f>
        <v>0</v>
      </c>
      <c r="IK19" s="65" t="s">
        <v>236</v>
      </c>
      <c r="IL19" s="62">
        <f t="shared" si="5"/>
        <v>0</v>
      </c>
      <c r="IM19" s="289">
        <f t="shared" si="6"/>
        <v>0</v>
      </c>
      <c r="IN19" s="289">
        <f t="shared" si="7"/>
        <v>8825.0913856284733</v>
      </c>
      <c r="IO19" s="289">
        <f t="shared" si="8"/>
        <v>0</v>
      </c>
      <c r="IP19" s="289">
        <f t="shared" si="9"/>
        <v>0</v>
      </c>
      <c r="IQ19" s="236">
        <f t="shared" si="10"/>
        <v>0</v>
      </c>
    </row>
    <row r="20" spans="1:251" ht="14.65" thickBot="1">
      <c r="A20" s="62" t="s">
        <v>267</v>
      </c>
      <c r="B20" s="145">
        <f>INDEX('Waste Projections'!$H22:$AL22,MATCH('2. YTS Rail'!$B$1,'Waste Projections'!$H$6:$AL$6,0))</f>
        <v>773.87</v>
      </c>
      <c r="C20" s="286" t="s">
        <v>294</v>
      </c>
      <c r="D20" s="154" t="s">
        <v>257</v>
      </c>
      <c r="E20" s="83" t="s">
        <v>249</v>
      </c>
      <c r="F20" s="83" t="s">
        <v>249</v>
      </c>
      <c r="G20" s="156">
        <v>29.7</v>
      </c>
      <c r="H20" s="83" t="s">
        <v>220</v>
      </c>
      <c r="I20" s="156">
        <v>0</v>
      </c>
      <c r="J20" s="156" t="str">
        <f t="shared" si="1"/>
        <v>N/A</v>
      </c>
      <c r="K20" s="156">
        <v>0</v>
      </c>
      <c r="L20" s="240" t="str">
        <f t="shared" si="2"/>
        <v>N/A</v>
      </c>
      <c r="M20" s="243">
        <f t="shared" si="11"/>
        <v>1200</v>
      </c>
      <c r="N20" s="240" t="str">
        <f t="shared" si="3"/>
        <v>Rail</v>
      </c>
      <c r="O20" s="172">
        <f t="shared" si="4"/>
        <v>0</v>
      </c>
      <c r="P20" s="164">
        <f t="shared" si="4"/>
        <v>22983.938999999998</v>
      </c>
      <c r="Q20" s="164">
        <f t="shared" si="4"/>
        <v>0</v>
      </c>
      <c r="R20" s="173">
        <f t="shared" si="4"/>
        <v>928644</v>
      </c>
      <c r="S20" s="172">
        <f>INDEX('Transportation GHG'!$B$21:$B$24,MATCH('2. YTS Rail'!S$4,'Transportation GHG'!$A$21:$A$24,0))*O20</f>
        <v>0</v>
      </c>
      <c r="T20" s="164">
        <f>INDEX('Transportation GHG'!$B$21:$B$24,MATCH('2. YTS Rail'!T$4,'Transportation GHG'!$A$21:$A$24,0))*P20</f>
        <v>2.0618361278307691</v>
      </c>
      <c r="U20" s="164">
        <f>INDEX('Transportation GHG'!$B$21:$B$24,MATCH('2. YTS Rail'!U$4,'Transportation GHG'!$A$21:$A$24,0))*Q20</f>
        <v>0</v>
      </c>
      <c r="V20" s="173">
        <f>INDEX('Transportation GHG'!$B$21:$B$24,MATCH('2. YTS Rail'!V$4,'Transportation GHG'!$A$21:$A$24,0))*R20</f>
        <v>22.011882780487809</v>
      </c>
      <c r="X20" s="172">
        <f>INDEX('Waste Composition'!$P$5:$P$20,MATCH('2. YTS Rail'!X$4,'Waste Composition'!$O$5:$O$20,0))*$B20</f>
        <v>30.954800000000002</v>
      </c>
      <c r="Y20" s="164">
        <f>INDEX('Waste Composition'!$P$5:$P$20,MATCH('2. YTS Rail'!Y$4,'Waste Composition'!$O$5:$O$20,0))*$B20</f>
        <v>131.55789999999999</v>
      </c>
      <c r="Z20" s="164">
        <f>INDEX('Waste Composition'!$P$5:$P$20,MATCH('2. YTS Rail'!Z$4,'Waste Composition'!$O$5:$O$20,0))*$B20</f>
        <v>139.29659999999998</v>
      </c>
      <c r="AA20" s="164">
        <f>INDEX('Waste Composition'!$P$5:$P$20,MATCH('2. YTS Rail'!AA$4,'Waste Composition'!$O$5:$O$20,0))*$B20</f>
        <v>69.648299999999992</v>
      </c>
      <c r="AB20" s="164">
        <f>INDEX('Waste Composition'!$P$5:$P$20,MATCH('2. YTS Rail'!AB$4,'Waste Composition'!$O$5:$O$20,0))*$B20</f>
        <v>11.60805</v>
      </c>
      <c r="AC20" s="164">
        <f>INDEX('Waste Composition'!$P$5:$P$20,MATCH('2. YTS Rail'!AC$4,'Waste Composition'!$O$5:$O$20,0))*$B20</f>
        <v>19.34675</v>
      </c>
      <c r="AD20" s="164">
        <f>INDEX('Waste Composition'!$P$5:$P$20,MATCH('2. YTS Rail'!AD$4,'Waste Composition'!$O$5:$O$20,0))*$B20</f>
        <v>3.8693500000000003</v>
      </c>
      <c r="AE20" s="164">
        <f>INDEX('Waste Composition'!$P$5:$P$20,MATCH('2. YTS Rail'!AE$4,'Waste Composition'!$O$5:$O$20,0))*$B20</f>
        <v>58.04025</v>
      </c>
      <c r="AF20" s="164">
        <f>INDEX('Waste Composition'!$P$5:$P$20,MATCH('2. YTS Rail'!AF$4,'Waste Composition'!$O$5:$O$20,0))*$B20</f>
        <v>7.7387000000000006</v>
      </c>
      <c r="AG20" s="164">
        <f>INDEX('Waste Composition'!$P$5:$P$20,MATCH('2. YTS Rail'!AG$4,'Waste Composition'!$O$5:$O$20,0))*$B20</f>
        <v>7.7387000000000006</v>
      </c>
      <c r="AH20" s="164">
        <f>INDEX('Waste Composition'!$P$5:$P$20,MATCH('2. YTS Rail'!AH$4,'Waste Composition'!$O$5:$O$20,0))*$B20</f>
        <v>19.34675</v>
      </c>
      <c r="AI20" s="164">
        <f>INDEX('Waste Composition'!$P$5:$P$20,MATCH('2. YTS Rail'!AI$4,'Waste Composition'!$O$5:$O$20,0))*$B20</f>
        <v>23.216100000000001</v>
      </c>
      <c r="AJ20" s="164">
        <f>INDEX('Waste Composition'!$P$5:$P$20,MATCH('2. YTS Rail'!AJ$4,'Waste Composition'!$O$5:$O$20,0))*$B20</f>
        <v>92.864400000000003</v>
      </c>
      <c r="AK20" s="164">
        <f>INDEX('Waste Composition'!$P$5:$P$20,MATCH('2. YTS Rail'!AK$4,'Waste Composition'!$O$5:$O$20,0))*$B20</f>
        <v>3.8693500000000003</v>
      </c>
      <c r="AL20" s="164">
        <f>INDEX('Waste Composition'!$P$5:$P$20,MATCH('2. YTS Rail'!AL$4,'Waste Composition'!$O$5:$O$20,0))*$B20</f>
        <v>92.864400000000003</v>
      </c>
      <c r="AM20" s="173">
        <f>INDEX('Waste Composition'!$P$5:$P$20,MATCH('2. YTS Rail'!AM$4,'Waste Composition'!$O$5:$O$20,0))*$B20</f>
        <v>61.909600000000005</v>
      </c>
      <c r="AO20" s="214">
        <v>0</v>
      </c>
      <c r="AP20" s="215">
        <v>0</v>
      </c>
      <c r="AQ20" s="215">
        <v>0</v>
      </c>
      <c r="AR20" s="215">
        <v>0</v>
      </c>
      <c r="AS20" s="215">
        <v>0</v>
      </c>
      <c r="AT20" s="215">
        <v>0</v>
      </c>
      <c r="AU20" s="215">
        <v>0</v>
      </c>
      <c r="AV20" s="215">
        <v>0</v>
      </c>
      <c r="AW20" s="215">
        <v>0</v>
      </c>
      <c r="AX20" s="215">
        <v>0</v>
      </c>
      <c r="AY20" s="215">
        <v>0</v>
      </c>
      <c r="AZ20" s="215">
        <v>0</v>
      </c>
      <c r="BA20" s="215">
        <v>0</v>
      </c>
      <c r="BB20" s="215">
        <v>0</v>
      </c>
      <c r="BC20" s="215">
        <v>0</v>
      </c>
      <c r="BD20" s="215">
        <v>0</v>
      </c>
      <c r="BF20" s="214">
        <v>0</v>
      </c>
      <c r="BG20" s="215">
        <v>0</v>
      </c>
      <c r="BH20" s="215">
        <v>0</v>
      </c>
      <c r="BI20" s="215">
        <v>0</v>
      </c>
      <c r="BJ20" s="215">
        <v>0</v>
      </c>
      <c r="BK20" s="215">
        <v>0</v>
      </c>
      <c r="BL20" s="215">
        <v>0</v>
      </c>
      <c r="BM20" s="215">
        <v>0</v>
      </c>
      <c r="BN20" s="215">
        <v>0</v>
      </c>
      <c r="BO20" s="215">
        <v>0</v>
      </c>
      <c r="BP20" s="215">
        <v>0</v>
      </c>
      <c r="BQ20" s="215">
        <v>0</v>
      </c>
      <c r="BR20" s="215">
        <v>0</v>
      </c>
      <c r="BS20" s="215">
        <v>0</v>
      </c>
      <c r="BT20" s="215">
        <v>0</v>
      </c>
      <c r="BU20" s="219">
        <v>0</v>
      </c>
      <c r="BW20" s="214">
        <v>1</v>
      </c>
      <c r="BX20" s="215">
        <v>1</v>
      </c>
      <c r="BY20" s="215">
        <v>1</v>
      </c>
      <c r="BZ20" s="215">
        <v>1</v>
      </c>
      <c r="CA20" s="215">
        <v>1</v>
      </c>
      <c r="CB20" s="215">
        <v>1</v>
      </c>
      <c r="CC20" s="215">
        <v>1</v>
      </c>
      <c r="CD20" s="215">
        <v>1</v>
      </c>
      <c r="CE20" s="215">
        <v>1</v>
      </c>
      <c r="CF20" s="215">
        <v>1</v>
      </c>
      <c r="CG20" s="215">
        <v>1</v>
      </c>
      <c r="CH20" s="215">
        <v>1</v>
      </c>
      <c r="CI20" s="215">
        <v>1</v>
      </c>
      <c r="CJ20" s="215">
        <v>1</v>
      </c>
      <c r="CK20" s="215">
        <v>1</v>
      </c>
      <c r="CL20" s="219">
        <v>1</v>
      </c>
      <c r="CN20" s="214">
        <v>0</v>
      </c>
      <c r="CO20" s="215">
        <v>0</v>
      </c>
      <c r="CP20" s="215">
        <v>0</v>
      </c>
      <c r="CQ20" s="215">
        <v>0</v>
      </c>
      <c r="CR20" s="215">
        <v>0</v>
      </c>
      <c r="CS20" s="215">
        <v>0</v>
      </c>
      <c r="CT20" s="215">
        <v>0</v>
      </c>
      <c r="CU20" s="215">
        <v>0</v>
      </c>
      <c r="CV20" s="215">
        <v>0</v>
      </c>
      <c r="CW20" s="215">
        <v>0</v>
      </c>
      <c r="CX20" s="215">
        <v>0</v>
      </c>
      <c r="CY20" s="215">
        <v>0</v>
      </c>
      <c r="CZ20" s="215">
        <v>0</v>
      </c>
      <c r="DA20" s="215">
        <v>0</v>
      </c>
      <c r="DB20" s="215">
        <v>0</v>
      </c>
      <c r="DC20" s="219">
        <v>0</v>
      </c>
      <c r="DE20" s="214">
        <v>0</v>
      </c>
      <c r="DF20" s="215">
        <v>0</v>
      </c>
      <c r="DG20" s="215">
        <v>0</v>
      </c>
      <c r="DH20" s="215">
        <v>0</v>
      </c>
      <c r="DI20" s="215">
        <v>0</v>
      </c>
      <c r="DJ20" s="215">
        <v>0</v>
      </c>
      <c r="DK20" s="215">
        <v>0</v>
      </c>
      <c r="DL20" s="215">
        <v>0</v>
      </c>
      <c r="DM20" s="215">
        <v>0</v>
      </c>
      <c r="DN20" s="215">
        <v>0</v>
      </c>
      <c r="DO20" s="215">
        <v>0</v>
      </c>
      <c r="DP20" s="215">
        <v>0</v>
      </c>
      <c r="DQ20" s="215">
        <v>0</v>
      </c>
      <c r="DR20" s="215">
        <v>0</v>
      </c>
      <c r="DS20" s="215">
        <v>0</v>
      </c>
      <c r="DT20" s="219">
        <v>0</v>
      </c>
      <c r="DV20" s="214">
        <v>0</v>
      </c>
      <c r="DW20" s="215">
        <v>0</v>
      </c>
      <c r="DX20" s="215">
        <v>0</v>
      </c>
      <c r="DY20" s="215">
        <v>0</v>
      </c>
      <c r="DZ20" s="215">
        <v>0</v>
      </c>
      <c r="EA20" s="215">
        <v>0</v>
      </c>
      <c r="EB20" s="215">
        <v>0</v>
      </c>
      <c r="EC20" s="215">
        <v>0</v>
      </c>
      <c r="ED20" s="215">
        <v>0</v>
      </c>
      <c r="EE20" s="215">
        <v>0</v>
      </c>
      <c r="EF20" s="215">
        <v>0</v>
      </c>
      <c r="EG20" s="215">
        <v>0</v>
      </c>
      <c r="EH20" s="215">
        <v>0</v>
      </c>
      <c r="EI20" s="215">
        <v>0</v>
      </c>
      <c r="EJ20" s="215">
        <v>0</v>
      </c>
      <c r="EK20" s="219">
        <v>0</v>
      </c>
      <c r="EM20" s="172">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73">
        <f>$AM$20*BD20</f>
        <v>0</v>
      </c>
      <c r="FC20" s="229"/>
      <c r="FD20" s="172">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73">
        <f>$AM$20*BU20</f>
        <v>0</v>
      </c>
      <c r="FT20" s="229"/>
      <c r="FU20" s="172">
        <f>$X$20*BW20</f>
        <v>30.954800000000002</v>
      </c>
      <c r="FV20" s="164">
        <f>$Y$20*BX20</f>
        <v>131.55789999999999</v>
      </c>
      <c r="FW20" s="164">
        <f>$Z$20*BY20</f>
        <v>139.29659999999998</v>
      </c>
      <c r="FX20" s="164">
        <f>$AA$20*BZ20</f>
        <v>69.648299999999992</v>
      </c>
      <c r="FY20" s="164">
        <f>$AB$20*CA20</f>
        <v>11.60805</v>
      </c>
      <c r="FZ20" s="164">
        <f>$AC$20*CB20</f>
        <v>19.34675</v>
      </c>
      <c r="GA20" s="164">
        <f>$AD$20*CC20</f>
        <v>3.8693500000000003</v>
      </c>
      <c r="GB20" s="164">
        <f>$AE$20*CD20</f>
        <v>58.04025</v>
      </c>
      <c r="GC20" s="164">
        <f>$AF$20*CE20</f>
        <v>7.7387000000000006</v>
      </c>
      <c r="GD20" s="164">
        <f>$AG$20*CF20</f>
        <v>7.7387000000000006</v>
      </c>
      <c r="GE20" s="164">
        <f>$AH$20*CG20</f>
        <v>19.34675</v>
      </c>
      <c r="GF20" s="164">
        <f>$AI$20*CH20</f>
        <v>23.216100000000001</v>
      </c>
      <c r="GG20" s="164">
        <f>$AJ$20*CI20</f>
        <v>92.864400000000003</v>
      </c>
      <c r="GH20" s="164">
        <f>$AK$20*CJ20</f>
        <v>3.8693500000000003</v>
      </c>
      <c r="GI20" s="164">
        <f>$AL$20*CK20</f>
        <v>92.864400000000003</v>
      </c>
      <c r="GJ20" s="173">
        <f>$AM$20*CL20</f>
        <v>61.909600000000005</v>
      </c>
      <c r="GK20" s="229"/>
      <c r="GL20" s="172">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73">
        <f>$AM$20*DC20</f>
        <v>0</v>
      </c>
      <c r="HB20" s="229"/>
      <c r="HC20" s="172">
        <f>$X$20*DE20</f>
        <v>0</v>
      </c>
      <c r="HD20" s="164">
        <f>$Y$20*DF20</f>
        <v>0</v>
      </c>
      <c r="HE20" s="164">
        <f>$Z$20*DG20</f>
        <v>0</v>
      </c>
      <c r="HF20" s="164">
        <f>$AA$20*DH20</f>
        <v>0</v>
      </c>
      <c r="HG20" s="164">
        <f>$AB$20*DI20</f>
        <v>0</v>
      </c>
      <c r="HH20" s="164">
        <f>$AC$20*DJ20</f>
        <v>0</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73">
        <f>$AM$20*DT20</f>
        <v>0</v>
      </c>
      <c r="HS20" s="229"/>
      <c r="HT20" s="172">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73">
        <f>$AM$20*EK20</f>
        <v>0</v>
      </c>
      <c r="IK20" s="69" t="s">
        <v>237</v>
      </c>
      <c r="IL20" s="282">
        <f t="shared" si="5"/>
        <v>0</v>
      </c>
      <c r="IM20" s="237">
        <f t="shared" si="6"/>
        <v>0</v>
      </c>
      <c r="IN20" s="237">
        <f t="shared" si="7"/>
        <v>6795.2159999999985</v>
      </c>
      <c r="IO20" s="237">
        <f t="shared" si="8"/>
        <v>0</v>
      </c>
      <c r="IP20" s="237">
        <f t="shared" si="9"/>
        <v>0</v>
      </c>
      <c r="IQ20" s="238">
        <f t="shared" si="10"/>
        <v>0</v>
      </c>
    </row>
    <row r="21" spans="1:251" ht="14.65" thickBot="1">
      <c r="A21" s="283" t="s">
        <v>268</v>
      </c>
      <c r="B21" s="145">
        <f>INDEX('Waste Projections'!$H23:$AL23,MATCH('2. YTS Rail'!$B$1,'Waste Projections'!$H$6:$AL$6,0))</f>
        <v>8428</v>
      </c>
      <c r="C21" s="286" t="s">
        <v>294</v>
      </c>
      <c r="D21" s="155" t="s">
        <v>257</v>
      </c>
      <c r="E21" s="150" t="s">
        <v>249</v>
      </c>
      <c r="F21" s="150" t="s">
        <v>249</v>
      </c>
      <c r="G21" s="157">
        <v>2.2000000000000002</v>
      </c>
      <c r="H21" s="150" t="s">
        <v>249</v>
      </c>
      <c r="I21" s="157">
        <v>0</v>
      </c>
      <c r="J21" s="157" t="str">
        <f t="shared" si="1"/>
        <v>N/A</v>
      </c>
      <c r="K21" s="157">
        <v>0</v>
      </c>
      <c r="L21" s="241" t="str">
        <f t="shared" si="2"/>
        <v>N/A</v>
      </c>
      <c r="M21" s="243">
        <f t="shared" si="11"/>
        <v>1200</v>
      </c>
      <c r="N21" s="241" t="str">
        <f t="shared" si="3"/>
        <v>Rail</v>
      </c>
      <c r="O21" s="174">
        <f t="shared" si="4"/>
        <v>0</v>
      </c>
      <c r="P21" s="165">
        <f t="shared" si="4"/>
        <v>0</v>
      </c>
      <c r="Q21" s="165">
        <f t="shared" si="4"/>
        <v>0</v>
      </c>
      <c r="R21" s="175">
        <f t="shared" si="4"/>
        <v>10113600</v>
      </c>
      <c r="S21" s="174">
        <f>INDEX('Transportation GHG'!$B$21:$B$24,MATCH('2. YTS Rail'!S$4,'Transportation GHG'!$A$21:$A$24,0))*O21</f>
        <v>0</v>
      </c>
      <c r="T21" s="165">
        <f>INDEX('Transportation GHG'!$B$21:$B$24,MATCH('2. YTS Rail'!T$4,'Transportation GHG'!$A$21:$A$24,0))*P21</f>
        <v>0</v>
      </c>
      <c r="U21" s="165">
        <f>INDEX('Transportation GHG'!$B$21:$B$24,MATCH('2. YTS Rail'!U$4,'Transportation GHG'!$A$21:$A$24,0))*Q21</f>
        <v>0</v>
      </c>
      <c r="V21" s="175">
        <f>INDEX('Transportation GHG'!$B$21:$B$24,MATCH('2. YTS Rail'!V$4,'Transportation GHG'!$A$21:$A$24,0))*R21</f>
        <v>239.7252097560976</v>
      </c>
      <c r="X21" s="174">
        <f>INDEX('Waste Composition'!$P$5:$P$20,MATCH('2. YTS Rail'!X$4,'Waste Composition'!$O$5:$O$20,0))*$B21</f>
        <v>337.12</v>
      </c>
      <c r="Y21" s="165">
        <f>INDEX('Waste Composition'!$P$5:$P$20,MATCH('2. YTS Rail'!Y$4,'Waste Composition'!$O$5:$O$20,0))*$B21</f>
        <v>1432.7599999999998</v>
      </c>
      <c r="Z21" s="165">
        <f>INDEX('Waste Composition'!$P$5:$P$20,MATCH('2. YTS Rail'!Z$4,'Waste Composition'!$O$5:$O$20,0))*$B21</f>
        <v>1517.04</v>
      </c>
      <c r="AA21" s="165">
        <f>INDEX('Waste Composition'!$P$5:$P$20,MATCH('2. YTS Rail'!AA$4,'Waste Composition'!$O$5:$O$20,0))*$B21</f>
        <v>758.52</v>
      </c>
      <c r="AB21" s="165">
        <f>INDEX('Waste Composition'!$P$5:$P$20,MATCH('2. YTS Rail'!AB$4,'Waste Composition'!$O$5:$O$20,0))*$B21</f>
        <v>126.42</v>
      </c>
      <c r="AC21" s="165">
        <f>INDEX('Waste Composition'!$P$5:$P$20,MATCH('2. YTS Rail'!AC$4,'Waste Composition'!$O$5:$O$20,0))*$B21</f>
        <v>210.70000000000002</v>
      </c>
      <c r="AD21" s="165">
        <f>INDEX('Waste Composition'!$P$5:$P$20,MATCH('2. YTS Rail'!AD$4,'Waste Composition'!$O$5:$O$20,0))*$B21</f>
        <v>42.14</v>
      </c>
      <c r="AE21" s="165">
        <f>INDEX('Waste Composition'!$P$5:$P$20,MATCH('2. YTS Rail'!AE$4,'Waste Composition'!$O$5:$O$20,0))*$B21</f>
        <v>632.1</v>
      </c>
      <c r="AF21" s="165">
        <f>INDEX('Waste Composition'!$P$5:$P$20,MATCH('2. YTS Rail'!AF$4,'Waste Composition'!$O$5:$O$20,0))*$B21</f>
        <v>84.28</v>
      </c>
      <c r="AG21" s="165">
        <f>INDEX('Waste Composition'!$P$5:$P$20,MATCH('2. YTS Rail'!AG$4,'Waste Composition'!$O$5:$O$20,0))*$B21</f>
        <v>84.28</v>
      </c>
      <c r="AH21" s="165">
        <f>INDEX('Waste Composition'!$P$5:$P$20,MATCH('2. YTS Rail'!AH$4,'Waste Composition'!$O$5:$O$20,0))*$B21</f>
        <v>210.70000000000002</v>
      </c>
      <c r="AI21" s="165">
        <f>INDEX('Waste Composition'!$P$5:$P$20,MATCH('2. YTS Rail'!AI$4,'Waste Composition'!$O$5:$O$20,0))*$B21</f>
        <v>252.84</v>
      </c>
      <c r="AJ21" s="165">
        <f>INDEX('Waste Composition'!$P$5:$P$20,MATCH('2. YTS Rail'!AJ$4,'Waste Composition'!$O$5:$O$20,0))*$B21</f>
        <v>1011.36</v>
      </c>
      <c r="AK21" s="165">
        <f>INDEX('Waste Composition'!$P$5:$P$20,MATCH('2. YTS Rail'!AK$4,'Waste Composition'!$O$5:$O$20,0))*$B21</f>
        <v>42.14</v>
      </c>
      <c r="AL21" s="165">
        <f>INDEX('Waste Composition'!$P$5:$P$20,MATCH('2. YTS Rail'!AL$4,'Waste Composition'!$O$5:$O$20,0))*$B21</f>
        <v>1011.36</v>
      </c>
      <c r="AM21" s="175">
        <f>INDEX('Waste Composition'!$P$5:$P$20,MATCH('2. YTS Rail'!AM$4,'Waste Composition'!$O$5:$O$20,0))*$B21</f>
        <v>674.24</v>
      </c>
      <c r="AO21" s="216">
        <v>0</v>
      </c>
      <c r="AP21" s="217">
        <v>0</v>
      </c>
      <c r="AQ21" s="217">
        <v>0</v>
      </c>
      <c r="AR21" s="217">
        <v>0</v>
      </c>
      <c r="AS21" s="217">
        <v>0</v>
      </c>
      <c r="AT21" s="217">
        <v>0</v>
      </c>
      <c r="AU21" s="217">
        <v>0</v>
      </c>
      <c r="AV21" s="217">
        <v>0</v>
      </c>
      <c r="AW21" s="217">
        <v>0</v>
      </c>
      <c r="AX21" s="217">
        <v>0</v>
      </c>
      <c r="AY21" s="217">
        <v>0</v>
      </c>
      <c r="AZ21" s="217">
        <v>0</v>
      </c>
      <c r="BA21" s="217">
        <v>0</v>
      </c>
      <c r="BB21" s="217">
        <v>0</v>
      </c>
      <c r="BC21" s="217">
        <v>0</v>
      </c>
      <c r="BD21" s="217">
        <v>0</v>
      </c>
      <c r="BF21" s="216">
        <v>0</v>
      </c>
      <c r="BG21" s="217">
        <v>0</v>
      </c>
      <c r="BH21" s="217">
        <v>0</v>
      </c>
      <c r="BI21" s="217">
        <v>0</v>
      </c>
      <c r="BJ21" s="217">
        <v>0</v>
      </c>
      <c r="BK21" s="217">
        <v>0</v>
      </c>
      <c r="BL21" s="217">
        <v>0</v>
      </c>
      <c r="BM21" s="217">
        <v>0</v>
      </c>
      <c r="BN21" s="217">
        <v>0</v>
      </c>
      <c r="BO21" s="217">
        <v>0</v>
      </c>
      <c r="BP21" s="217">
        <v>0</v>
      </c>
      <c r="BQ21" s="217">
        <v>0</v>
      </c>
      <c r="BR21" s="217">
        <v>0</v>
      </c>
      <c r="BS21" s="217">
        <v>0</v>
      </c>
      <c r="BT21" s="217">
        <v>0</v>
      </c>
      <c r="BU21" s="220">
        <v>0</v>
      </c>
      <c r="BW21" s="214">
        <v>1</v>
      </c>
      <c r="BX21" s="215">
        <v>1</v>
      </c>
      <c r="BY21" s="215">
        <v>1</v>
      </c>
      <c r="BZ21" s="215">
        <v>1</v>
      </c>
      <c r="CA21" s="215">
        <v>1</v>
      </c>
      <c r="CB21" s="215">
        <v>1</v>
      </c>
      <c r="CC21" s="215">
        <v>1</v>
      </c>
      <c r="CD21" s="215">
        <v>1</v>
      </c>
      <c r="CE21" s="215">
        <v>1</v>
      </c>
      <c r="CF21" s="215">
        <v>1</v>
      </c>
      <c r="CG21" s="215">
        <v>1</v>
      </c>
      <c r="CH21" s="215">
        <v>1</v>
      </c>
      <c r="CI21" s="215">
        <v>1</v>
      </c>
      <c r="CJ21" s="215">
        <v>1</v>
      </c>
      <c r="CK21" s="215">
        <v>1</v>
      </c>
      <c r="CL21" s="219">
        <v>1</v>
      </c>
      <c r="CN21" s="216">
        <v>0</v>
      </c>
      <c r="CO21" s="217">
        <v>0</v>
      </c>
      <c r="CP21" s="217">
        <v>0</v>
      </c>
      <c r="CQ21" s="217">
        <v>0</v>
      </c>
      <c r="CR21" s="217">
        <v>0</v>
      </c>
      <c r="CS21" s="217">
        <v>0</v>
      </c>
      <c r="CT21" s="217">
        <v>0</v>
      </c>
      <c r="CU21" s="217">
        <v>0</v>
      </c>
      <c r="CV21" s="217">
        <v>0</v>
      </c>
      <c r="CW21" s="217">
        <v>0</v>
      </c>
      <c r="CX21" s="217">
        <v>0</v>
      </c>
      <c r="CY21" s="217">
        <v>0</v>
      </c>
      <c r="CZ21" s="217">
        <v>0</v>
      </c>
      <c r="DA21" s="217">
        <v>0</v>
      </c>
      <c r="DB21" s="217">
        <v>0</v>
      </c>
      <c r="DC21" s="220">
        <v>0</v>
      </c>
      <c r="DE21" s="216">
        <v>0</v>
      </c>
      <c r="DF21" s="217">
        <v>0</v>
      </c>
      <c r="DG21" s="217">
        <v>0</v>
      </c>
      <c r="DH21" s="217">
        <v>0</v>
      </c>
      <c r="DI21" s="217">
        <v>0</v>
      </c>
      <c r="DJ21" s="217">
        <v>0</v>
      </c>
      <c r="DK21" s="217">
        <v>0</v>
      </c>
      <c r="DL21" s="217">
        <v>0</v>
      </c>
      <c r="DM21" s="217">
        <v>0</v>
      </c>
      <c r="DN21" s="217">
        <v>0</v>
      </c>
      <c r="DO21" s="217">
        <v>0</v>
      </c>
      <c r="DP21" s="217">
        <v>0</v>
      </c>
      <c r="DQ21" s="217">
        <v>0</v>
      </c>
      <c r="DR21" s="217">
        <v>0</v>
      </c>
      <c r="DS21" s="217">
        <v>0</v>
      </c>
      <c r="DT21" s="220">
        <v>0</v>
      </c>
      <c r="DV21" s="216">
        <v>0</v>
      </c>
      <c r="DW21" s="217">
        <v>0</v>
      </c>
      <c r="DX21" s="217">
        <v>0</v>
      </c>
      <c r="DY21" s="217">
        <v>0</v>
      </c>
      <c r="DZ21" s="217">
        <v>0</v>
      </c>
      <c r="EA21" s="217">
        <v>0</v>
      </c>
      <c r="EB21" s="217">
        <v>0</v>
      </c>
      <c r="EC21" s="217">
        <v>0</v>
      </c>
      <c r="ED21" s="217">
        <v>0</v>
      </c>
      <c r="EE21" s="217">
        <v>0</v>
      </c>
      <c r="EF21" s="217">
        <v>0</v>
      </c>
      <c r="EG21" s="217">
        <v>0</v>
      </c>
      <c r="EH21" s="217">
        <v>0</v>
      </c>
      <c r="EI21" s="217">
        <v>0</v>
      </c>
      <c r="EJ21" s="217">
        <v>0</v>
      </c>
      <c r="EK21" s="220">
        <v>0</v>
      </c>
      <c r="EM21" s="174">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75">
        <f>$AM$21*BD21</f>
        <v>0</v>
      </c>
      <c r="FC21" s="229"/>
      <c r="FD21" s="174">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75">
        <f>$AM$21*BU21</f>
        <v>0</v>
      </c>
      <c r="FT21" s="229"/>
      <c r="FU21" s="174">
        <f>$X$21*BW21</f>
        <v>337.12</v>
      </c>
      <c r="FV21" s="165">
        <f>$Y$21*BX21</f>
        <v>1432.7599999999998</v>
      </c>
      <c r="FW21" s="165">
        <f>$Z$21*BY21</f>
        <v>1517.04</v>
      </c>
      <c r="FX21" s="165">
        <f>$AA$21*BZ21</f>
        <v>758.52</v>
      </c>
      <c r="FY21" s="165">
        <f>$AB$21*CA21</f>
        <v>126.42</v>
      </c>
      <c r="FZ21" s="165">
        <f>$AC$21*CB21</f>
        <v>210.70000000000002</v>
      </c>
      <c r="GA21" s="165">
        <f>$AD$21*CC21</f>
        <v>42.14</v>
      </c>
      <c r="GB21" s="165">
        <f>$AE$21*CD21</f>
        <v>632.1</v>
      </c>
      <c r="GC21" s="165">
        <f>$AF$21*CE21</f>
        <v>84.28</v>
      </c>
      <c r="GD21" s="165">
        <f>$AG$21*CF21</f>
        <v>84.28</v>
      </c>
      <c r="GE21" s="165">
        <f>$AH$21*CG21</f>
        <v>210.70000000000002</v>
      </c>
      <c r="GF21" s="165">
        <f>$AI$21*CH21</f>
        <v>252.84</v>
      </c>
      <c r="GG21" s="165">
        <f>$AJ$21*CI21</f>
        <v>1011.36</v>
      </c>
      <c r="GH21" s="165">
        <f>$AK$21*CJ21</f>
        <v>42.14</v>
      </c>
      <c r="GI21" s="165">
        <f>$AL$21*CK21</f>
        <v>1011.36</v>
      </c>
      <c r="GJ21" s="175">
        <f>$AM$21*CL21</f>
        <v>674.24</v>
      </c>
      <c r="GK21" s="229"/>
      <c r="GL21" s="174">
        <f>$X$21*CN21</f>
        <v>0</v>
      </c>
      <c r="GM21" s="165">
        <f>$Y$21*CO21</f>
        <v>0</v>
      </c>
      <c r="GN21" s="165">
        <f>$Z$21*CP21</f>
        <v>0</v>
      </c>
      <c r="GO21" s="165">
        <f>$AA$21*CQ21</f>
        <v>0</v>
      </c>
      <c r="GP21" s="165">
        <f>$AB$21*CR21</f>
        <v>0</v>
      </c>
      <c r="GQ21" s="165">
        <f>$AC$21*CS21</f>
        <v>0</v>
      </c>
      <c r="GR21" s="165">
        <f>$AD$21*CT21</f>
        <v>0</v>
      </c>
      <c r="GS21" s="165">
        <f>$AE$21*CU21</f>
        <v>0</v>
      </c>
      <c r="GT21" s="165">
        <f>$AF$21*CV21</f>
        <v>0</v>
      </c>
      <c r="GU21" s="165">
        <f>$AG$21*CW21</f>
        <v>0</v>
      </c>
      <c r="GV21" s="165">
        <f>$AH$21*CX21</f>
        <v>0</v>
      </c>
      <c r="GW21" s="165">
        <f>$AI$21*CY21</f>
        <v>0</v>
      </c>
      <c r="GX21" s="165">
        <f>$AJ$21*CZ21</f>
        <v>0</v>
      </c>
      <c r="GY21" s="165">
        <f>$AK$21*DA21</f>
        <v>0</v>
      </c>
      <c r="GZ21" s="165">
        <f>$AL$21*DB21</f>
        <v>0</v>
      </c>
      <c r="HA21" s="175">
        <f>$AM$21*DC21</f>
        <v>0</v>
      </c>
      <c r="HB21" s="229"/>
      <c r="HC21" s="174">
        <f>$X$21*DE21</f>
        <v>0</v>
      </c>
      <c r="HD21" s="165">
        <f>$Y$21*DF21</f>
        <v>0</v>
      </c>
      <c r="HE21" s="165">
        <f>$Z$21*DG21</f>
        <v>0</v>
      </c>
      <c r="HF21" s="165">
        <f>$AA$21*DH21</f>
        <v>0</v>
      </c>
      <c r="HG21" s="165">
        <f>$AB$21*DI21</f>
        <v>0</v>
      </c>
      <c r="HH21" s="165">
        <f>$AC$21*DJ21</f>
        <v>0</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75">
        <f>$AM$21*DT21</f>
        <v>0</v>
      </c>
      <c r="HS21" s="229"/>
      <c r="HT21" s="174">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75">
        <f>$AM$21*EK21</f>
        <v>0</v>
      </c>
    </row>
    <row r="22" spans="1:251">
      <c r="A22" s="75" t="s">
        <v>270</v>
      </c>
      <c r="B22" s="191">
        <f>AVERAGE(B5:B21)</f>
        <v>3882.9505882352942</v>
      </c>
      <c r="C22" s="76"/>
      <c r="D22" s="76"/>
      <c r="E22" s="76"/>
      <c r="F22" s="76"/>
      <c r="G22" s="76"/>
      <c r="H22" s="77"/>
      <c r="I22" s="76"/>
      <c r="J22" s="76"/>
      <c r="K22" s="76"/>
      <c r="L22" s="76"/>
      <c r="M22" s="76"/>
      <c r="N22" s="176"/>
      <c r="O22" s="170"/>
      <c r="P22" s="163"/>
      <c r="Q22" s="163"/>
      <c r="R22" s="171"/>
      <c r="S22" s="170">
        <f>AVERAGE(S5:S21)</f>
        <v>6.148061274061539</v>
      </c>
      <c r="T22" s="163">
        <f>AVERAGE(T5:T21)</f>
        <v>2.6725542767538464</v>
      </c>
      <c r="U22" s="163">
        <f>AVERAGE(U5:U21)</f>
        <v>0</v>
      </c>
      <c r="V22" s="171">
        <f>AVERAGE(V5:V21)</f>
        <v>110.44626770731709</v>
      </c>
      <c r="X22" s="170">
        <f>AVERAGE(X5:X21)</f>
        <v>155.31802352941173</v>
      </c>
      <c r="Y22" s="163">
        <f t="shared" ref="Y22:AM22" si="12">AVERAGE(Y5:Y21)</f>
        <v>660.10159999999996</v>
      </c>
      <c r="Z22" s="163">
        <f t="shared" si="12"/>
        <v>698.93110588235288</v>
      </c>
      <c r="AA22" s="163">
        <f t="shared" si="12"/>
        <v>349.46555294117644</v>
      </c>
      <c r="AB22" s="163">
        <f t="shared" si="12"/>
        <v>58.2442588235294</v>
      </c>
      <c r="AC22" s="163">
        <f t="shared" si="12"/>
        <v>97.073764705882354</v>
      </c>
      <c r="AD22" s="163">
        <f t="shared" si="12"/>
        <v>19.414752941176467</v>
      </c>
      <c r="AE22" s="163">
        <f t="shared" si="12"/>
        <v>291.22129411764712</v>
      </c>
      <c r="AF22" s="163">
        <f t="shared" si="12"/>
        <v>38.829505882352933</v>
      </c>
      <c r="AG22" s="163">
        <f t="shared" si="12"/>
        <v>38.829505882352933</v>
      </c>
      <c r="AH22" s="163">
        <f t="shared" si="12"/>
        <v>97.073764705882354</v>
      </c>
      <c r="AI22" s="163">
        <f t="shared" si="12"/>
        <v>116.4885176470588</v>
      </c>
      <c r="AJ22" s="163">
        <f t="shared" si="12"/>
        <v>465.9540705882352</v>
      </c>
      <c r="AK22" s="163">
        <f t="shared" si="12"/>
        <v>19.414752941176467</v>
      </c>
      <c r="AL22" s="163">
        <f t="shared" si="12"/>
        <v>465.9540705882352</v>
      </c>
      <c r="AM22" s="171">
        <f t="shared" si="12"/>
        <v>310.63604705882346</v>
      </c>
      <c r="AO22" s="170"/>
      <c r="AP22" s="163"/>
      <c r="AQ22" s="163"/>
      <c r="AR22" s="163"/>
      <c r="AS22" s="163"/>
      <c r="AT22" s="163"/>
      <c r="AU22" s="163"/>
      <c r="AV22" s="163"/>
      <c r="AW22" s="163"/>
      <c r="AX22" s="163"/>
      <c r="AY22" s="163"/>
      <c r="AZ22" s="163"/>
      <c r="BA22" s="163"/>
      <c r="BB22" s="163"/>
      <c r="BC22" s="163"/>
      <c r="BD22" s="171"/>
      <c r="BF22" s="212"/>
      <c r="BG22" s="213"/>
      <c r="BH22" s="213"/>
      <c r="BI22" s="213"/>
      <c r="BJ22" s="213"/>
      <c r="BK22" s="213"/>
      <c r="BL22" s="213"/>
      <c r="BM22" s="213"/>
      <c r="BN22" s="213"/>
      <c r="BO22" s="213"/>
      <c r="BP22" s="213"/>
      <c r="BQ22" s="213"/>
      <c r="BR22" s="213"/>
      <c r="BS22" s="213"/>
      <c r="BT22" s="213"/>
      <c r="BU22" s="218"/>
      <c r="BW22" s="212"/>
      <c r="BX22" s="213"/>
      <c r="BY22" s="213"/>
      <c r="BZ22" s="213"/>
      <c r="CA22" s="213"/>
      <c r="CB22" s="213"/>
      <c r="CC22" s="213"/>
      <c r="CD22" s="213"/>
      <c r="CE22" s="213"/>
      <c r="CF22" s="213"/>
      <c r="CG22" s="213"/>
      <c r="CH22" s="213"/>
      <c r="CI22" s="213"/>
      <c r="CJ22" s="213"/>
      <c r="CK22" s="213"/>
      <c r="CL22" s="218"/>
      <c r="CN22" s="212"/>
      <c r="CO22" s="213"/>
      <c r="CP22" s="213"/>
      <c r="CQ22" s="213"/>
      <c r="CR22" s="213"/>
      <c r="CS22" s="213"/>
      <c r="CT22" s="213"/>
      <c r="CU22" s="213"/>
      <c r="CV22" s="213"/>
      <c r="CW22" s="213"/>
      <c r="CX22" s="213"/>
      <c r="CY22" s="213"/>
      <c r="CZ22" s="213"/>
      <c r="DA22" s="213"/>
      <c r="DB22" s="213"/>
      <c r="DC22" s="218"/>
      <c r="DE22" s="212"/>
      <c r="DF22" s="213"/>
      <c r="DG22" s="213"/>
      <c r="DH22" s="213"/>
      <c r="DI22" s="213"/>
      <c r="DJ22" s="213"/>
      <c r="DK22" s="213"/>
      <c r="DL22" s="213"/>
      <c r="DM22" s="213"/>
      <c r="DN22" s="213"/>
      <c r="DO22" s="213"/>
      <c r="DP22" s="213"/>
      <c r="DQ22" s="213"/>
      <c r="DR22" s="213"/>
      <c r="DS22" s="213"/>
      <c r="DT22" s="218"/>
      <c r="DV22" s="212"/>
      <c r="DW22" s="213"/>
      <c r="DX22" s="213"/>
      <c r="DY22" s="213"/>
      <c r="DZ22" s="213"/>
      <c r="EA22" s="213"/>
      <c r="EB22" s="213"/>
      <c r="EC22" s="213"/>
      <c r="ED22" s="213"/>
      <c r="EE22" s="213"/>
      <c r="EF22" s="213"/>
      <c r="EG22" s="213"/>
      <c r="EH22" s="213"/>
      <c r="EI22" s="213"/>
      <c r="EJ22" s="213"/>
      <c r="EK22" s="218"/>
      <c r="EM22" s="170">
        <f>AVERAGE(EM5:EM21)</f>
        <v>0</v>
      </c>
      <c r="EN22" s="163">
        <f t="shared" ref="EN22:FB22" si="13">AVERAGE(EN5:EN21)</f>
        <v>0</v>
      </c>
      <c r="EO22" s="163">
        <f t="shared" si="13"/>
        <v>0</v>
      </c>
      <c r="EP22" s="163">
        <f t="shared" si="13"/>
        <v>0</v>
      </c>
      <c r="EQ22" s="163">
        <f t="shared" si="13"/>
        <v>0</v>
      </c>
      <c r="ER22" s="163">
        <f t="shared" si="13"/>
        <v>0</v>
      </c>
      <c r="ES22" s="163">
        <f t="shared" si="13"/>
        <v>0</v>
      </c>
      <c r="ET22" s="163">
        <f t="shared" si="13"/>
        <v>0</v>
      </c>
      <c r="EU22" s="163">
        <f t="shared" si="13"/>
        <v>0</v>
      </c>
      <c r="EV22" s="163">
        <f t="shared" si="13"/>
        <v>0</v>
      </c>
      <c r="EW22" s="163">
        <f t="shared" si="13"/>
        <v>0</v>
      </c>
      <c r="EX22" s="163">
        <f t="shared" si="13"/>
        <v>0</v>
      </c>
      <c r="EY22" s="163">
        <f t="shared" si="13"/>
        <v>0</v>
      </c>
      <c r="EZ22" s="163">
        <f t="shared" si="13"/>
        <v>0</v>
      </c>
      <c r="FA22" s="163">
        <f t="shared" si="13"/>
        <v>0</v>
      </c>
      <c r="FB22" s="171">
        <f t="shared" si="13"/>
        <v>0</v>
      </c>
      <c r="FC22" s="229"/>
      <c r="FD22" s="170">
        <f>AVERAGE(FD5:FD21)</f>
        <v>0</v>
      </c>
      <c r="FE22" s="163">
        <f t="shared" ref="FE22:FS22" si="14">AVERAGE(FE5:FE21)</f>
        <v>0</v>
      </c>
      <c r="FF22" s="163">
        <f t="shared" si="14"/>
        <v>0</v>
      </c>
      <c r="FG22" s="163">
        <f t="shared" si="14"/>
        <v>0</v>
      </c>
      <c r="FH22" s="163">
        <f t="shared" si="14"/>
        <v>0</v>
      </c>
      <c r="FI22" s="163">
        <f t="shared" si="14"/>
        <v>0</v>
      </c>
      <c r="FJ22" s="163">
        <f t="shared" si="14"/>
        <v>0</v>
      </c>
      <c r="FK22" s="163">
        <f t="shared" si="14"/>
        <v>0</v>
      </c>
      <c r="FL22" s="163">
        <f t="shared" si="14"/>
        <v>0</v>
      </c>
      <c r="FM22" s="163">
        <f t="shared" si="14"/>
        <v>0</v>
      </c>
      <c r="FN22" s="163">
        <f t="shared" si="14"/>
        <v>0</v>
      </c>
      <c r="FO22" s="163">
        <f t="shared" si="14"/>
        <v>0</v>
      </c>
      <c r="FP22" s="163">
        <f t="shared" si="14"/>
        <v>0</v>
      </c>
      <c r="FQ22" s="163">
        <f t="shared" si="14"/>
        <v>0</v>
      </c>
      <c r="FR22" s="163">
        <f t="shared" si="14"/>
        <v>0</v>
      </c>
      <c r="FS22" s="171">
        <f t="shared" si="14"/>
        <v>0</v>
      </c>
      <c r="FT22" s="229"/>
      <c r="FU22" s="170">
        <f>AVERAGE(FU5:FU21)</f>
        <v>155.31802352941173</v>
      </c>
      <c r="FV22" s="163">
        <f t="shared" ref="FV22:GJ22" si="15">AVERAGE(FV5:FV21)</f>
        <v>660.10159999999996</v>
      </c>
      <c r="FW22" s="163">
        <f t="shared" si="15"/>
        <v>698.93110588235288</v>
      </c>
      <c r="FX22" s="163">
        <f t="shared" si="15"/>
        <v>349.46555294117644</v>
      </c>
      <c r="FY22" s="163">
        <f t="shared" si="15"/>
        <v>58.2442588235294</v>
      </c>
      <c r="FZ22" s="163">
        <f t="shared" si="15"/>
        <v>97.073764705882354</v>
      </c>
      <c r="GA22" s="163">
        <f t="shared" si="15"/>
        <v>19.414752941176467</v>
      </c>
      <c r="GB22" s="163">
        <f t="shared" si="15"/>
        <v>291.22129411764712</v>
      </c>
      <c r="GC22" s="163">
        <f t="shared" si="15"/>
        <v>38.829505882352933</v>
      </c>
      <c r="GD22" s="163">
        <f t="shared" si="15"/>
        <v>38.829505882352933</v>
      </c>
      <c r="GE22" s="163">
        <f t="shared" si="15"/>
        <v>97.073764705882354</v>
      </c>
      <c r="GF22" s="163">
        <f t="shared" si="15"/>
        <v>116.4885176470588</v>
      </c>
      <c r="GG22" s="163">
        <f t="shared" si="15"/>
        <v>465.9540705882352</v>
      </c>
      <c r="GH22" s="163">
        <f t="shared" si="15"/>
        <v>19.414752941176467</v>
      </c>
      <c r="GI22" s="163">
        <f t="shared" si="15"/>
        <v>465.9540705882352</v>
      </c>
      <c r="GJ22" s="171">
        <f t="shared" si="15"/>
        <v>310.63604705882346</v>
      </c>
      <c r="GK22" s="229"/>
      <c r="GL22" s="170">
        <f>AVERAGE(GL5:GL21)</f>
        <v>0</v>
      </c>
      <c r="GM22" s="163">
        <f t="shared" ref="GM22:HA22" si="16">AVERAGE(GM5:GM21)</f>
        <v>0</v>
      </c>
      <c r="GN22" s="163">
        <f t="shared" si="16"/>
        <v>0</v>
      </c>
      <c r="GO22" s="163">
        <f t="shared" si="16"/>
        <v>0</v>
      </c>
      <c r="GP22" s="163">
        <f t="shared" si="16"/>
        <v>0</v>
      </c>
      <c r="GQ22" s="163">
        <f t="shared" si="16"/>
        <v>0</v>
      </c>
      <c r="GR22" s="163">
        <f t="shared" si="16"/>
        <v>0</v>
      </c>
      <c r="GS22" s="163">
        <f t="shared" si="16"/>
        <v>0</v>
      </c>
      <c r="GT22" s="163">
        <f t="shared" si="16"/>
        <v>0</v>
      </c>
      <c r="GU22" s="163">
        <f t="shared" si="16"/>
        <v>0</v>
      </c>
      <c r="GV22" s="163">
        <f t="shared" si="16"/>
        <v>0</v>
      </c>
      <c r="GW22" s="163">
        <f t="shared" si="16"/>
        <v>0</v>
      </c>
      <c r="GX22" s="163">
        <f t="shared" si="16"/>
        <v>0</v>
      </c>
      <c r="GY22" s="163">
        <f t="shared" si="16"/>
        <v>0</v>
      </c>
      <c r="GZ22" s="163">
        <f t="shared" si="16"/>
        <v>0</v>
      </c>
      <c r="HA22" s="171">
        <f t="shared" si="16"/>
        <v>0</v>
      </c>
      <c r="HB22" s="229"/>
      <c r="HC22" s="170">
        <f>AVERAGE(HC5:HC21)</f>
        <v>0</v>
      </c>
      <c r="HD22" s="163">
        <f t="shared" ref="HD22:HR22" si="17">AVERAGE(HD5:HD21)</f>
        <v>0</v>
      </c>
      <c r="HE22" s="163">
        <f t="shared" si="17"/>
        <v>0</v>
      </c>
      <c r="HF22" s="163">
        <f t="shared" si="17"/>
        <v>0</v>
      </c>
      <c r="HG22" s="163">
        <f t="shared" si="17"/>
        <v>0</v>
      </c>
      <c r="HH22" s="163">
        <f t="shared" si="17"/>
        <v>0</v>
      </c>
      <c r="HI22" s="163">
        <f t="shared" si="17"/>
        <v>0</v>
      </c>
      <c r="HJ22" s="163">
        <f t="shared" si="17"/>
        <v>0</v>
      </c>
      <c r="HK22" s="163">
        <f t="shared" si="17"/>
        <v>0</v>
      </c>
      <c r="HL22" s="163">
        <f t="shared" si="17"/>
        <v>0</v>
      </c>
      <c r="HM22" s="163">
        <f t="shared" si="17"/>
        <v>0</v>
      </c>
      <c r="HN22" s="163">
        <f t="shared" si="17"/>
        <v>0</v>
      </c>
      <c r="HO22" s="163">
        <f t="shared" si="17"/>
        <v>0</v>
      </c>
      <c r="HP22" s="163">
        <f t="shared" si="17"/>
        <v>0</v>
      </c>
      <c r="HQ22" s="163">
        <f t="shared" si="17"/>
        <v>0</v>
      </c>
      <c r="HR22" s="171">
        <f t="shared" si="17"/>
        <v>0</v>
      </c>
      <c r="HS22" s="229"/>
      <c r="HT22" s="170">
        <f>AVERAGE(HT5:HT21)</f>
        <v>0</v>
      </c>
      <c r="HU22" s="163">
        <f t="shared" ref="HU22:II22" si="18">AVERAGE(HU5:HU21)</f>
        <v>0</v>
      </c>
      <c r="HV22" s="163">
        <f t="shared" si="18"/>
        <v>0</v>
      </c>
      <c r="HW22" s="163">
        <f t="shared" si="18"/>
        <v>0</v>
      </c>
      <c r="HX22" s="163">
        <f t="shared" si="18"/>
        <v>0</v>
      </c>
      <c r="HY22" s="163">
        <f t="shared" si="18"/>
        <v>0</v>
      </c>
      <c r="HZ22" s="163">
        <f t="shared" si="18"/>
        <v>0</v>
      </c>
      <c r="IA22" s="163">
        <f t="shared" si="18"/>
        <v>0</v>
      </c>
      <c r="IB22" s="163">
        <f t="shared" si="18"/>
        <v>0</v>
      </c>
      <c r="IC22" s="163">
        <f t="shared" si="18"/>
        <v>0</v>
      </c>
      <c r="ID22" s="163">
        <f t="shared" si="18"/>
        <v>0</v>
      </c>
      <c r="IE22" s="163">
        <f t="shared" si="18"/>
        <v>0</v>
      </c>
      <c r="IF22" s="163">
        <f t="shared" si="18"/>
        <v>0</v>
      </c>
      <c r="IG22" s="163">
        <f t="shared" si="18"/>
        <v>0</v>
      </c>
      <c r="IH22" s="163">
        <f t="shared" si="18"/>
        <v>0</v>
      </c>
      <c r="II22" s="171">
        <f t="shared" si="18"/>
        <v>0</v>
      </c>
    </row>
    <row r="23" spans="1:251" ht="14.65" thickBot="1">
      <c r="A23" s="78" t="s">
        <v>271</v>
      </c>
      <c r="B23" s="192">
        <f>SUM(B5:B21)</f>
        <v>66010.16</v>
      </c>
      <c r="C23" s="79"/>
      <c r="D23" s="79"/>
      <c r="E23" s="79"/>
      <c r="F23" s="79"/>
      <c r="G23" s="79"/>
      <c r="H23" s="80"/>
      <c r="I23" s="79"/>
      <c r="J23" s="79"/>
      <c r="K23" s="79"/>
      <c r="L23" s="79"/>
      <c r="M23" s="79"/>
      <c r="N23" s="177"/>
      <c r="O23" s="174"/>
      <c r="P23" s="165"/>
      <c r="Q23" s="165"/>
      <c r="R23" s="175"/>
      <c r="S23" s="174">
        <f>SUM(S5:S21)</f>
        <v>104.51704165904616</v>
      </c>
      <c r="T23" s="165">
        <f>SUM(T5:T21)</f>
        <v>45.433422704815385</v>
      </c>
      <c r="U23" s="165">
        <f>SUM(U5:U21)</f>
        <v>0</v>
      </c>
      <c r="V23" s="175">
        <f>SUM(V5:V21)</f>
        <v>1877.5865510243905</v>
      </c>
      <c r="X23" s="174">
        <f>SUM(X5:X21)</f>
        <v>2640.4063999999994</v>
      </c>
      <c r="Y23" s="165">
        <f t="shared" ref="Y23:AM23" si="19">SUM(Y5:Y21)</f>
        <v>11221.727199999999</v>
      </c>
      <c r="Z23" s="165">
        <f t="shared" si="19"/>
        <v>11881.828799999999</v>
      </c>
      <c r="AA23" s="165">
        <f t="shared" si="19"/>
        <v>5940.9143999999997</v>
      </c>
      <c r="AB23" s="165">
        <f t="shared" si="19"/>
        <v>990.15239999999983</v>
      </c>
      <c r="AC23" s="165">
        <f t="shared" si="19"/>
        <v>1650.2540000000001</v>
      </c>
      <c r="AD23" s="165">
        <f t="shared" si="19"/>
        <v>330.05079999999992</v>
      </c>
      <c r="AE23" s="165">
        <f t="shared" si="19"/>
        <v>4950.7620000000006</v>
      </c>
      <c r="AF23" s="165">
        <f t="shared" si="19"/>
        <v>660.10159999999985</v>
      </c>
      <c r="AG23" s="165">
        <f t="shared" si="19"/>
        <v>660.10159999999985</v>
      </c>
      <c r="AH23" s="165">
        <f t="shared" si="19"/>
        <v>1650.2540000000001</v>
      </c>
      <c r="AI23" s="165">
        <f t="shared" si="19"/>
        <v>1980.3047999999997</v>
      </c>
      <c r="AJ23" s="165">
        <f t="shared" si="19"/>
        <v>7921.2191999999986</v>
      </c>
      <c r="AK23" s="165">
        <f t="shared" si="19"/>
        <v>330.05079999999992</v>
      </c>
      <c r="AL23" s="165">
        <f t="shared" si="19"/>
        <v>7921.2191999999986</v>
      </c>
      <c r="AM23" s="175">
        <f t="shared" si="19"/>
        <v>5280.8127999999988</v>
      </c>
      <c r="AO23" s="174"/>
      <c r="AP23" s="165"/>
      <c r="AQ23" s="165"/>
      <c r="AR23" s="165"/>
      <c r="AS23" s="165"/>
      <c r="AT23" s="165"/>
      <c r="AU23" s="165"/>
      <c r="AV23" s="165"/>
      <c r="AW23" s="165"/>
      <c r="AX23" s="165"/>
      <c r="AY23" s="165"/>
      <c r="AZ23" s="165"/>
      <c r="BA23" s="165"/>
      <c r="BB23" s="165"/>
      <c r="BC23" s="165"/>
      <c r="BD23" s="175"/>
      <c r="BF23" s="216"/>
      <c r="BG23" s="217"/>
      <c r="BH23" s="217"/>
      <c r="BI23" s="217"/>
      <c r="BJ23" s="217"/>
      <c r="BK23" s="217"/>
      <c r="BL23" s="217"/>
      <c r="BM23" s="217"/>
      <c r="BN23" s="217"/>
      <c r="BO23" s="217"/>
      <c r="BP23" s="217"/>
      <c r="BQ23" s="217"/>
      <c r="BR23" s="217"/>
      <c r="BS23" s="217"/>
      <c r="BT23" s="217"/>
      <c r="BU23" s="220"/>
      <c r="BW23" s="216"/>
      <c r="BX23" s="217"/>
      <c r="BY23" s="217"/>
      <c r="BZ23" s="217"/>
      <c r="CA23" s="217"/>
      <c r="CB23" s="217"/>
      <c r="CC23" s="217"/>
      <c r="CD23" s="217"/>
      <c r="CE23" s="217"/>
      <c r="CF23" s="217"/>
      <c r="CG23" s="217"/>
      <c r="CH23" s="217"/>
      <c r="CI23" s="217"/>
      <c r="CJ23" s="217"/>
      <c r="CK23" s="217"/>
      <c r="CL23" s="220"/>
      <c r="CN23" s="216"/>
      <c r="CO23" s="217"/>
      <c r="CP23" s="217"/>
      <c r="CQ23" s="217"/>
      <c r="CR23" s="217"/>
      <c r="CS23" s="217"/>
      <c r="CT23" s="217"/>
      <c r="CU23" s="217"/>
      <c r="CV23" s="217"/>
      <c r="CW23" s="217"/>
      <c r="CX23" s="217"/>
      <c r="CY23" s="217"/>
      <c r="CZ23" s="217"/>
      <c r="DA23" s="217"/>
      <c r="DB23" s="217"/>
      <c r="DC23" s="220"/>
      <c r="DE23" s="216"/>
      <c r="DF23" s="217"/>
      <c r="DG23" s="217"/>
      <c r="DH23" s="217"/>
      <c r="DI23" s="217"/>
      <c r="DJ23" s="217"/>
      <c r="DK23" s="217"/>
      <c r="DL23" s="217"/>
      <c r="DM23" s="217"/>
      <c r="DN23" s="217"/>
      <c r="DO23" s="217"/>
      <c r="DP23" s="217"/>
      <c r="DQ23" s="217"/>
      <c r="DR23" s="217"/>
      <c r="DS23" s="217"/>
      <c r="DT23" s="220"/>
      <c r="DV23" s="216"/>
      <c r="DW23" s="217"/>
      <c r="DX23" s="217"/>
      <c r="DY23" s="217"/>
      <c r="DZ23" s="217"/>
      <c r="EA23" s="217"/>
      <c r="EB23" s="217"/>
      <c r="EC23" s="217"/>
      <c r="ED23" s="217"/>
      <c r="EE23" s="217"/>
      <c r="EF23" s="217"/>
      <c r="EG23" s="217"/>
      <c r="EH23" s="217"/>
      <c r="EI23" s="217"/>
      <c r="EJ23" s="217"/>
      <c r="EK23" s="220"/>
      <c r="EM23" s="174">
        <f>SUM(EM5:EM21)</f>
        <v>0</v>
      </c>
      <c r="EN23" s="165">
        <f t="shared" ref="EN23:FB23" si="20">SUM(EN5:EN21)</f>
        <v>0</v>
      </c>
      <c r="EO23" s="165">
        <f t="shared" si="20"/>
        <v>0</v>
      </c>
      <c r="EP23" s="165">
        <f t="shared" si="20"/>
        <v>0</v>
      </c>
      <c r="EQ23" s="165">
        <f t="shared" si="20"/>
        <v>0</v>
      </c>
      <c r="ER23" s="165">
        <f t="shared" si="20"/>
        <v>0</v>
      </c>
      <c r="ES23" s="165">
        <f t="shared" si="20"/>
        <v>0</v>
      </c>
      <c r="ET23" s="165">
        <f t="shared" si="20"/>
        <v>0</v>
      </c>
      <c r="EU23" s="165">
        <f t="shared" si="20"/>
        <v>0</v>
      </c>
      <c r="EV23" s="165">
        <f t="shared" si="20"/>
        <v>0</v>
      </c>
      <c r="EW23" s="165">
        <f t="shared" si="20"/>
        <v>0</v>
      </c>
      <c r="EX23" s="165">
        <f t="shared" si="20"/>
        <v>0</v>
      </c>
      <c r="EY23" s="165">
        <f t="shared" si="20"/>
        <v>0</v>
      </c>
      <c r="EZ23" s="165">
        <f t="shared" si="20"/>
        <v>0</v>
      </c>
      <c r="FA23" s="165">
        <f t="shared" si="20"/>
        <v>0</v>
      </c>
      <c r="FB23" s="175">
        <f t="shared" si="20"/>
        <v>0</v>
      </c>
      <c r="FC23" s="229"/>
      <c r="FD23" s="174">
        <f>SUM(FD5:FD21)</f>
        <v>0</v>
      </c>
      <c r="FE23" s="165">
        <f t="shared" ref="FE23:FS23" si="21">SUM(FE5:FE21)</f>
        <v>0</v>
      </c>
      <c r="FF23" s="165">
        <f t="shared" si="21"/>
        <v>0</v>
      </c>
      <c r="FG23" s="165">
        <f t="shared" si="21"/>
        <v>0</v>
      </c>
      <c r="FH23" s="165">
        <f t="shared" si="21"/>
        <v>0</v>
      </c>
      <c r="FI23" s="165">
        <f t="shared" si="21"/>
        <v>0</v>
      </c>
      <c r="FJ23" s="165">
        <f t="shared" si="21"/>
        <v>0</v>
      </c>
      <c r="FK23" s="165">
        <f t="shared" si="21"/>
        <v>0</v>
      </c>
      <c r="FL23" s="165">
        <f t="shared" si="21"/>
        <v>0</v>
      </c>
      <c r="FM23" s="165">
        <f t="shared" si="21"/>
        <v>0</v>
      </c>
      <c r="FN23" s="165">
        <f t="shared" si="21"/>
        <v>0</v>
      </c>
      <c r="FO23" s="165">
        <f t="shared" si="21"/>
        <v>0</v>
      </c>
      <c r="FP23" s="165">
        <f t="shared" si="21"/>
        <v>0</v>
      </c>
      <c r="FQ23" s="165">
        <f t="shared" si="21"/>
        <v>0</v>
      </c>
      <c r="FR23" s="165">
        <f t="shared" si="21"/>
        <v>0</v>
      </c>
      <c r="FS23" s="175">
        <f t="shared" si="21"/>
        <v>0</v>
      </c>
      <c r="FT23" s="229"/>
      <c r="FU23" s="174">
        <f>SUM(FU5:FU21)</f>
        <v>2640.4063999999994</v>
      </c>
      <c r="FV23" s="165">
        <f t="shared" ref="FV23:GJ23" si="22">SUM(FV5:FV21)</f>
        <v>11221.727199999999</v>
      </c>
      <c r="FW23" s="165">
        <f t="shared" si="22"/>
        <v>11881.828799999999</v>
      </c>
      <c r="FX23" s="165">
        <f t="shared" si="22"/>
        <v>5940.9143999999997</v>
      </c>
      <c r="FY23" s="165">
        <f t="shared" si="22"/>
        <v>990.15239999999983</v>
      </c>
      <c r="FZ23" s="165">
        <f t="shared" si="22"/>
        <v>1650.2540000000001</v>
      </c>
      <c r="GA23" s="165">
        <f t="shared" si="22"/>
        <v>330.05079999999992</v>
      </c>
      <c r="GB23" s="165">
        <f t="shared" si="22"/>
        <v>4950.7620000000006</v>
      </c>
      <c r="GC23" s="165">
        <f t="shared" si="22"/>
        <v>660.10159999999985</v>
      </c>
      <c r="GD23" s="165">
        <f t="shared" si="22"/>
        <v>660.10159999999985</v>
      </c>
      <c r="GE23" s="165">
        <f t="shared" si="22"/>
        <v>1650.2540000000001</v>
      </c>
      <c r="GF23" s="165">
        <f t="shared" si="22"/>
        <v>1980.3047999999997</v>
      </c>
      <c r="GG23" s="165">
        <f t="shared" si="22"/>
        <v>7921.2191999999986</v>
      </c>
      <c r="GH23" s="165">
        <f t="shared" si="22"/>
        <v>330.05079999999992</v>
      </c>
      <c r="GI23" s="165">
        <f t="shared" si="22"/>
        <v>7921.2191999999986</v>
      </c>
      <c r="GJ23" s="175">
        <f t="shared" si="22"/>
        <v>5280.8127999999988</v>
      </c>
      <c r="GK23" s="229"/>
      <c r="GL23" s="174">
        <f>SUM(GL5:GL21)</f>
        <v>0</v>
      </c>
      <c r="GM23" s="165">
        <f t="shared" ref="GM23:HA23" si="23">SUM(GM5:GM21)</f>
        <v>0</v>
      </c>
      <c r="GN23" s="165">
        <f t="shared" si="23"/>
        <v>0</v>
      </c>
      <c r="GO23" s="165">
        <f t="shared" si="23"/>
        <v>0</v>
      </c>
      <c r="GP23" s="165">
        <f t="shared" si="23"/>
        <v>0</v>
      </c>
      <c r="GQ23" s="165">
        <f t="shared" si="23"/>
        <v>0</v>
      </c>
      <c r="GR23" s="165">
        <f t="shared" si="23"/>
        <v>0</v>
      </c>
      <c r="GS23" s="165">
        <f t="shared" si="23"/>
        <v>0</v>
      </c>
      <c r="GT23" s="165">
        <f t="shared" si="23"/>
        <v>0</v>
      </c>
      <c r="GU23" s="165">
        <f t="shared" si="23"/>
        <v>0</v>
      </c>
      <c r="GV23" s="165">
        <f t="shared" si="23"/>
        <v>0</v>
      </c>
      <c r="GW23" s="165">
        <f t="shared" si="23"/>
        <v>0</v>
      </c>
      <c r="GX23" s="165">
        <f t="shared" si="23"/>
        <v>0</v>
      </c>
      <c r="GY23" s="165">
        <f t="shared" si="23"/>
        <v>0</v>
      </c>
      <c r="GZ23" s="165">
        <f t="shared" si="23"/>
        <v>0</v>
      </c>
      <c r="HA23" s="175">
        <f t="shared" si="23"/>
        <v>0</v>
      </c>
      <c r="HB23" s="229"/>
      <c r="HC23" s="174">
        <f>SUM(HC5:HC21)</f>
        <v>0</v>
      </c>
      <c r="HD23" s="165">
        <f t="shared" ref="HD23:HR23" si="24">SUM(HD5:HD21)</f>
        <v>0</v>
      </c>
      <c r="HE23" s="165">
        <f t="shared" si="24"/>
        <v>0</v>
      </c>
      <c r="HF23" s="165">
        <f t="shared" si="24"/>
        <v>0</v>
      </c>
      <c r="HG23" s="165">
        <f t="shared" si="24"/>
        <v>0</v>
      </c>
      <c r="HH23" s="165">
        <f t="shared" si="24"/>
        <v>0</v>
      </c>
      <c r="HI23" s="165">
        <f t="shared" si="24"/>
        <v>0</v>
      </c>
      <c r="HJ23" s="165">
        <f t="shared" si="24"/>
        <v>0</v>
      </c>
      <c r="HK23" s="165">
        <f t="shared" si="24"/>
        <v>0</v>
      </c>
      <c r="HL23" s="165">
        <f t="shared" si="24"/>
        <v>0</v>
      </c>
      <c r="HM23" s="165">
        <f t="shared" si="24"/>
        <v>0</v>
      </c>
      <c r="HN23" s="165">
        <f t="shared" si="24"/>
        <v>0</v>
      </c>
      <c r="HO23" s="165">
        <f t="shared" si="24"/>
        <v>0</v>
      </c>
      <c r="HP23" s="165">
        <f t="shared" si="24"/>
        <v>0</v>
      </c>
      <c r="HQ23" s="165">
        <f t="shared" si="24"/>
        <v>0</v>
      </c>
      <c r="HR23" s="175">
        <f t="shared" si="24"/>
        <v>0</v>
      </c>
      <c r="HS23" s="229"/>
      <c r="HT23" s="174">
        <f>SUM(HT5:HT21)</f>
        <v>0</v>
      </c>
      <c r="HU23" s="165">
        <f t="shared" ref="HU23:II23" si="25">SUM(HU5:HU21)</f>
        <v>0</v>
      </c>
      <c r="HV23" s="165">
        <f t="shared" si="25"/>
        <v>0</v>
      </c>
      <c r="HW23" s="165">
        <f t="shared" si="25"/>
        <v>0</v>
      </c>
      <c r="HX23" s="165">
        <f t="shared" si="25"/>
        <v>0</v>
      </c>
      <c r="HY23" s="165">
        <f t="shared" si="25"/>
        <v>0</v>
      </c>
      <c r="HZ23" s="165">
        <f t="shared" si="25"/>
        <v>0</v>
      </c>
      <c r="IA23" s="165">
        <f t="shared" si="25"/>
        <v>0</v>
      </c>
      <c r="IB23" s="165">
        <f t="shared" si="25"/>
        <v>0</v>
      </c>
      <c r="IC23" s="165">
        <f t="shared" si="25"/>
        <v>0</v>
      </c>
      <c r="ID23" s="165">
        <f t="shared" si="25"/>
        <v>0</v>
      </c>
      <c r="IE23" s="165">
        <f t="shared" si="25"/>
        <v>0</v>
      </c>
      <c r="IF23" s="165">
        <f t="shared" si="25"/>
        <v>0</v>
      </c>
      <c r="IG23" s="165">
        <f t="shared" si="25"/>
        <v>0</v>
      </c>
      <c r="IH23" s="165">
        <f t="shared" si="25"/>
        <v>0</v>
      </c>
      <c r="II23" s="175">
        <f t="shared" si="25"/>
        <v>0</v>
      </c>
    </row>
    <row r="24" spans="1:251" ht="14.65" thickBot="1">
      <c r="O24" s="169"/>
      <c r="P24" s="169"/>
      <c r="Q24" s="169"/>
      <c r="R24" s="169"/>
      <c r="S24" s="169"/>
      <c r="T24" s="169"/>
      <c r="U24" s="169"/>
      <c r="V24" s="169"/>
      <c r="X24" s="207"/>
      <c r="Y24" s="207"/>
      <c r="Z24" s="207"/>
      <c r="AA24" s="207"/>
      <c r="AB24" s="207"/>
      <c r="AC24" s="207"/>
      <c r="AD24" s="207"/>
      <c r="AE24" s="207"/>
      <c r="AF24" s="207"/>
      <c r="AG24" s="207"/>
      <c r="AH24" s="207"/>
      <c r="AI24" s="207"/>
      <c r="AJ24" s="207"/>
      <c r="AK24" s="207"/>
      <c r="AL24" s="207"/>
      <c r="AM24" s="207"/>
      <c r="AO24" s="207"/>
      <c r="AP24" s="207"/>
      <c r="AQ24" s="207"/>
      <c r="AR24" s="207"/>
      <c r="AS24" s="207"/>
      <c r="AT24" s="207"/>
      <c r="AU24" s="207"/>
      <c r="AV24" s="207"/>
      <c r="AW24" s="207"/>
      <c r="AX24" s="207"/>
      <c r="AY24" s="207"/>
      <c r="AZ24" s="207"/>
      <c r="BA24" s="207"/>
      <c r="BB24" s="207"/>
      <c r="BC24" s="207"/>
      <c r="BD24" s="207"/>
      <c r="BF24" s="221"/>
      <c r="BG24" s="221"/>
      <c r="BH24" s="221"/>
      <c r="BI24" s="221"/>
      <c r="BJ24" s="221"/>
      <c r="BK24" s="221"/>
      <c r="BL24" s="221"/>
      <c r="BM24" s="221"/>
      <c r="BN24" s="221"/>
      <c r="BO24" s="221"/>
      <c r="BP24" s="221"/>
      <c r="BQ24" s="221"/>
      <c r="BR24" s="221"/>
      <c r="BS24" s="221"/>
      <c r="BT24" s="221"/>
      <c r="BU24" s="221"/>
      <c r="BW24" s="221"/>
      <c r="BX24" s="221"/>
      <c r="BY24" s="221"/>
      <c r="BZ24" s="221"/>
      <c r="CA24" s="221"/>
      <c r="CB24" s="221"/>
      <c r="CC24" s="221"/>
      <c r="CD24" s="221"/>
      <c r="CE24" s="221"/>
      <c r="CF24" s="221"/>
      <c r="CG24" s="221"/>
      <c r="CH24" s="221"/>
      <c r="CI24" s="221"/>
      <c r="CJ24" s="221"/>
      <c r="CK24" s="221"/>
      <c r="CL24" s="221"/>
      <c r="CN24" s="221"/>
      <c r="CO24" s="221"/>
      <c r="CP24" s="221"/>
      <c r="CQ24" s="221"/>
      <c r="CR24" s="221"/>
      <c r="CS24" s="221"/>
      <c r="CT24" s="221"/>
      <c r="CU24" s="221"/>
      <c r="CV24" s="221"/>
      <c r="CW24" s="221"/>
      <c r="CX24" s="221"/>
      <c r="CY24" s="221"/>
      <c r="CZ24" s="221"/>
      <c r="DA24" s="221"/>
      <c r="DB24" s="221"/>
      <c r="DC24" s="221"/>
      <c r="DE24" s="221"/>
      <c r="DF24" s="221"/>
      <c r="DG24" s="221"/>
      <c r="DH24" s="221"/>
      <c r="DI24" s="221"/>
      <c r="DJ24" s="221"/>
      <c r="DK24" s="221"/>
      <c r="DL24" s="221"/>
      <c r="DM24" s="221"/>
      <c r="DN24" s="221"/>
      <c r="DO24" s="221"/>
      <c r="DP24" s="221"/>
      <c r="DQ24" s="221"/>
      <c r="DR24" s="221"/>
      <c r="DS24" s="221"/>
      <c r="DT24" s="221"/>
      <c r="DV24" s="221"/>
      <c r="DW24" s="221"/>
      <c r="DX24" s="221"/>
      <c r="DY24" s="221"/>
      <c r="DZ24" s="221"/>
      <c r="EA24" s="221"/>
      <c r="EB24" s="221"/>
      <c r="EC24" s="221"/>
      <c r="ED24" s="221"/>
      <c r="EE24" s="221"/>
      <c r="EF24" s="221"/>
      <c r="EG24" s="221"/>
      <c r="EH24" s="221"/>
      <c r="EI24" s="221"/>
      <c r="EJ24" s="221"/>
      <c r="EK24" s="221"/>
      <c r="EM24" s="207"/>
      <c r="EN24" s="207"/>
      <c r="EO24" s="207"/>
      <c r="EP24" s="207"/>
      <c r="EQ24" s="207"/>
      <c r="ER24" s="207"/>
      <c r="ES24" s="207"/>
      <c r="ET24" s="207"/>
      <c r="EU24" s="207"/>
      <c r="EV24" s="207"/>
      <c r="EW24" s="207"/>
      <c r="EX24" s="207"/>
      <c r="EY24" s="207"/>
      <c r="EZ24" s="207"/>
      <c r="FA24" s="207"/>
      <c r="FB24" s="207"/>
      <c r="FC24" s="229"/>
      <c r="FD24" s="207"/>
      <c r="FE24" s="207"/>
      <c r="FF24" s="207"/>
      <c r="FG24" s="207"/>
      <c r="FH24" s="207"/>
      <c r="FI24" s="207"/>
      <c r="FJ24" s="207"/>
      <c r="FK24" s="207"/>
      <c r="FL24" s="207"/>
      <c r="FM24" s="207"/>
      <c r="FN24" s="207"/>
      <c r="FO24" s="207"/>
      <c r="FP24" s="207"/>
      <c r="FQ24" s="207"/>
      <c r="FR24" s="207"/>
      <c r="FS24" s="207"/>
      <c r="FT24" s="229"/>
      <c r="FU24" s="207"/>
      <c r="FV24" s="207"/>
      <c r="FW24" s="207"/>
      <c r="FX24" s="207"/>
      <c r="FY24" s="207"/>
      <c r="FZ24" s="207"/>
      <c r="GA24" s="207"/>
      <c r="GB24" s="207"/>
      <c r="GC24" s="207"/>
      <c r="GD24" s="207"/>
      <c r="GE24" s="207"/>
      <c r="GF24" s="207"/>
      <c r="GG24" s="207"/>
      <c r="GH24" s="207"/>
      <c r="GI24" s="207"/>
      <c r="GJ24" s="207"/>
      <c r="GK24" s="229"/>
      <c r="GL24" s="207"/>
      <c r="GM24" s="207"/>
      <c r="GN24" s="207"/>
      <c r="GO24" s="207"/>
      <c r="GP24" s="207"/>
      <c r="GQ24" s="207"/>
      <c r="GR24" s="207"/>
      <c r="GS24" s="207"/>
      <c r="GT24" s="207"/>
      <c r="GU24" s="207"/>
      <c r="GV24" s="207"/>
      <c r="GW24" s="207"/>
      <c r="GX24" s="207"/>
      <c r="GY24" s="207"/>
      <c r="GZ24" s="207"/>
      <c r="HA24" s="207"/>
      <c r="HB24" s="229"/>
      <c r="HC24" s="207"/>
      <c r="HD24" s="207"/>
      <c r="HE24" s="207"/>
      <c r="HF24" s="207"/>
      <c r="HG24" s="207"/>
      <c r="HH24" s="207"/>
      <c r="HI24" s="207"/>
      <c r="HJ24" s="207"/>
      <c r="HK24" s="207"/>
      <c r="HL24" s="207"/>
      <c r="HM24" s="207"/>
      <c r="HN24" s="207"/>
      <c r="HO24" s="207"/>
      <c r="HP24" s="207"/>
      <c r="HQ24" s="207"/>
      <c r="HR24" s="207"/>
      <c r="HS24" s="229"/>
      <c r="HT24" s="207"/>
      <c r="HU24" s="207"/>
      <c r="HV24" s="207"/>
      <c r="HW24" s="207"/>
      <c r="HX24" s="207"/>
      <c r="HY24" s="207"/>
      <c r="HZ24" s="207"/>
      <c r="IA24" s="207"/>
      <c r="IB24" s="207"/>
      <c r="IC24" s="207"/>
      <c r="ID24" s="207"/>
      <c r="IE24" s="207"/>
      <c r="IF24" s="207"/>
      <c r="IG24" s="207"/>
      <c r="IH24" s="207"/>
      <c r="II24" s="207"/>
    </row>
    <row r="25" spans="1:251" ht="14.65" thickBot="1">
      <c r="A25" s="281" t="s">
        <v>272</v>
      </c>
      <c r="B25" s="163">
        <f>INDEX('Waste Projections'!$H27:$AL27,MATCH('2. YTS Rail'!$B$1,'Waste Projections'!$H$6:$AL$6,0))</f>
        <v>94</v>
      </c>
      <c r="C25" s="81" t="s">
        <v>294</v>
      </c>
      <c r="D25" s="81" t="s">
        <v>273</v>
      </c>
      <c r="E25" s="81" t="s">
        <v>288</v>
      </c>
      <c r="F25" s="81" t="s">
        <v>257</v>
      </c>
      <c r="G25" s="152">
        <v>13.2</v>
      </c>
      <c r="H25" s="82" t="s">
        <v>220</v>
      </c>
      <c r="I25" s="152">
        <v>21.4</v>
      </c>
      <c r="J25" s="152" t="s">
        <v>221</v>
      </c>
      <c r="K25" s="152">
        <v>5.9</v>
      </c>
      <c r="L25" s="152" t="s">
        <v>220</v>
      </c>
      <c r="M25" s="152">
        <f>$M$5</f>
        <v>1200</v>
      </c>
      <c r="N25" s="178" t="s">
        <v>222</v>
      </c>
      <c r="O25" s="170">
        <f>(IF($H25=O$4,$G25,0)+IF($J25=O$4,$I25,0)+IF($N25=O$4,$M25,0)+IF($L25=O$4,$K25,0))*$B25</f>
        <v>0</v>
      </c>
      <c r="P25" s="163">
        <f t="shared" ref="P25:R25" si="26">(IF($H25=P$4,$G25,0)+IF($J25=P$4,$I25,0)+IF($N25=P$4,$M25,0)+IF($L25=P$4,$K25,0))*$B25</f>
        <v>1795.4</v>
      </c>
      <c r="Q25" s="163">
        <f t="shared" si="26"/>
        <v>2011.6</v>
      </c>
      <c r="R25" s="171">
        <f t="shared" si="26"/>
        <v>112800</v>
      </c>
      <c r="S25" s="170">
        <f>INDEX('Transportation GHG'!$B$21:$B$24,MATCH('2. YTS Rail'!S$4,'Transportation GHG'!$A$21:$A$24,0))*O25</f>
        <v>0</v>
      </c>
      <c r="T25" s="163">
        <f>INDEX('Transportation GHG'!$B$21:$B$24,MATCH('2. YTS Rail'!T$4,'Transportation GHG'!$A$21:$A$24,0))*P25</f>
        <v>0.16106119076923078</v>
      </c>
      <c r="U25" s="163">
        <f>INDEX('Transportation GHG'!$B$21:$B$24,MATCH('2. YTS Rail'!U$4,'Transportation GHG'!$A$21:$A$24,0))*Q25</f>
        <v>3.5383528205128204E-2</v>
      </c>
      <c r="V25" s="171">
        <f>INDEX('Transportation GHG'!$B$21:$B$24,MATCH('2. YTS Rail'!V$4,'Transportation GHG'!$A$21:$A$24,0))*R25</f>
        <v>2.673726829268293</v>
      </c>
      <c r="X25" s="170">
        <f>INDEX('Waste Composition'!$P$5:$P$20,MATCH('2. YTS Rail'!X$4,'Waste Composition'!$O$5:$O$20,0))*$B25</f>
        <v>3.7600000000000002</v>
      </c>
      <c r="Y25" s="163">
        <f>INDEX('Waste Composition'!$P$5:$P$20,MATCH('2. YTS Rail'!Y$4,'Waste Composition'!$O$5:$O$20,0))*$B25</f>
        <v>15.979999999999999</v>
      </c>
      <c r="Z25" s="163">
        <f>INDEX('Waste Composition'!$P$5:$P$20,MATCH('2. YTS Rail'!Z$4,'Waste Composition'!$O$5:$O$20,0))*$B25</f>
        <v>16.919999999999998</v>
      </c>
      <c r="AA25" s="163">
        <f>INDEX('Waste Composition'!$P$5:$P$20,MATCH('2. YTS Rail'!AA$4,'Waste Composition'!$O$5:$O$20,0))*$B25</f>
        <v>8.4599999999999991</v>
      </c>
      <c r="AB25" s="163">
        <f>INDEX('Waste Composition'!$P$5:$P$20,MATCH('2. YTS Rail'!AB$4,'Waste Composition'!$O$5:$O$20,0))*$B25</f>
        <v>1.41</v>
      </c>
      <c r="AC25" s="163">
        <f>INDEX('Waste Composition'!$P$5:$P$20,MATCH('2. YTS Rail'!AC$4,'Waste Composition'!$O$5:$O$20,0))*$B25</f>
        <v>2.35</v>
      </c>
      <c r="AD25" s="163">
        <f>INDEX('Waste Composition'!$P$5:$P$20,MATCH('2. YTS Rail'!AD$4,'Waste Composition'!$O$5:$O$20,0))*$B25</f>
        <v>0.47000000000000003</v>
      </c>
      <c r="AE25" s="163">
        <f>INDEX('Waste Composition'!$P$5:$P$20,MATCH('2. YTS Rail'!AE$4,'Waste Composition'!$O$5:$O$20,0))*$B25</f>
        <v>7.05</v>
      </c>
      <c r="AF25" s="163">
        <f>INDEX('Waste Composition'!$P$5:$P$20,MATCH('2. YTS Rail'!AF$4,'Waste Composition'!$O$5:$O$20,0))*$B25</f>
        <v>0.94000000000000006</v>
      </c>
      <c r="AG25" s="163">
        <f>INDEX('Waste Composition'!$P$5:$P$20,MATCH('2. YTS Rail'!AG$4,'Waste Composition'!$O$5:$O$20,0))*$B25</f>
        <v>0.94000000000000006</v>
      </c>
      <c r="AH25" s="163">
        <f>INDEX('Waste Composition'!$P$5:$P$20,MATCH('2. YTS Rail'!AH$4,'Waste Composition'!$O$5:$O$20,0))*$B25</f>
        <v>2.35</v>
      </c>
      <c r="AI25" s="163">
        <f>INDEX('Waste Composition'!$P$5:$P$20,MATCH('2. YTS Rail'!AI$4,'Waste Composition'!$O$5:$O$20,0))*$B25</f>
        <v>2.82</v>
      </c>
      <c r="AJ25" s="163">
        <f>INDEX('Waste Composition'!$P$5:$P$20,MATCH('2. YTS Rail'!AJ$4,'Waste Composition'!$O$5:$O$20,0))*$B25</f>
        <v>11.28</v>
      </c>
      <c r="AK25" s="163">
        <f>INDEX('Waste Composition'!$P$5:$P$20,MATCH('2. YTS Rail'!AK$4,'Waste Composition'!$O$5:$O$20,0))*$B25</f>
        <v>0.47000000000000003</v>
      </c>
      <c r="AL25" s="163">
        <f>INDEX('Waste Composition'!$P$5:$P$20,MATCH('2. YTS Rail'!AL$4,'Waste Composition'!$O$5:$O$20,0))*$B25</f>
        <v>11.28</v>
      </c>
      <c r="AM25" s="171">
        <f>INDEX('Waste Composition'!$P$5:$P$20,MATCH('2. YTS Rail'!AM$4,'Waste Composition'!$O$5:$O$20,0))*$B25</f>
        <v>7.5200000000000005</v>
      </c>
      <c r="AO25" s="212">
        <v>0</v>
      </c>
      <c r="AP25" s="213">
        <v>0</v>
      </c>
      <c r="AQ25" s="213">
        <v>0</v>
      </c>
      <c r="AR25" s="213">
        <v>0</v>
      </c>
      <c r="AS25" s="213">
        <v>0</v>
      </c>
      <c r="AT25" s="213">
        <v>0</v>
      </c>
      <c r="AU25" s="213">
        <v>0</v>
      </c>
      <c r="AV25" s="213">
        <v>0</v>
      </c>
      <c r="AW25" s="213">
        <v>0</v>
      </c>
      <c r="AX25" s="213">
        <v>0</v>
      </c>
      <c r="AY25" s="213">
        <v>0</v>
      </c>
      <c r="AZ25" s="213">
        <v>0</v>
      </c>
      <c r="BA25" s="213">
        <v>0</v>
      </c>
      <c r="BB25" s="213">
        <v>0</v>
      </c>
      <c r="BC25" s="213">
        <v>0</v>
      </c>
      <c r="BD25" s="213">
        <v>0</v>
      </c>
      <c r="BF25" s="212">
        <v>0</v>
      </c>
      <c r="BG25" s="213">
        <v>0</v>
      </c>
      <c r="BH25" s="213">
        <v>0</v>
      </c>
      <c r="BI25" s="213">
        <v>0</v>
      </c>
      <c r="BJ25" s="213">
        <v>0</v>
      </c>
      <c r="BK25" s="213">
        <v>0</v>
      </c>
      <c r="BL25" s="213">
        <v>0</v>
      </c>
      <c r="BM25" s="213">
        <v>0</v>
      </c>
      <c r="BN25" s="213">
        <v>0</v>
      </c>
      <c r="BO25" s="213">
        <v>0</v>
      </c>
      <c r="BP25" s="213">
        <v>0</v>
      </c>
      <c r="BQ25" s="213">
        <v>0</v>
      </c>
      <c r="BR25" s="213">
        <v>0</v>
      </c>
      <c r="BS25" s="213">
        <v>0</v>
      </c>
      <c r="BT25" s="213">
        <v>0</v>
      </c>
      <c r="BU25" s="218">
        <v>0</v>
      </c>
      <c r="BW25" s="212">
        <v>1</v>
      </c>
      <c r="BX25" s="213">
        <v>1</v>
      </c>
      <c r="BY25" s="213">
        <v>1</v>
      </c>
      <c r="BZ25" s="213">
        <v>1</v>
      </c>
      <c r="CA25" s="213">
        <v>1</v>
      </c>
      <c r="CB25" s="213">
        <v>1</v>
      </c>
      <c r="CC25" s="213">
        <v>1</v>
      </c>
      <c r="CD25" s="213">
        <v>1</v>
      </c>
      <c r="CE25" s="213">
        <v>1</v>
      </c>
      <c r="CF25" s="213">
        <v>1</v>
      </c>
      <c r="CG25" s="213">
        <v>1</v>
      </c>
      <c r="CH25" s="213">
        <v>1</v>
      </c>
      <c r="CI25" s="213">
        <v>1</v>
      </c>
      <c r="CJ25" s="213">
        <v>1</v>
      </c>
      <c r="CK25" s="213">
        <v>1</v>
      </c>
      <c r="CL25" s="218">
        <v>1</v>
      </c>
      <c r="CN25" s="212">
        <v>0</v>
      </c>
      <c r="CO25" s="213">
        <v>0</v>
      </c>
      <c r="CP25" s="213">
        <v>0</v>
      </c>
      <c r="CQ25" s="213">
        <v>0</v>
      </c>
      <c r="CR25" s="213">
        <v>0</v>
      </c>
      <c r="CS25" s="213">
        <v>0</v>
      </c>
      <c r="CT25" s="213">
        <v>0</v>
      </c>
      <c r="CU25" s="213">
        <v>0</v>
      </c>
      <c r="CV25" s="213">
        <v>0</v>
      </c>
      <c r="CW25" s="213">
        <v>0</v>
      </c>
      <c r="CX25" s="213">
        <v>0</v>
      </c>
      <c r="CY25" s="213">
        <v>0</v>
      </c>
      <c r="CZ25" s="213">
        <v>0</v>
      </c>
      <c r="DA25" s="213">
        <v>0</v>
      </c>
      <c r="DB25" s="213">
        <v>0</v>
      </c>
      <c r="DC25" s="218">
        <v>0</v>
      </c>
      <c r="DE25" s="212">
        <v>0</v>
      </c>
      <c r="DF25" s="213">
        <v>0</v>
      </c>
      <c r="DG25" s="213">
        <v>0</v>
      </c>
      <c r="DH25" s="213">
        <v>0</v>
      </c>
      <c r="DI25" s="213">
        <v>0</v>
      </c>
      <c r="DJ25" s="213">
        <v>0</v>
      </c>
      <c r="DK25" s="213">
        <v>0</v>
      </c>
      <c r="DL25" s="213">
        <v>0</v>
      </c>
      <c r="DM25" s="213">
        <v>0</v>
      </c>
      <c r="DN25" s="213">
        <v>0</v>
      </c>
      <c r="DO25" s="213">
        <v>0</v>
      </c>
      <c r="DP25" s="213">
        <v>0</v>
      </c>
      <c r="DQ25" s="213">
        <v>0</v>
      </c>
      <c r="DR25" s="213">
        <v>0</v>
      </c>
      <c r="DS25" s="213">
        <v>0</v>
      </c>
      <c r="DT25" s="218">
        <v>0</v>
      </c>
      <c r="DV25" s="212">
        <v>0</v>
      </c>
      <c r="DW25" s="213">
        <v>0</v>
      </c>
      <c r="DX25" s="213">
        <v>0</v>
      </c>
      <c r="DY25" s="213">
        <v>0</v>
      </c>
      <c r="DZ25" s="213">
        <v>0</v>
      </c>
      <c r="EA25" s="213">
        <v>0</v>
      </c>
      <c r="EB25" s="213">
        <v>0</v>
      </c>
      <c r="EC25" s="213">
        <v>0</v>
      </c>
      <c r="ED25" s="213">
        <v>0</v>
      </c>
      <c r="EE25" s="213">
        <v>0</v>
      </c>
      <c r="EF25" s="213">
        <v>0</v>
      </c>
      <c r="EG25" s="213">
        <v>0</v>
      </c>
      <c r="EH25" s="213">
        <v>0</v>
      </c>
      <c r="EI25" s="213">
        <v>0</v>
      </c>
      <c r="EJ25" s="213">
        <v>0</v>
      </c>
      <c r="EK25" s="218">
        <v>0</v>
      </c>
      <c r="EM25" s="170">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71">
        <f>$AM$25*BD25</f>
        <v>0</v>
      </c>
      <c r="FC25" s="229"/>
      <c r="FD25" s="170">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71">
        <f>$AM$25*BU25</f>
        <v>0</v>
      </c>
      <c r="FT25" s="229"/>
      <c r="FU25" s="170">
        <f>$X$25*BW25</f>
        <v>3.7600000000000002</v>
      </c>
      <c r="FV25" s="163">
        <f>$Y$25*BX25</f>
        <v>15.979999999999999</v>
      </c>
      <c r="FW25" s="163">
        <f>$Z$25*BY25</f>
        <v>16.919999999999998</v>
      </c>
      <c r="FX25" s="163">
        <f>$AA$25*BZ25</f>
        <v>8.4599999999999991</v>
      </c>
      <c r="FY25" s="163">
        <f>$AB$25*CA25</f>
        <v>1.41</v>
      </c>
      <c r="FZ25" s="163">
        <f>$AC$25*CB25</f>
        <v>2.35</v>
      </c>
      <c r="GA25" s="163">
        <f>$AD$25*CC25</f>
        <v>0.47000000000000003</v>
      </c>
      <c r="GB25" s="163">
        <f>$AE$25*CD25</f>
        <v>7.05</v>
      </c>
      <c r="GC25" s="163">
        <f>$AF$25*CE25</f>
        <v>0.94000000000000006</v>
      </c>
      <c r="GD25" s="163">
        <f>$AG$25*CF25</f>
        <v>0.94000000000000006</v>
      </c>
      <c r="GE25" s="163">
        <f>$AH$25*CG25</f>
        <v>2.35</v>
      </c>
      <c r="GF25" s="163">
        <f>$AI$25*CH25</f>
        <v>2.82</v>
      </c>
      <c r="GG25" s="163">
        <f>$AJ$25*CI25</f>
        <v>11.28</v>
      </c>
      <c r="GH25" s="163">
        <f>$AK$25*CJ25</f>
        <v>0.47000000000000003</v>
      </c>
      <c r="GI25" s="163">
        <f>$AL$25*CK25</f>
        <v>11.28</v>
      </c>
      <c r="GJ25" s="171">
        <f>$AM$25*CL25</f>
        <v>7.5200000000000005</v>
      </c>
      <c r="GK25" s="229"/>
      <c r="GL25" s="170">
        <f>$X$25*CN25</f>
        <v>0</v>
      </c>
      <c r="GM25" s="163">
        <f>$Y$25*CO25</f>
        <v>0</v>
      </c>
      <c r="GN25" s="163">
        <f>$Z$25*CP25</f>
        <v>0</v>
      </c>
      <c r="GO25" s="163">
        <f>$AA$25*CQ25</f>
        <v>0</v>
      </c>
      <c r="GP25" s="163">
        <f>$AB$25*CR25</f>
        <v>0</v>
      </c>
      <c r="GQ25" s="163">
        <f>$AC$25*CS25</f>
        <v>0</v>
      </c>
      <c r="GR25" s="163">
        <f>$AD$25*CT25</f>
        <v>0</v>
      </c>
      <c r="GS25" s="163">
        <f>$AE$25*CU25</f>
        <v>0</v>
      </c>
      <c r="GT25" s="163">
        <f>$AF$25*CV25</f>
        <v>0</v>
      </c>
      <c r="GU25" s="163">
        <f>$AG$25*CW25</f>
        <v>0</v>
      </c>
      <c r="GV25" s="163">
        <f>$AH$25*CX25</f>
        <v>0</v>
      </c>
      <c r="GW25" s="163">
        <f>$AI$25*CY25</f>
        <v>0</v>
      </c>
      <c r="GX25" s="163">
        <f>$AJ$25*CZ25</f>
        <v>0</v>
      </c>
      <c r="GY25" s="163">
        <f>$AK$25*DA25</f>
        <v>0</v>
      </c>
      <c r="GZ25" s="163">
        <f>$AL$25*DB25</f>
        <v>0</v>
      </c>
      <c r="HA25" s="171">
        <f>$AM$25*DC25</f>
        <v>0</v>
      </c>
      <c r="HB25" s="229"/>
      <c r="HC25" s="170">
        <f>$X$25*DE25</f>
        <v>0</v>
      </c>
      <c r="HD25" s="163">
        <f>$Y$25*DF25</f>
        <v>0</v>
      </c>
      <c r="HE25" s="163">
        <f>$Z$25*DG25</f>
        <v>0</v>
      </c>
      <c r="HF25" s="163">
        <f>$AA$25*DH25</f>
        <v>0</v>
      </c>
      <c r="HG25" s="163">
        <f>$AB$25*DI25</f>
        <v>0</v>
      </c>
      <c r="HH25" s="163">
        <f>$AC$25*DJ25</f>
        <v>0</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71">
        <f>$AM$25*DT25</f>
        <v>0</v>
      </c>
      <c r="HS25" s="229"/>
      <c r="HT25" s="170">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71">
        <f>$AM$25*EK25</f>
        <v>0</v>
      </c>
      <c r="IK25" s="369" t="s">
        <v>275</v>
      </c>
      <c r="IL25" s="371"/>
    </row>
    <row r="26" spans="1:251">
      <c r="A26" s="62" t="s">
        <v>276</v>
      </c>
      <c r="B26" s="145">
        <f>INDEX('Waste Projections'!$H28:$AL28,MATCH('2. YTS Rail'!$B$1,'Waste Projections'!$H$6:$AL$6,0))</f>
        <v>123</v>
      </c>
      <c r="C26" s="286" t="s">
        <v>294</v>
      </c>
      <c r="D26" s="286" t="s">
        <v>273</v>
      </c>
      <c r="E26" s="154" t="s">
        <v>288</v>
      </c>
      <c r="F26" s="286" t="s">
        <v>257</v>
      </c>
      <c r="G26" s="151">
        <v>9</v>
      </c>
      <c r="H26" s="288" t="s">
        <v>220</v>
      </c>
      <c r="I26" s="156">
        <v>21.4</v>
      </c>
      <c r="J26" s="156" t="s">
        <v>221</v>
      </c>
      <c r="K26" s="151">
        <v>5.9</v>
      </c>
      <c r="L26" s="156" t="s">
        <v>220</v>
      </c>
      <c r="M26" s="156">
        <f t="shared" ref="M26:M30" si="27">$M$5</f>
        <v>1200</v>
      </c>
      <c r="N26" s="179" t="s">
        <v>222</v>
      </c>
      <c r="O26" s="172">
        <f t="shared" ref="O26:R30" si="28">(IF($H26=O$4,$G26,0)+IF($J26=O$4,$I26,0)+IF($N26=O$4,$M26,0)+IF($L26=O$4,$K26,0))*$B26</f>
        <v>0</v>
      </c>
      <c r="P26" s="164">
        <f t="shared" si="28"/>
        <v>1832.7</v>
      </c>
      <c r="Q26" s="164">
        <f t="shared" si="28"/>
        <v>2632.2</v>
      </c>
      <c r="R26" s="173">
        <f t="shared" si="28"/>
        <v>147600</v>
      </c>
      <c r="S26" s="172">
        <f>INDEX('Transportation GHG'!$B$21:$B$24,MATCH('2. YTS Rail'!S$4,'Transportation GHG'!$A$21:$A$24,0))*O26</f>
        <v>0</v>
      </c>
      <c r="T26" s="164">
        <f>INDEX('Transportation GHG'!$B$21:$B$24,MATCH('2. YTS Rail'!T$4,'Transportation GHG'!$A$21:$A$24,0))*P26</f>
        <v>0.1644072876923077</v>
      </c>
      <c r="U26" s="164">
        <f>INDEX('Transportation GHG'!$B$21:$B$24,MATCH('2. YTS Rail'!U$4,'Transportation GHG'!$A$21:$A$24,0))*Q26</f>
        <v>4.6299723076923073E-2</v>
      </c>
      <c r="V26" s="173">
        <f>INDEX('Transportation GHG'!$B$21:$B$24,MATCH('2. YTS Rail'!V$4,'Transportation GHG'!$A$21:$A$24,0))*R26</f>
        <v>3.4986000000000006</v>
      </c>
      <c r="X26" s="172">
        <f>INDEX('Waste Composition'!$P$5:$P$20,MATCH('2. YTS Rail'!X$4,'Waste Composition'!$O$5:$O$20,0))*$B26</f>
        <v>4.92</v>
      </c>
      <c r="Y26" s="164">
        <f>INDEX('Waste Composition'!$P$5:$P$20,MATCH('2. YTS Rail'!Y$4,'Waste Composition'!$O$5:$O$20,0))*$B26</f>
        <v>20.909999999999997</v>
      </c>
      <c r="Z26" s="164">
        <f>INDEX('Waste Composition'!$P$5:$P$20,MATCH('2. YTS Rail'!Z$4,'Waste Composition'!$O$5:$O$20,0))*$B26</f>
        <v>22.14</v>
      </c>
      <c r="AA26" s="164">
        <f>INDEX('Waste Composition'!$P$5:$P$20,MATCH('2. YTS Rail'!AA$4,'Waste Composition'!$O$5:$O$20,0))*$B26</f>
        <v>11.07</v>
      </c>
      <c r="AB26" s="164">
        <f>INDEX('Waste Composition'!$P$5:$P$20,MATCH('2. YTS Rail'!AB$4,'Waste Composition'!$O$5:$O$20,0))*$B26</f>
        <v>1.845</v>
      </c>
      <c r="AC26" s="164">
        <f>INDEX('Waste Composition'!$P$5:$P$20,MATCH('2. YTS Rail'!AC$4,'Waste Composition'!$O$5:$O$20,0))*$B26</f>
        <v>3.0750000000000002</v>
      </c>
      <c r="AD26" s="164">
        <f>INDEX('Waste Composition'!$P$5:$P$20,MATCH('2. YTS Rail'!AD$4,'Waste Composition'!$O$5:$O$20,0))*$B26</f>
        <v>0.61499999999999999</v>
      </c>
      <c r="AE26" s="164">
        <f>INDEX('Waste Composition'!$P$5:$P$20,MATCH('2. YTS Rail'!AE$4,'Waste Composition'!$O$5:$O$20,0))*$B26</f>
        <v>9.2249999999999996</v>
      </c>
      <c r="AF26" s="164">
        <f>INDEX('Waste Composition'!$P$5:$P$20,MATCH('2. YTS Rail'!AF$4,'Waste Composition'!$O$5:$O$20,0))*$B26</f>
        <v>1.23</v>
      </c>
      <c r="AG26" s="164">
        <f>INDEX('Waste Composition'!$P$5:$P$20,MATCH('2. YTS Rail'!AG$4,'Waste Composition'!$O$5:$O$20,0))*$B26</f>
        <v>1.23</v>
      </c>
      <c r="AH26" s="164">
        <f>INDEX('Waste Composition'!$P$5:$P$20,MATCH('2. YTS Rail'!AH$4,'Waste Composition'!$O$5:$O$20,0))*$B26</f>
        <v>3.0750000000000002</v>
      </c>
      <c r="AI26" s="164">
        <f>INDEX('Waste Composition'!$P$5:$P$20,MATCH('2. YTS Rail'!AI$4,'Waste Composition'!$O$5:$O$20,0))*$B26</f>
        <v>3.69</v>
      </c>
      <c r="AJ26" s="164">
        <f>INDEX('Waste Composition'!$P$5:$P$20,MATCH('2. YTS Rail'!AJ$4,'Waste Composition'!$O$5:$O$20,0))*$B26</f>
        <v>14.76</v>
      </c>
      <c r="AK26" s="164">
        <f>INDEX('Waste Composition'!$P$5:$P$20,MATCH('2. YTS Rail'!AK$4,'Waste Composition'!$O$5:$O$20,0))*$B26</f>
        <v>0.61499999999999999</v>
      </c>
      <c r="AL26" s="164">
        <f>INDEX('Waste Composition'!$P$5:$P$20,MATCH('2. YTS Rail'!AL$4,'Waste Composition'!$O$5:$O$20,0))*$B26</f>
        <v>14.76</v>
      </c>
      <c r="AM26" s="173">
        <f>INDEX('Waste Composition'!$P$5:$P$20,MATCH('2. YTS Rail'!AM$4,'Waste Composition'!$O$5:$O$20,0))*$B26</f>
        <v>9.84</v>
      </c>
      <c r="AO26" s="214">
        <v>0</v>
      </c>
      <c r="AP26" s="215">
        <v>0</v>
      </c>
      <c r="AQ26" s="215">
        <v>0</v>
      </c>
      <c r="AR26" s="215">
        <v>0</v>
      </c>
      <c r="AS26" s="215">
        <v>0</v>
      </c>
      <c r="AT26" s="215">
        <v>0</v>
      </c>
      <c r="AU26" s="215">
        <v>0</v>
      </c>
      <c r="AV26" s="215">
        <v>0</v>
      </c>
      <c r="AW26" s="215">
        <v>0</v>
      </c>
      <c r="AX26" s="215">
        <v>0</v>
      </c>
      <c r="AY26" s="215">
        <v>0</v>
      </c>
      <c r="AZ26" s="215">
        <v>0</v>
      </c>
      <c r="BA26" s="215">
        <v>0</v>
      </c>
      <c r="BB26" s="215">
        <v>0</v>
      </c>
      <c r="BC26" s="215">
        <v>0</v>
      </c>
      <c r="BD26" s="215">
        <v>0</v>
      </c>
      <c r="BF26" s="214">
        <v>0</v>
      </c>
      <c r="BG26" s="215">
        <v>0</v>
      </c>
      <c r="BH26" s="215">
        <v>0</v>
      </c>
      <c r="BI26" s="215">
        <v>0</v>
      </c>
      <c r="BJ26" s="215">
        <v>0</v>
      </c>
      <c r="BK26" s="215">
        <v>0</v>
      </c>
      <c r="BL26" s="215">
        <v>0</v>
      </c>
      <c r="BM26" s="215">
        <v>0</v>
      </c>
      <c r="BN26" s="215">
        <v>0</v>
      </c>
      <c r="BO26" s="215">
        <v>0</v>
      </c>
      <c r="BP26" s="215">
        <v>0</v>
      </c>
      <c r="BQ26" s="215">
        <v>0</v>
      </c>
      <c r="BR26" s="215">
        <v>0</v>
      </c>
      <c r="BS26" s="215">
        <v>0</v>
      </c>
      <c r="BT26" s="215">
        <v>0</v>
      </c>
      <c r="BU26" s="219">
        <v>0</v>
      </c>
      <c r="BW26" s="214">
        <v>1</v>
      </c>
      <c r="BX26" s="215">
        <v>1</v>
      </c>
      <c r="BY26" s="215">
        <v>1</v>
      </c>
      <c r="BZ26" s="215">
        <v>1</v>
      </c>
      <c r="CA26" s="215">
        <v>1</v>
      </c>
      <c r="CB26" s="215">
        <v>1</v>
      </c>
      <c r="CC26" s="215">
        <v>1</v>
      </c>
      <c r="CD26" s="215">
        <v>1</v>
      </c>
      <c r="CE26" s="215">
        <v>1</v>
      </c>
      <c r="CF26" s="215">
        <v>1</v>
      </c>
      <c r="CG26" s="215">
        <v>1</v>
      </c>
      <c r="CH26" s="215">
        <v>1</v>
      </c>
      <c r="CI26" s="215">
        <v>1</v>
      </c>
      <c r="CJ26" s="215">
        <v>1</v>
      </c>
      <c r="CK26" s="215">
        <v>1</v>
      </c>
      <c r="CL26" s="219">
        <v>1</v>
      </c>
      <c r="CN26" s="214">
        <v>0</v>
      </c>
      <c r="CO26" s="215">
        <v>0</v>
      </c>
      <c r="CP26" s="215">
        <v>0</v>
      </c>
      <c r="CQ26" s="215">
        <v>0</v>
      </c>
      <c r="CR26" s="215">
        <v>0</v>
      </c>
      <c r="CS26" s="215">
        <v>0</v>
      </c>
      <c r="CT26" s="215">
        <v>0</v>
      </c>
      <c r="CU26" s="215">
        <v>0</v>
      </c>
      <c r="CV26" s="215">
        <v>0</v>
      </c>
      <c r="CW26" s="215">
        <v>0</v>
      </c>
      <c r="CX26" s="215">
        <v>0</v>
      </c>
      <c r="CY26" s="215">
        <v>0</v>
      </c>
      <c r="CZ26" s="215">
        <v>0</v>
      </c>
      <c r="DA26" s="215">
        <v>0</v>
      </c>
      <c r="DB26" s="215">
        <v>0</v>
      </c>
      <c r="DC26" s="219">
        <v>0</v>
      </c>
      <c r="DE26" s="214">
        <v>0</v>
      </c>
      <c r="DF26" s="215">
        <v>0</v>
      </c>
      <c r="DG26" s="215">
        <v>0</v>
      </c>
      <c r="DH26" s="215">
        <v>0</v>
      </c>
      <c r="DI26" s="215">
        <v>0</v>
      </c>
      <c r="DJ26" s="215">
        <v>0</v>
      </c>
      <c r="DK26" s="215">
        <v>0</v>
      </c>
      <c r="DL26" s="215">
        <v>0</v>
      </c>
      <c r="DM26" s="215">
        <v>0</v>
      </c>
      <c r="DN26" s="215">
        <v>0</v>
      </c>
      <c r="DO26" s="215">
        <v>0</v>
      </c>
      <c r="DP26" s="215">
        <v>0</v>
      </c>
      <c r="DQ26" s="215">
        <v>0</v>
      </c>
      <c r="DR26" s="215">
        <v>0</v>
      </c>
      <c r="DS26" s="215">
        <v>0</v>
      </c>
      <c r="DT26" s="219">
        <v>0</v>
      </c>
      <c r="DV26" s="214">
        <v>0</v>
      </c>
      <c r="DW26" s="215">
        <v>0</v>
      </c>
      <c r="DX26" s="215">
        <v>0</v>
      </c>
      <c r="DY26" s="215">
        <v>0</v>
      </c>
      <c r="DZ26" s="215">
        <v>0</v>
      </c>
      <c r="EA26" s="215">
        <v>0</v>
      </c>
      <c r="EB26" s="215">
        <v>0</v>
      </c>
      <c r="EC26" s="215">
        <v>0</v>
      </c>
      <c r="ED26" s="215">
        <v>0</v>
      </c>
      <c r="EE26" s="215">
        <v>0</v>
      </c>
      <c r="EF26" s="215">
        <v>0</v>
      </c>
      <c r="EG26" s="215">
        <v>0</v>
      </c>
      <c r="EH26" s="215">
        <v>0</v>
      </c>
      <c r="EI26" s="215">
        <v>0</v>
      </c>
      <c r="EJ26" s="215">
        <v>0</v>
      </c>
      <c r="EK26" s="219">
        <v>0</v>
      </c>
      <c r="EM26" s="172">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73">
        <f>$AM$26*BD26</f>
        <v>0</v>
      </c>
      <c r="FC26" s="229"/>
      <c r="FD26" s="172">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73">
        <f>$AM$26*BU26</f>
        <v>0</v>
      </c>
      <c r="FT26" s="229"/>
      <c r="FU26" s="172">
        <f>$X$26*BW26</f>
        <v>4.92</v>
      </c>
      <c r="FV26" s="164">
        <f>$Y$26*BX26</f>
        <v>20.909999999999997</v>
      </c>
      <c r="FW26" s="164">
        <f>$Z$26*BY26</f>
        <v>22.14</v>
      </c>
      <c r="FX26" s="164">
        <f>$AA$26*BZ26</f>
        <v>11.07</v>
      </c>
      <c r="FY26" s="164">
        <f>$AB$26*CA26</f>
        <v>1.845</v>
      </c>
      <c r="FZ26" s="164">
        <f>$AC$26*CB26</f>
        <v>3.0750000000000002</v>
      </c>
      <c r="GA26" s="164">
        <f>$AD$26*CC26</f>
        <v>0.61499999999999999</v>
      </c>
      <c r="GB26" s="164">
        <f>$AE$26*CD26</f>
        <v>9.2249999999999996</v>
      </c>
      <c r="GC26" s="164">
        <f>$AF$26*CE26</f>
        <v>1.23</v>
      </c>
      <c r="GD26" s="164">
        <f>$AG$26*CF26</f>
        <v>1.23</v>
      </c>
      <c r="GE26" s="164">
        <f>$AH$26*CG26</f>
        <v>3.0750000000000002</v>
      </c>
      <c r="GF26" s="164">
        <f>$AI$26*CH26</f>
        <v>3.69</v>
      </c>
      <c r="GG26" s="164">
        <f>$AJ$26*CI26</f>
        <v>14.76</v>
      </c>
      <c r="GH26" s="164">
        <f>$AK$26*CJ26</f>
        <v>0.61499999999999999</v>
      </c>
      <c r="GI26" s="164">
        <f>$AL$26*CK26</f>
        <v>14.76</v>
      </c>
      <c r="GJ26" s="173">
        <f>$AM$26*CL26</f>
        <v>9.84</v>
      </c>
      <c r="GK26" s="229"/>
      <c r="GL26" s="172">
        <f>$X$26*CN26</f>
        <v>0</v>
      </c>
      <c r="GM26" s="164">
        <f>$Y$26*CO26</f>
        <v>0</v>
      </c>
      <c r="GN26" s="164">
        <f>$Z$26*CP26</f>
        <v>0</v>
      </c>
      <c r="GO26" s="164">
        <f>$AA$26*CQ26</f>
        <v>0</v>
      </c>
      <c r="GP26" s="164">
        <f>$AB$26*CR26</f>
        <v>0</v>
      </c>
      <c r="GQ26" s="164">
        <f>$AC$26*CS26</f>
        <v>0</v>
      </c>
      <c r="GR26" s="164">
        <f>$AD$26*CT26</f>
        <v>0</v>
      </c>
      <c r="GS26" s="164">
        <f>$AE$26*CU26</f>
        <v>0</v>
      </c>
      <c r="GT26" s="164">
        <f>$AF$26*CV26</f>
        <v>0</v>
      </c>
      <c r="GU26" s="164">
        <f>$AG$26*CW26</f>
        <v>0</v>
      </c>
      <c r="GV26" s="164">
        <f>$AH$26*CX26</f>
        <v>0</v>
      </c>
      <c r="GW26" s="164">
        <f>$AI$26*CY26</f>
        <v>0</v>
      </c>
      <c r="GX26" s="164">
        <f>$AJ$26*CZ26</f>
        <v>0</v>
      </c>
      <c r="GY26" s="164">
        <f>$AK$26*DA26</f>
        <v>0</v>
      </c>
      <c r="GZ26" s="164">
        <f>$AL$26*DB26</f>
        <v>0</v>
      </c>
      <c r="HA26" s="173">
        <f>$AM$26*DC26</f>
        <v>0</v>
      </c>
      <c r="HB26" s="229"/>
      <c r="HC26" s="172">
        <f>$X$26*DE26</f>
        <v>0</v>
      </c>
      <c r="HD26" s="164">
        <f>$Y$26*DF26</f>
        <v>0</v>
      </c>
      <c r="HE26" s="164">
        <f>$Z$26*DG26</f>
        <v>0</v>
      </c>
      <c r="HF26" s="164">
        <f>$AA$26*DH26</f>
        <v>0</v>
      </c>
      <c r="HG26" s="164">
        <f>$AB$26*DI26</f>
        <v>0</v>
      </c>
      <c r="HH26" s="164">
        <f>$AC$26*DJ26</f>
        <v>0</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73">
        <f>$AM$26*DT26</f>
        <v>0</v>
      </c>
      <c r="HS26" s="229"/>
      <c r="HT26" s="172">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73">
        <f>$AM$26*EK26</f>
        <v>0</v>
      </c>
      <c r="IK26" s="281" t="s">
        <v>295</v>
      </c>
      <c r="IL26" s="253">
        <v>18404.586970839377</v>
      </c>
    </row>
    <row r="27" spans="1:251" ht="14.65" thickBot="1">
      <c r="A27" s="62" t="s">
        <v>278</v>
      </c>
      <c r="B27" s="145">
        <f>INDEX('Waste Projections'!$H29:$AL29,MATCH('2. YTS Rail'!$B$1,'Waste Projections'!$H$6:$AL$6,0))</f>
        <v>2750</v>
      </c>
      <c r="C27" s="286" t="s">
        <v>294</v>
      </c>
      <c r="D27" s="286" t="s">
        <v>273</v>
      </c>
      <c r="E27" s="154" t="s">
        <v>288</v>
      </c>
      <c r="F27" s="286" t="s">
        <v>257</v>
      </c>
      <c r="G27" s="151">
        <v>4.7</v>
      </c>
      <c r="H27" s="288" t="s">
        <v>220</v>
      </c>
      <c r="I27" s="156">
        <v>21.4</v>
      </c>
      <c r="J27" s="156" t="s">
        <v>221</v>
      </c>
      <c r="K27" s="151">
        <v>5.9</v>
      </c>
      <c r="L27" s="156" t="s">
        <v>220</v>
      </c>
      <c r="M27" s="156">
        <f t="shared" si="27"/>
        <v>1200</v>
      </c>
      <c r="N27" s="179" t="s">
        <v>222</v>
      </c>
      <c r="O27" s="172">
        <f t="shared" si="28"/>
        <v>0</v>
      </c>
      <c r="P27" s="164">
        <f t="shared" si="28"/>
        <v>29150.000000000004</v>
      </c>
      <c r="Q27" s="164">
        <f t="shared" si="28"/>
        <v>58849.999999999993</v>
      </c>
      <c r="R27" s="173">
        <f t="shared" si="28"/>
        <v>3300000</v>
      </c>
      <c r="S27" s="172">
        <f>INDEX('Transportation GHG'!$B$21:$B$24,MATCH('2. YTS Rail'!S$4,'Transportation GHG'!$A$21:$A$24,0))*O27</f>
        <v>0</v>
      </c>
      <c r="T27" s="164">
        <f>INDEX('Transportation GHG'!$B$21:$B$24,MATCH('2. YTS Rail'!T$4,'Transportation GHG'!$A$21:$A$24,0))*P27</f>
        <v>2.6149792307692312</v>
      </c>
      <c r="U27" s="164">
        <f>INDEX('Transportation GHG'!$B$21:$B$24,MATCH('2. YTS Rail'!U$4,'Transportation GHG'!$A$21:$A$24,0))*Q27</f>
        <v>1.0351564102564101</v>
      </c>
      <c r="V27" s="173">
        <f>INDEX('Transportation GHG'!$B$21:$B$24,MATCH('2. YTS Rail'!V$4,'Transportation GHG'!$A$21:$A$24,0))*R27</f>
        <v>78.220731707317086</v>
      </c>
      <c r="X27" s="172">
        <f>INDEX('Waste Composition'!$P$5:$P$20,MATCH('2. YTS Rail'!X$4,'Waste Composition'!$O$5:$O$20,0))*$B27</f>
        <v>110</v>
      </c>
      <c r="Y27" s="164">
        <f>INDEX('Waste Composition'!$P$5:$P$20,MATCH('2. YTS Rail'!Y$4,'Waste Composition'!$O$5:$O$20,0))*$B27</f>
        <v>467.49999999999994</v>
      </c>
      <c r="Z27" s="164">
        <f>INDEX('Waste Composition'!$P$5:$P$20,MATCH('2. YTS Rail'!Z$4,'Waste Composition'!$O$5:$O$20,0))*$B27</f>
        <v>495</v>
      </c>
      <c r="AA27" s="164">
        <f>INDEX('Waste Composition'!$P$5:$P$20,MATCH('2. YTS Rail'!AA$4,'Waste Composition'!$O$5:$O$20,0))*$B27</f>
        <v>247.5</v>
      </c>
      <c r="AB27" s="164">
        <f>INDEX('Waste Composition'!$P$5:$P$20,MATCH('2. YTS Rail'!AB$4,'Waste Composition'!$O$5:$O$20,0))*$B27</f>
        <v>41.25</v>
      </c>
      <c r="AC27" s="164">
        <f>INDEX('Waste Composition'!$P$5:$P$20,MATCH('2. YTS Rail'!AC$4,'Waste Composition'!$O$5:$O$20,0))*$B27</f>
        <v>68.75</v>
      </c>
      <c r="AD27" s="164">
        <f>INDEX('Waste Composition'!$P$5:$P$20,MATCH('2. YTS Rail'!AD$4,'Waste Composition'!$O$5:$O$20,0))*$B27</f>
        <v>13.75</v>
      </c>
      <c r="AE27" s="164">
        <f>INDEX('Waste Composition'!$P$5:$P$20,MATCH('2. YTS Rail'!AE$4,'Waste Composition'!$O$5:$O$20,0))*$B27</f>
        <v>206.25</v>
      </c>
      <c r="AF27" s="164">
        <f>INDEX('Waste Composition'!$P$5:$P$20,MATCH('2. YTS Rail'!AF$4,'Waste Composition'!$O$5:$O$20,0))*$B27</f>
        <v>27.5</v>
      </c>
      <c r="AG27" s="164">
        <f>INDEX('Waste Composition'!$P$5:$P$20,MATCH('2. YTS Rail'!AG$4,'Waste Composition'!$O$5:$O$20,0))*$B27</f>
        <v>27.5</v>
      </c>
      <c r="AH27" s="164">
        <f>INDEX('Waste Composition'!$P$5:$P$20,MATCH('2. YTS Rail'!AH$4,'Waste Composition'!$O$5:$O$20,0))*$B27</f>
        <v>68.75</v>
      </c>
      <c r="AI27" s="164">
        <f>INDEX('Waste Composition'!$P$5:$P$20,MATCH('2. YTS Rail'!AI$4,'Waste Composition'!$O$5:$O$20,0))*$B27</f>
        <v>82.5</v>
      </c>
      <c r="AJ27" s="164">
        <f>INDEX('Waste Composition'!$P$5:$P$20,MATCH('2. YTS Rail'!AJ$4,'Waste Composition'!$O$5:$O$20,0))*$B27</f>
        <v>330</v>
      </c>
      <c r="AK27" s="164">
        <f>INDEX('Waste Composition'!$P$5:$P$20,MATCH('2. YTS Rail'!AK$4,'Waste Composition'!$O$5:$O$20,0))*$B27</f>
        <v>13.75</v>
      </c>
      <c r="AL27" s="164">
        <f>INDEX('Waste Composition'!$P$5:$P$20,MATCH('2. YTS Rail'!AL$4,'Waste Composition'!$O$5:$O$20,0))*$B27</f>
        <v>330</v>
      </c>
      <c r="AM27" s="173">
        <f>INDEX('Waste Composition'!$P$5:$P$20,MATCH('2. YTS Rail'!AM$4,'Waste Composition'!$O$5:$O$20,0))*$B27</f>
        <v>220</v>
      </c>
      <c r="AO27" s="214">
        <v>0</v>
      </c>
      <c r="AP27" s="215">
        <v>0</v>
      </c>
      <c r="AQ27" s="215">
        <v>0</v>
      </c>
      <c r="AR27" s="215">
        <v>0</v>
      </c>
      <c r="AS27" s="215">
        <v>0</v>
      </c>
      <c r="AT27" s="215">
        <v>0</v>
      </c>
      <c r="AU27" s="215">
        <v>0</v>
      </c>
      <c r="AV27" s="215">
        <v>0</v>
      </c>
      <c r="AW27" s="215">
        <v>0</v>
      </c>
      <c r="AX27" s="215">
        <v>0</v>
      </c>
      <c r="AY27" s="215">
        <v>0</v>
      </c>
      <c r="AZ27" s="215">
        <v>0</v>
      </c>
      <c r="BA27" s="215">
        <v>0</v>
      </c>
      <c r="BB27" s="215">
        <v>0</v>
      </c>
      <c r="BC27" s="215">
        <v>0</v>
      </c>
      <c r="BD27" s="215">
        <v>0</v>
      </c>
      <c r="BF27" s="214">
        <v>0</v>
      </c>
      <c r="BG27" s="215">
        <v>0</v>
      </c>
      <c r="BH27" s="215">
        <v>0</v>
      </c>
      <c r="BI27" s="215">
        <v>0</v>
      </c>
      <c r="BJ27" s="215">
        <v>0</v>
      </c>
      <c r="BK27" s="215">
        <v>0</v>
      </c>
      <c r="BL27" s="215">
        <v>0</v>
      </c>
      <c r="BM27" s="215">
        <v>0</v>
      </c>
      <c r="BN27" s="215">
        <v>0</v>
      </c>
      <c r="BO27" s="215">
        <v>0</v>
      </c>
      <c r="BP27" s="215">
        <v>0</v>
      </c>
      <c r="BQ27" s="215">
        <v>0</v>
      </c>
      <c r="BR27" s="215">
        <v>0</v>
      </c>
      <c r="BS27" s="215">
        <v>0</v>
      </c>
      <c r="BT27" s="215">
        <v>0</v>
      </c>
      <c r="BU27" s="219">
        <v>0</v>
      </c>
      <c r="BW27" s="214">
        <v>1</v>
      </c>
      <c r="BX27" s="215">
        <v>1</v>
      </c>
      <c r="BY27" s="215">
        <v>1</v>
      </c>
      <c r="BZ27" s="215">
        <v>1</v>
      </c>
      <c r="CA27" s="215">
        <v>1</v>
      </c>
      <c r="CB27" s="215">
        <v>1</v>
      </c>
      <c r="CC27" s="215">
        <v>1</v>
      </c>
      <c r="CD27" s="215">
        <v>1</v>
      </c>
      <c r="CE27" s="215">
        <v>1</v>
      </c>
      <c r="CF27" s="215">
        <v>1</v>
      </c>
      <c r="CG27" s="215">
        <v>1</v>
      </c>
      <c r="CH27" s="215">
        <v>1</v>
      </c>
      <c r="CI27" s="215">
        <v>1</v>
      </c>
      <c r="CJ27" s="215">
        <v>1</v>
      </c>
      <c r="CK27" s="215">
        <v>1</v>
      </c>
      <c r="CL27" s="219">
        <v>1</v>
      </c>
      <c r="CN27" s="214">
        <v>0</v>
      </c>
      <c r="CO27" s="215">
        <v>0</v>
      </c>
      <c r="CP27" s="215">
        <v>0</v>
      </c>
      <c r="CQ27" s="215">
        <v>0</v>
      </c>
      <c r="CR27" s="215">
        <v>0</v>
      </c>
      <c r="CS27" s="215">
        <v>0</v>
      </c>
      <c r="CT27" s="215">
        <v>0</v>
      </c>
      <c r="CU27" s="215">
        <v>0</v>
      </c>
      <c r="CV27" s="215">
        <v>0</v>
      </c>
      <c r="CW27" s="215">
        <v>0</v>
      </c>
      <c r="CX27" s="215">
        <v>0</v>
      </c>
      <c r="CY27" s="215">
        <v>0</v>
      </c>
      <c r="CZ27" s="215">
        <v>0</v>
      </c>
      <c r="DA27" s="215">
        <v>0</v>
      </c>
      <c r="DB27" s="215">
        <v>0</v>
      </c>
      <c r="DC27" s="219">
        <v>0</v>
      </c>
      <c r="DE27" s="214">
        <v>0</v>
      </c>
      <c r="DF27" s="215">
        <v>0</v>
      </c>
      <c r="DG27" s="215">
        <v>0</v>
      </c>
      <c r="DH27" s="215">
        <v>0</v>
      </c>
      <c r="DI27" s="215">
        <v>0</v>
      </c>
      <c r="DJ27" s="215">
        <v>0</v>
      </c>
      <c r="DK27" s="215">
        <v>0</v>
      </c>
      <c r="DL27" s="215">
        <v>0</v>
      </c>
      <c r="DM27" s="215">
        <v>0</v>
      </c>
      <c r="DN27" s="215">
        <v>0</v>
      </c>
      <c r="DO27" s="215">
        <v>0</v>
      </c>
      <c r="DP27" s="215">
        <v>0</v>
      </c>
      <c r="DQ27" s="215">
        <v>0</v>
      </c>
      <c r="DR27" s="215">
        <v>0</v>
      </c>
      <c r="DS27" s="215">
        <v>0</v>
      </c>
      <c r="DT27" s="219">
        <v>0</v>
      </c>
      <c r="DV27" s="214">
        <v>0</v>
      </c>
      <c r="DW27" s="215">
        <v>0</v>
      </c>
      <c r="DX27" s="215">
        <v>0</v>
      </c>
      <c r="DY27" s="215">
        <v>0</v>
      </c>
      <c r="DZ27" s="215">
        <v>0</v>
      </c>
      <c r="EA27" s="215">
        <v>0</v>
      </c>
      <c r="EB27" s="215">
        <v>0</v>
      </c>
      <c r="EC27" s="215">
        <v>0</v>
      </c>
      <c r="ED27" s="215">
        <v>0</v>
      </c>
      <c r="EE27" s="215">
        <v>0</v>
      </c>
      <c r="EF27" s="215">
        <v>0</v>
      </c>
      <c r="EG27" s="215">
        <v>0</v>
      </c>
      <c r="EH27" s="215">
        <v>0</v>
      </c>
      <c r="EI27" s="215">
        <v>0</v>
      </c>
      <c r="EJ27" s="215">
        <v>0</v>
      </c>
      <c r="EK27" s="219">
        <v>0</v>
      </c>
      <c r="EM27" s="172">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73">
        <f>$AM$27*BD27</f>
        <v>0</v>
      </c>
      <c r="FC27" s="229"/>
      <c r="FD27" s="172">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73">
        <f>$AM$27*BU27</f>
        <v>0</v>
      </c>
      <c r="FT27" s="229"/>
      <c r="FU27" s="172">
        <f>$X$27*BW27</f>
        <v>110</v>
      </c>
      <c r="FV27" s="164">
        <f>$Y$27*BX27</f>
        <v>467.49999999999994</v>
      </c>
      <c r="FW27" s="164">
        <f>$Z$27*BY27</f>
        <v>495</v>
      </c>
      <c r="FX27" s="164">
        <f>$AA$27*BZ27</f>
        <v>247.5</v>
      </c>
      <c r="FY27" s="164">
        <f>$AB$27*CA27</f>
        <v>41.25</v>
      </c>
      <c r="FZ27" s="164">
        <f>$AC$27*CB27</f>
        <v>68.75</v>
      </c>
      <c r="GA27" s="164">
        <f>$AD$27*CC27</f>
        <v>13.75</v>
      </c>
      <c r="GB27" s="164">
        <f>$AE$27*CD27</f>
        <v>206.25</v>
      </c>
      <c r="GC27" s="164">
        <f>$AF$27*CE27</f>
        <v>27.5</v>
      </c>
      <c r="GD27" s="164">
        <f>$AG$27*CF27</f>
        <v>27.5</v>
      </c>
      <c r="GE27" s="164">
        <f>$AH$27*CG27</f>
        <v>68.75</v>
      </c>
      <c r="GF27" s="164">
        <f>$AI$27*CH27</f>
        <v>82.5</v>
      </c>
      <c r="GG27" s="164">
        <f>$AJ$27*CI27</f>
        <v>330</v>
      </c>
      <c r="GH27" s="164">
        <f>$AK$27*CJ27</f>
        <v>13.75</v>
      </c>
      <c r="GI27" s="164">
        <f>$AL$27*CK27</f>
        <v>330</v>
      </c>
      <c r="GJ27" s="173">
        <f>$AM$27*CL27</f>
        <v>220</v>
      </c>
      <c r="GK27" s="229"/>
      <c r="GL27" s="172">
        <f>$X$27*CN27</f>
        <v>0</v>
      </c>
      <c r="GM27" s="164">
        <f>$Y$27*CO27</f>
        <v>0</v>
      </c>
      <c r="GN27" s="164">
        <f>$Z$27*CP27</f>
        <v>0</v>
      </c>
      <c r="GO27" s="164">
        <f>$AA$27*CQ27</f>
        <v>0</v>
      </c>
      <c r="GP27" s="164">
        <f>$AB$27*CR27</f>
        <v>0</v>
      </c>
      <c r="GQ27" s="164">
        <f>$AC$27*CS27</f>
        <v>0</v>
      </c>
      <c r="GR27" s="164">
        <f>$AD$27*CT27</f>
        <v>0</v>
      </c>
      <c r="GS27" s="164">
        <f>$AE$27*CU27</f>
        <v>0</v>
      </c>
      <c r="GT27" s="164">
        <f>$AF$27*CV27</f>
        <v>0</v>
      </c>
      <c r="GU27" s="164">
        <f>$AG$27*CW27</f>
        <v>0</v>
      </c>
      <c r="GV27" s="164">
        <f>$AH$27*CX27</f>
        <v>0</v>
      </c>
      <c r="GW27" s="164">
        <f>$AI$27*CY27</f>
        <v>0</v>
      </c>
      <c r="GX27" s="164">
        <f>$AJ$27*CZ27</f>
        <v>0</v>
      </c>
      <c r="GY27" s="164">
        <f>$AK$27*DA27</f>
        <v>0</v>
      </c>
      <c r="GZ27" s="164">
        <f>$AL$27*DB27</f>
        <v>0</v>
      </c>
      <c r="HA27" s="173">
        <f>$AM$27*DC27</f>
        <v>0</v>
      </c>
      <c r="HB27" s="229"/>
      <c r="HC27" s="172">
        <f>$X$27*DE27</f>
        <v>0</v>
      </c>
      <c r="HD27" s="164">
        <f>$Y$27*DF27</f>
        <v>0</v>
      </c>
      <c r="HE27" s="164">
        <f>$Z$27*DG27</f>
        <v>0</v>
      </c>
      <c r="HF27" s="164">
        <f>$AA$27*DH27</f>
        <v>0</v>
      </c>
      <c r="HG27" s="164">
        <f>$AB$27*DI27</f>
        <v>0</v>
      </c>
      <c r="HH27" s="164">
        <f>$AC$27*DJ27</f>
        <v>0</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73">
        <f>$AM$27*DT27</f>
        <v>0</v>
      </c>
      <c r="HS27" s="229"/>
      <c r="HT27" s="172">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73">
        <f>$AM$27*EK27</f>
        <v>0</v>
      </c>
      <c r="IK27" s="282" t="s">
        <v>296</v>
      </c>
      <c r="IL27" s="254">
        <v>1197.1689367300119</v>
      </c>
    </row>
    <row r="28" spans="1:251">
      <c r="A28" s="62" t="s">
        <v>280</v>
      </c>
      <c r="B28" s="145">
        <f>INDEX('Waste Projections'!$H30:$AL30,MATCH('2. YTS Rail'!$B$1,'Waste Projections'!$H$6:$AL$6,0))</f>
        <v>732</v>
      </c>
      <c r="C28" s="286" t="s">
        <v>294</v>
      </c>
      <c r="D28" s="286" t="s">
        <v>281</v>
      </c>
      <c r="E28" s="154" t="s">
        <v>288</v>
      </c>
      <c r="F28" s="286" t="s">
        <v>257</v>
      </c>
      <c r="G28" s="151">
        <v>6.1</v>
      </c>
      <c r="H28" s="288" t="s">
        <v>219</v>
      </c>
      <c r="I28" s="156">
        <v>21.4</v>
      </c>
      <c r="J28" s="156" t="s">
        <v>221</v>
      </c>
      <c r="K28" s="151">
        <v>5.9</v>
      </c>
      <c r="L28" s="156" t="s">
        <v>220</v>
      </c>
      <c r="M28" s="156">
        <f t="shared" si="27"/>
        <v>1200</v>
      </c>
      <c r="N28" s="179" t="s">
        <v>222</v>
      </c>
      <c r="O28" s="172">
        <f t="shared" si="28"/>
        <v>4465.2</v>
      </c>
      <c r="P28" s="164">
        <f t="shared" si="28"/>
        <v>4318.8</v>
      </c>
      <c r="Q28" s="164">
        <f t="shared" si="28"/>
        <v>15664.8</v>
      </c>
      <c r="R28" s="173">
        <f t="shared" si="28"/>
        <v>878400</v>
      </c>
      <c r="S28" s="172">
        <f>INDEX('Transportation GHG'!$B$21:$B$24,MATCH('2. YTS Rail'!S$4,'Transportation GHG'!$A$21:$A$24,0))*O28</f>
        <v>0.80112557538461537</v>
      </c>
      <c r="T28" s="164">
        <f>INDEX('Transportation GHG'!$B$21:$B$24,MATCH('2. YTS Rail'!T$4,'Transportation GHG'!$A$21:$A$24,0))*P28</f>
        <v>0.38742958153846158</v>
      </c>
      <c r="U28" s="164">
        <f>INDEX('Transportation GHG'!$B$21:$B$24,MATCH('2. YTS Rail'!U$4,'Transportation GHG'!$A$21:$A$24,0))*Q28</f>
        <v>0.27553981538461536</v>
      </c>
      <c r="V28" s="173">
        <f>INDEX('Transportation GHG'!$B$21:$B$24,MATCH('2. YTS Rail'!V$4,'Transportation GHG'!$A$21:$A$24,0))*R28</f>
        <v>20.820936585365857</v>
      </c>
      <c r="X28" s="172">
        <f>INDEX('Waste Composition'!$P$5:$P$20,MATCH('2. YTS Rail'!X$4,'Waste Composition'!$O$5:$O$20,0))*$B28</f>
        <v>29.28</v>
      </c>
      <c r="Y28" s="164">
        <f>INDEX('Waste Composition'!$P$5:$P$20,MATCH('2. YTS Rail'!Y$4,'Waste Composition'!$O$5:$O$20,0))*$B28</f>
        <v>124.43999999999998</v>
      </c>
      <c r="Z28" s="164">
        <f>INDEX('Waste Composition'!$P$5:$P$20,MATCH('2. YTS Rail'!Z$4,'Waste Composition'!$O$5:$O$20,0))*$B28</f>
        <v>131.76</v>
      </c>
      <c r="AA28" s="164">
        <f>INDEX('Waste Composition'!$P$5:$P$20,MATCH('2. YTS Rail'!AA$4,'Waste Composition'!$O$5:$O$20,0))*$B28</f>
        <v>65.88</v>
      </c>
      <c r="AB28" s="164">
        <f>INDEX('Waste Composition'!$P$5:$P$20,MATCH('2. YTS Rail'!AB$4,'Waste Composition'!$O$5:$O$20,0))*$B28</f>
        <v>10.98</v>
      </c>
      <c r="AC28" s="164">
        <f>INDEX('Waste Composition'!$P$5:$P$20,MATCH('2. YTS Rail'!AC$4,'Waste Composition'!$O$5:$O$20,0))*$B28</f>
        <v>18.3</v>
      </c>
      <c r="AD28" s="164">
        <f>INDEX('Waste Composition'!$P$5:$P$20,MATCH('2. YTS Rail'!AD$4,'Waste Composition'!$O$5:$O$20,0))*$B28</f>
        <v>3.66</v>
      </c>
      <c r="AE28" s="164">
        <f>INDEX('Waste Composition'!$P$5:$P$20,MATCH('2. YTS Rail'!AE$4,'Waste Composition'!$O$5:$O$20,0))*$B28</f>
        <v>54.9</v>
      </c>
      <c r="AF28" s="164">
        <f>INDEX('Waste Composition'!$P$5:$P$20,MATCH('2. YTS Rail'!AF$4,'Waste Composition'!$O$5:$O$20,0))*$B28</f>
        <v>7.32</v>
      </c>
      <c r="AG28" s="164">
        <f>INDEX('Waste Composition'!$P$5:$P$20,MATCH('2. YTS Rail'!AG$4,'Waste Composition'!$O$5:$O$20,0))*$B28</f>
        <v>7.32</v>
      </c>
      <c r="AH28" s="164">
        <f>INDEX('Waste Composition'!$P$5:$P$20,MATCH('2. YTS Rail'!AH$4,'Waste Composition'!$O$5:$O$20,0))*$B28</f>
        <v>18.3</v>
      </c>
      <c r="AI28" s="164">
        <f>INDEX('Waste Composition'!$P$5:$P$20,MATCH('2. YTS Rail'!AI$4,'Waste Composition'!$O$5:$O$20,0))*$B28</f>
        <v>21.96</v>
      </c>
      <c r="AJ28" s="164">
        <f>INDEX('Waste Composition'!$P$5:$P$20,MATCH('2. YTS Rail'!AJ$4,'Waste Composition'!$O$5:$O$20,0))*$B28</f>
        <v>87.84</v>
      </c>
      <c r="AK28" s="164">
        <f>INDEX('Waste Composition'!$P$5:$P$20,MATCH('2. YTS Rail'!AK$4,'Waste Composition'!$O$5:$O$20,0))*$B28</f>
        <v>3.66</v>
      </c>
      <c r="AL28" s="164">
        <f>INDEX('Waste Composition'!$P$5:$P$20,MATCH('2. YTS Rail'!AL$4,'Waste Composition'!$O$5:$O$20,0))*$B28</f>
        <v>87.84</v>
      </c>
      <c r="AM28" s="173">
        <f>INDEX('Waste Composition'!$P$5:$P$20,MATCH('2. YTS Rail'!AM$4,'Waste Composition'!$O$5:$O$20,0))*$B28</f>
        <v>58.56</v>
      </c>
      <c r="AO28" s="214">
        <v>0</v>
      </c>
      <c r="AP28" s="215">
        <v>0</v>
      </c>
      <c r="AQ28" s="215">
        <v>0</v>
      </c>
      <c r="AR28" s="215">
        <v>0</v>
      </c>
      <c r="AS28" s="215">
        <v>0</v>
      </c>
      <c r="AT28" s="215">
        <v>0</v>
      </c>
      <c r="AU28" s="215">
        <v>0</v>
      </c>
      <c r="AV28" s="215">
        <v>0</v>
      </c>
      <c r="AW28" s="215">
        <v>0</v>
      </c>
      <c r="AX28" s="215">
        <v>0</v>
      </c>
      <c r="AY28" s="215">
        <v>0</v>
      </c>
      <c r="AZ28" s="215">
        <v>0</v>
      </c>
      <c r="BA28" s="215">
        <v>0</v>
      </c>
      <c r="BB28" s="215">
        <v>0</v>
      </c>
      <c r="BC28" s="215">
        <v>0</v>
      </c>
      <c r="BD28" s="215">
        <v>0</v>
      </c>
      <c r="BF28" s="214">
        <v>0</v>
      </c>
      <c r="BG28" s="215">
        <v>0</v>
      </c>
      <c r="BH28" s="215">
        <v>0</v>
      </c>
      <c r="BI28" s="215">
        <v>0</v>
      </c>
      <c r="BJ28" s="215">
        <v>0</v>
      </c>
      <c r="BK28" s="215">
        <v>0</v>
      </c>
      <c r="BL28" s="215">
        <v>0</v>
      </c>
      <c r="BM28" s="215">
        <v>0</v>
      </c>
      <c r="BN28" s="215">
        <v>0</v>
      </c>
      <c r="BO28" s="215">
        <v>0</v>
      </c>
      <c r="BP28" s="215">
        <v>0</v>
      </c>
      <c r="BQ28" s="215">
        <v>0</v>
      </c>
      <c r="BR28" s="215">
        <v>0</v>
      </c>
      <c r="BS28" s="215">
        <v>0</v>
      </c>
      <c r="BT28" s="215">
        <v>0</v>
      </c>
      <c r="BU28" s="219">
        <v>0</v>
      </c>
      <c r="BW28" s="214">
        <v>1</v>
      </c>
      <c r="BX28" s="215">
        <v>1</v>
      </c>
      <c r="BY28" s="215">
        <v>1</v>
      </c>
      <c r="BZ28" s="215">
        <v>1</v>
      </c>
      <c r="CA28" s="215">
        <v>1</v>
      </c>
      <c r="CB28" s="215">
        <v>1</v>
      </c>
      <c r="CC28" s="215">
        <v>1</v>
      </c>
      <c r="CD28" s="215">
        <v>1</v>
      </c>
      <c r="CE28" s="215">
        <v>1</v>
      </c>
      <c r="CF28" s="215">
        <v>1</v>
      </c>
      <c r="CG28" s="215">
        <v>1</v>
      </c>
      <c r="CH28" s="215">
        <v>1</v>
      </c>
      <c r="CI28" s="215">
        <v>1</v>
      </c>
      <c r="CJ28" s="215">
        <v>1</v>
      </c>
      <c r="CK28" s="215">
        <v>1</v>
      </c>
      <c r="CL28" s="219">
        <v>1</v>
      </c>
      <c r="CN28" s="214">
        <v>0</v>
      </c>
      <c r="CO28" s="215">
        <v>0</v>
      </c>
      <c r="CP28" s="215">
        <v>0</v>
      </c>
      <c r="CQ28" s="215">
        <v>0</v>
      </c>
      <c r="CR28" s="215">
        <v>0</v>
      </c>
      <c r="CS28" s="215">
        <v>0</v>
      </c>
      <c r="CT28" s="215">
        <v>0</v>
      </c>
      <c r="CU28" s="215">
        <v>0</v>
      </c>
      <c r="CV28" s="215">
        <v>0</v>
      </c>
      <c r="CW28" s="215">
        <v>0</v>
      </c>
      <c r="CX28" s="215">
        <v>0</v>
      </c>
      <c r="CY28" s="215">
        <v>0</v>
      </c>
      <c r="CZ28" s="215">
        <v>0</v>
      </c>
      <c r="DA28" s="215">
        <v>0</v>
      </c>
      <c r="DB28" s="215">
        <v>0</v>
      </c>
      <c r="DC28" s="219">
        <v>0</v>
      </c>
      <c r="DE28" s="214">
        <v>0</v>
      </c>
      <c r="DF28" s="215">
        <v>0</v>
      </c>
      <c r="DG28" s="215">
        <v>0</v>
      </c>
      <c r="DH28" s="215">
        <v>0</v>
      </c>
      <c r="DI28" s="215">
        <v>0</v>
      </c>
      <c r="DJ28" s="215">
        <v>0</v>
      </c>
      <c r="DK28" s="215">
        <v>0</v>
      </c>
      <c r="DL28" s="215">
        <v>0</v>
      </c>
      <c r="DM28" s="215">
        <v>0</v>
      </c>
      <c r="DN28" s="215">
        <v>0</v>
      </c>
      <c r="DO28" s="215">
        <v>0</v>
      </c>
      <c r="DP28" s="215">
        <v>0</v>
      </c>
      <c r="DQ28" s="215">
        <v>0</v>
      </c>
      <c r="DR28" s="215">
        <v>0</v>
      </c>
      <c r="DS28" s="215">
        <v>0</v>
      </c>
      <c r="DT28" s="219">
        <v>0</v>
      </c>
      <c r="DV28" s="214">
        <v>0</v>
      </c>
      <c r="DW28" s="215">
        <v>0</v>
      </c>
      <c r="DX28" s="215">
        <v>0</v>
      </c>
      <c r="DY28" s="215">
        <v>0</v>
      </c>
      <c r="DZ28" s="215">
        <v>0</v>
      </c>
      <c r="EA28" s="215">
        <v>0</v>
      </c>
      <c r="EB28" s="215">
        <v>0</v>
      </c>
      <c r="EC28" s="215">
        <v>0</v>
      </c>
      <c r="ED28" s="215">
        <v>0</v>
      </c>
      <c r="EE28" s="215">
        <v>0</v>
      </c>
      <c r="EF28" s="215">
        <v>0</v>
      </c>
      <c r="EG28" s="215">
        <v>0</v>
      </c>
      <c r="EH28" s="215">
        <v>0</v>
      </c>
      <c r="EI28" s="215">
        <v>0</v>
      </c>
      <c r="EJ28" s="215">
        <v>0</v>
      </c>
      <c r="EK28" s="219">
        <v>0</v>
      </c>
      <c r="EM28" s="172">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73">
        <f>$AM$28*BD28</f>
        <v>0</v>
      </c>
      <c r="FC28" s="229"/>
      <c r="FD28" s="172">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73">
        <f>$AM$28*BU28</f>
        <v>0</v>
      </c>
      <c r="FT28" s="229"/>
      <c r="FU28" s="172">
        <f>$X$28*BW28</f>
        <v>29.28</v>
      </c>
      <c r="FV28" s="164">
        <f>$Y$28*BX28</f>
        <v>124.43999999999998</v>
      </c>
      <c r="FW28" s="164">
        <f>$Z$28*BY28</f>
        <v>131.76</v>
      </c>
      <c r="FX28" s="164">
        <f>$AA$28*BZ28</f>
        <v>65.88</v>
      </c>
      <c r="FY28" s="164">
        <f>$AB$28*CA28</f>
        <v>10.98</v>
      </c>
      <c r="FZ28" s="164">
        <f>$AC$28*CB28</f>
        <v>18.3</v>
      </c>
      <c r="GA28" s="164">
        <f>$AD$28*CC28</f>
        <v>3.66</v>
      </c>
      <c r="GB28" s="164">
        <f>$AE$28*CD28</f>
        <v>54.9</v>
      </c>
      <c r="GC28" s="164">
        <f>$AF$28*CE28</f>
        <v>7.32</v>
      </c>
      <c r="GD28" s="164">
        <f>$AG$28*CF28</f>
        <v>7.32</v>
      </c>
      <c r="GE28" s="164">
        <f>$AH$28*CG28</f>
        <v>18.3</v>
      </c>
      <c r="GF28" s="164">
        <f>$AI$28*CH28</f>
        <v>21.96</v>
      </c>
      <c r="GG28" s="164">
        <f>$AJ$28*CI28</f>
        <v>87.84</v>
      </c>
      <c r="GH28" s="164">
        <f>$AK$28*CJ28</f>
        <v>3.66</v>
      </c>
      <c r="GI28" s="164">
        <f>$AL$28*CK28</f>
        <v>87.84</v>
      </c>
      <c r="GJ28" s="173">
        <f>$AM$28*CL28</f>
        <v>58.56</v>
      </c>
      <c r="GK28" s="229"/>
      <c r="GL28" s="172">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73">
        <f>$AM$28*DC28</f>
        <v>0</v>
      </c>
      <c r="HB28" s="229"/>
      <c r="HC28" s="172">
        <f>$X$28*DE28</f>
        <v>0</v>
      </c>
      <c r="HD28" s="164">
        <f>$Y$28*DF28</f>
        <v>0</v>
      </c>
      <c r="HE28" s="164">
        <f>$Z$28*DG28</f>
        <v>0</v>
      </c>
      <c r="HF28" s="164">
        <f>$AA$28*DH28</f>
        <v>0</v>
      </c>
      <c r="HG28" s="164">
        <f>$AB$28*DI28</f>
        <v>0</v>
      </c>
      <c r="HH28" s="164">
        <f>$AC$28*DJ28</f>
        <v>0</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73">
        <f>$AM$28*DT28</f>
        <v>0</v>
      </c>
      <c r="HS28" s="229"/>
      <c r="HT28" s="172">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73">
        <f>$AM$28*EK28</f>
        <v>0</v>
      </c>
    </row>
    <row r="29" spans="1:251">
      <c r="A29" s="62" t="s">
        <v>283</v>
      </c>
      <c r="B29" s="145">
        <f>INDEX('Waste Projections'!$H31:$AL31,MATCH('2. YTS Rail'!$B$1,'Waste Projections'!$H$6:$AL$6,0))</f>
        <v>1278.31</v>
      </c>
      <c r="C29" s="286" t="s">
        <v>294</v>
      </c>
      <c r="D29" s="286" t="s">
        <v>281</v>
      </c>
      <c r="E29" s="154" t="s">
        <v>288</v>
      </c>
      <c r="F29" s="286" t="s">
        <v>257</v>
      </c>
      <c r="G29" s="151">
        <v>5.4</v>
      </c>
      <c r="H29" s="288" t="s">
        <v>220</v>
      </c>
      <c r="I29" s="156">
        <v>21.4</v>
      </c>
      <c r="J29" s="156" t="s">
        <v>221</v>
      </c>
      <c r="K29" s="151">
        <v>5.9</v>
      </c>
      <c r="L29" s="156" t="s">
        <v>220</v>
      </c>
      <c r="M29" s="156">
        <f t="shared" si="27"/>
        <v>1200</v>
      </c>
      <c r="N29" s="179" t="s">
        <v>222</v>
      </c>
      <c r="O29" s="172">
        <f t="shared" si="28"/>
        <v>0</v>
      </c>
      <c r="P29" s="164">
        <f t="shared" si="28"/>
        <v>14444.903</v>
      </c>
      <c r="Q29" s="164">
        <f t="shared" si="28"/>
        <v>27355.833999999995</v>
      </c>
      <c r="R29" s="173">
        <f t="shared" si="28"/>
        <v>1533972</v>
      </c>
      <c r="S29" s="172">
        <f>INDEX('Transportation GHG'!$B$21:$B$24,MATCH('2. YTS Rail'!S$4,'Transportation GHG'!$A$21:$A$24,0))*O29</f>
        <v>0</v>
      </c>
      <c r="T29" s="164">
        <f>INDEX('Transportation GHG'!$B$21:$B$24,MATCH('2. YTS Rail'!T$4,'Transportation GHG'!$A$21:$A$24,0))*P29</f>
        <v>1.2958189137384615</v>
      </c>
      <c r="U29" s="164">
        <f>INDEX('Transportation GHG'!$B$21:$B$24,MATCH('2. YTS Rail'!U$4,'Transportation GHG'!$A$21:$A$24,0))*Q29</f>
        <v>0.48118210574358966</v>
      </c>
      <c r="V29" s="173">
        <f>INDEX('Transportation GHG'!$B$21:$B$24,MATCH('2. YTS Rail'!V$4,'Transportation GHG'!$A$21:$A$24,0))*R29</f>
        <v>36.360124926829272</v>
      </c>
      <c r="X29" s="172">
        <f>INDEX('Waste Composition'!$P$5:$P$20,MATCH('2. YTS Rail'!X$4,'Waste Composition'!$O$5:$O$20,0))*$B29</f>
        <v>51.132399999999997</v>
      </c>
      <c r="Y29" s="164">
        <f>INDEX('Waste Composition'!$P$5:$P$20,MATCH('2. YTS Rail'!Y$4,'Waste Composition'!$O$5:$O$20,0))*$B29</f>
        <v>217.31269999999998</v>
      </c>
      <c r="Z29" s="164">
        <f>INDEX('Waste Composition'!$P$5:$P$20,MATCH('2. YTS Rail'!Z$4,'Waste Composition'!$O$5:$O$20,0))*$B29</f>
        <v>230.09579999999997</v>
      </c>
      <c r="AA29" s="164">
        <f>INDEX('Waste Composition'!$P$5:$P$20,MATCH('2. YTS Rail'!AA$4,'Waste Composition'!$O$5:$O$20,0))*$B29</f>
        <v>115.04789999999998</v>
      </c>
      <c r="AB29" s="164">
        <f>INDEX('Waste Composition'!$P$5:$P$20,MATCH('2. YTS Rail'!AB$4,'Waste Composition'!$O$5:$O$20,0))*$B29</f>
        <v>19.17465</v>
      </c>
      <c r="AC29" s="164">
        <f>INDEX('Waste Composition'!$P$5:$P$20,MATCH('2. YTS Rail'!AC$4,'Waste Composition'!$O$5:$O$20,0))*$B29</f>
        <v>31.957750000000001</v>
      </c>
      <c r="AD29" s="164">
        <f>INDEX('Waste Composition'!$P$5:$P$20,MATCH('2. YTS Rail'!AD$4,'Waste Composition'!$O$5:$O$20,0))*$B29</f>
        <v>6.3915499999999996</v>
      </c>
      <c r="AE29" s="164">
        <f>INDEX('Waste Composition'!$P$5:$P$20,MATCH('2. YTS Rail'!AE$4,'Waste Composition'!$O$5:$O$20,0))*$B29</f>
        <v>95.873249999999999</v>
      </c>
      <c r="AF29" s="164">
        <f>INDEX('Waste Composition'!$P$5:$P$20,MATCH('2. YTS Rail'!AF$4,'Waste Composition'!$O$5:$O$20,0))*$B29</f>
        <v>12.783099999999999</v>
      </c>
      <c r="AG29" s="164">
        <f>INDEX('Waste Composition'!$P$5:$P$20,MATCH('2. YTS Rail'!AG$4,'Waste Composition'!$O$5:$O$20,0))*$B29</f>
        <v>12.783099999999999</v>
      </c>
      <c r="AH29" s="164">
        <f>INDEX('Waste Composition'!$P$5:$P$20,MATCH('2. YTS Rail'!AH$4,'Waste Composition'!$O$5:$O$20,0))*$B29</f>
        <v>31.957750000000001</v>
      </c>
      <c r="AI29" s="164">
        <f>INDEX('Waste Composition'!$P$5:$P$20,MATCH('2. YTS Rail'!AI$4,'Waste Composition'!$O$5:$O$20,0))*$B29</f>
        <v>38.349299999999999</v>
      </c>
      <c r="AJ29" s="164">
        <f>INDEX('Waste Composition'!$P$5:$P$20,MATCH('2. YTS Rail'!AJ$4,'Waste Composition'!$O$5:$O$20,0))*$B29</f>
        <v>153.3972</v>
      </c>
      <c r="AK29" s="164">
        <f>INDEX('Waste Composition'!$P$5:$P$20,MATCH('2. YTS Rail'!AK$4,'Waste Composition'!$O$5:$O$20,0))*$B29</f>
        <v>6.3915499999999996</v>
      </c>
      <c r="AL29" s="164">
        <f>INDEX('Waste Composition'!$P$5:$P$20,MATCH('2. YTS Rail'!AL$4,'Waste Composition'!$O$5:$O$20,0))*$B29</f>
        <v>153.3972</v>
      </c>
      <c r="AM29" s="173">
        <f>INDEX('Waste Composition'!$P$5:$P$20,MATCH('2. YTS Rail'!AM$4,'Waste Composition'!$O$5:$O$20,0))*$B29</f>
        <v>102.26479999999999</v>
      </c>
      <c r="AO29" s="214">
        <v>0</v>
      </c>
      <c r="AP29" s="215">
        <v>0</v>
      </c>
      <c r="AQ29" s="215">
        <v>0</v>
      </c>
      <c r="AR29" s="215">
        <v>0</v>
      </c>
      <c r="AS29" s="215">
        <v>0</v>
      </c>
      <c r="AT29" s="215">
        <v>0</v>
      </c>
      <c r="AU29" s="215">
        <v>0</v>
      </c>
      <c r="AV29" s="215">
        <v>0</v>
      </c>
      <c r="AW29" s="215">
        <v>0</v>
      </c>
      <c r="AX29" s="215">
        <v>0</v>
      </c>
      <c r="AY29" s="215">
        <v>0</v>
      </c>
      <c r="AZ29" s="215">
        <v>0</v>
      </c>
      <c r="BA29" s="215">
        <v>0</v>
      </c>
      <c r="BB29" s="215">
        <v>0</v>
      </c>
      <c r="BC29" s="215">
        <v>0</v>
      </c>
      <c r="BD29" s="215">
        <v>0</v>
      </c>
      <c r="BF29" s="214">
        <v>0</v>
      </c>
      <c r="BG29" s="215">
        <v>0</v>
      </c>
      <c r="BH29" s="215">
        <v>0</v>
      </c>
      <c r="BI29" s="215">
        <v>0</v>
      </c>
      <c r="BJ29" s="215">
        <v>0</v>
      </c>
      <c r="BK29" s="215">
        <v>0</v>
      </c>
      <c r="BL29" s="215">
        <v>0</v>
      </c>
      <c r="BM29" s="215">
        <v>0</v>
      </c>
      <c r="BN29" s="215">
        <v>0</v>
      </c>
      <c r="BO29" s="215">
        <v>0</v>
      </c>
      <c r="BP29" s="215">
        <v>0</v>
      </c>
      <c r="BQ29" s="215">
        <v>0</v>
      </c>
      <c r="BR29" s="215">
        <v>0</v>
      </c>
      <c r="BS29" s="215">
        <v>0</v>
      </c>
      <c r="BT29" s="215">
        <v>0</v>
      </c>
      <c r="BU29" s="219">
        <v>0</v>
      </c>
      <c r="BW29" s="214">
        <v>1</v>
      </c>
      <c r="BX29" s="215">
        <v>1</v>
      </c>
      <c r="BY29" s="215">
        <v>1</v>
      </c>
      <c r="BZ29" s="215">
        <v>1</v>
      </c>
      <c r="CA29" s="215">
        <v>1</v>
      </c>
      <c r="CB29" s="215">
        <v>1</v>
      </c>
      <c r="CC29" s="215">
        <v>1</v>
      </c>
      <c r="CD29" s="215">
        <v>1</v>
      </c>
      <c r="CE29" s="215">
        <v>1</v>
      </c>
      <c r="CF29" s="215">
        <v>1</v>
      </c>
      <c r="CG29" s="215">
        <v>1</v>
      </c>
      <c r="CH29" s="215">
        <v>1</v>
      </c>
      <c r="CI29" s="215">
        <v>1</v>
      </c>
      <c r="CJ29" s="215">
        <v>1</v>
      </c>
      <c r="CK29" s="215">
        <v>1</v>
      </c>
      <c r="CL29" s="219">
        <v>1</v>
      </c>
      <c r="CN29" s="214">
        <v>0</v>
      </c>
      <c r="CO29" s="215">
        <v>0</v>
      </c>
      <c r="CP29" s="215">
        <v>0</v>
      </c>
      <c r="CQ29" s="215">
        <v>0</v>
      </c>
      <c r="CR29" s="215">
        <v>0</v>
      </c>
      <c r="CS29" s="215">
        <v>0</v>
      </c>
      <c r="CT29" s="215">
        <v>0</v>
      </c>
      <c r="CU29" s="215">
        <v>0</v>
      </c>
      <c r="CV29" s="215">
        <v>0</v>
      </c>
      <c r="CW29" s="215">
        <v>0</v>
      </c>
      <c r="CX29" s="215">
        <v>0</v>
      </c>
      <c r="CY29" s="215">
        <v>0</v>
      </c>
      <c r="CZ29" s="215">
        <v>0</v>
      </c>
      <c r="DA29" s="215">
        <v>0</v>
      </c>
      <c r="DB29" s="215">
        <v>0</v>
      </c>
      <c r="DC29" s="219">
        <v>0</v>
      </c>
      <c r="DE29" s="214">
        <v>0</v>
      </c>
      <c r="DF29" s="215">
        <v>0</v>
      </c>
      <c r="DG29" s="215">
        <v>0</v>
      </c>
      <c r="DH29" s="215">
        <v>0</v>
      </c>
      <c r="DI29" s="215">
        <v>0</v>
      </c>
      <c r="DJ29" s="215">
        <v>0</v>
      </c>
      <c r="DK29" s="215">
        <v>0</v>
      </c>
      <c r="DL29" s="215">
        <v>0</v>
      </c>
      <c r="DM29" s="215">
        <v>0</v>
      </c>
      <c r="DN29" s="215">
        <v>0</v>
      </c>
      <c r="DO29" s="215">
        <v>0</v>
      </c>
      <c r="DP29" s="215">
        <v>0</v>
      </c>
      <c r="DQ29" s="215">
        <v>0</v>
      </c>
      <c r="DR29" s="215">
        <v>0</v>
      </c>
      <c r="DS29" s="215">
        <v>0</v>
      </c>
      <c r="DT29" s="219">
        <v>0</v>
      </c>
      <c r="DV29" s="214">
        <v>0</v>
      </c>
      <c r="DW29" s="215">
        <v>0</v>
      </c>
      <c r="DX29" s="215">
        <v>0</v>
      </c>
      <c r="DY29" s="215">
        <v>0</v>
      </c>
      <c r="DZ29" s="215">
        <v>0</v>
      </c>
      <c r="EA29" s="215">
        <v>0</v>
      </c>
      <c r="EB29" s="215">
        <v>0</v>
      </c>
      <c r="EC29" s="215">
        <v>0</v>
      </c>
      <c r="ED29" s="215">
        <v>0</v>
      </c>
      <c r="EE29" s="215">
        <v>0</v>
      </c>
      <c r="EF29" s="215">
        <v>0</v>
      </c>
      <c r="EG29" s="215">
        <v>0</v>
      </c>
      <c r="EH29" s="215">
        <v>0</v>
      </c>
      <c r="EI29" s="215">
        <v>0</v>
      </c>
      <c r="EJ29" s="215">
        <v>0</v>
      </c>
      <c r="EK29" s="219">
        <v>0</v>
      </c>
      <c r="EM29" s="172">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73">
        <f>$AM$29*BD29</f>
        <v>0</v>
      </c>
      <c r="FC29" s="229"/>
      <c r="FD29" s="172">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73">
        <f>$AM$29*BU29</f>
        <v>0</v>
      </c>
      <c r="FT29" s="229"/>
      <c r="FU29" s="172">
        <f>$X$29*BW29</f>
        <v>51.132399999999997</v>
      </c>
      <c r="FV29" s="164">
        <f>$Y$29*BX29</f>
        <v>217.31269999999998</v>
      </c>
      <c r="FW29" s="164">
        <f>$Z$29*BY29</f>
        <v>230.09579999999997</v>
      </c>
      <c r="FX29" s="164">
        <f>$AA$29*BZ29</f>
        <v>115.04789999999998</v>
      </c>
      <c r="FY29" s="164">
        <f>$AB$29*CA29</f>
        <v>19.17465</v>
      </c>
      <c r="FZ29" s="164">
        <f>$AC$29*CB29</f>
        <v>31.957750000000001</v>
      </c>
      <c r="GA29" s="164">
        <f>$AD$29*CC29</f>
        <v>6.3915499999999996</v>
      </c>
      <c r="GB29" s="164">
        <f>$AE$29*CD29</f>
        <v>95.873249999999999</v>
      </c>
      <c r="GC29" s="164">
        <f>$AF$29*CE29</f>
        <v>12.783099999999999</v>
      </c>
      <c r="GD29" s="164">
        <f>$AG$29*CF29</f>
        <v>12.783099999999999</v>
      </c>
      <c r="GE29" s="164">
        <f>$AH$29*CG29</f>
        <v>31.957750000000001</v>
      </c>
      <c r="GF29" s="164">
        <f>$AI$29*CH29</f>
        <v>38.349299999999999</v>
      </c>
      <c r="GG29" s="164">
        <f>$AJ$29*CI29</f>
        <v>153.3972</v>
      </c>
      <c r="GH29" s="164">
        <f>$AK$29*CJ29</f>
        <v>6.3915499999999996</v>
      </c>
      <c r="GI29" s="164">
        <f>$AL$29*CK29</f>
        <v>153.3972</v>
      </c>
      <c r="GJ29" s="173">
        <f>$AM$29*CL29</f>
        <v>102.26479999999999</v>
      </c>
      <c r="GK29" s="229"/>
      <c r="GL29" s="172">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73">
        <f>$AM$29*DC29</f>
        <v>0</v>
      </c>
      <c r="HB29" s="229"/>
      <c r="HC29" s="172">
        <f>$X$29*DE29</f>
        <v>0</v>
      </c>
      <c r="HD29" s="164">
        <f>$Y$29*DF29</f>
        <v>0</v>
      </c>
      <c r="HE29" s="164">
        <f>$Z$29*DG29</f>
        <v>0</v>
      </c>
      <c r="HF29" s="164">
        <f>$AA$29*DH29</f>
        <v>0</v>
      </c>
      <c r="HG29" s="164">
        <f>$AB$29*DI29</f>
        <v>0</v>
      </c>
      <c r="HH29" s="164">
        <f>$AC$29*DJ29</f>
        <v>0</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73">
        <f>$AM$29*DT29</f>
        <v>0</v>
      </c>
      <c r="HS29" s="229"/>
      <c r="HT29" s="172">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73">
        <f>$AM$29*EK29</f>
        <v>0</v>
      </c>
    </row>
    <row r="30" spans="1:251" ht="14.65" thickBot="1">
      <c r="A30" s="283" t="s">
        <v>284</v>
      </c>
      <c r="B30" s="145">
        <f>INDEX('Waste Projections'!$H32:$AL32,MATCH('2. YTS Rail'!$B$1,'Waste Projections'!$H$6:$AL$6,0))</f>
        <v>468</v>
      </c>
      <c r="C30" s="286" t="s">
        <v>294</v>
      </c>
      <c r="D30" s="84" t="s">
        <v>273</v>
      </c>
      <c r="E30" s="155" t="s">
        <v>288</v>
      </c>
      <c r="F30" s="286" t="s">
        <v>257</v>
      </c>
      <c r="G30" s="153">
        <v>3.9</v>
      </c>
      <c r="H30" s="288" t="s">
        <v>220</v>
      </c>
      <c r="I30" s="157">
        <v>21.4</v>
      </c>
      <c r="J30" s="157" t="s">
        <v>221</v>
      </c>
      <c r="K30" s="153">
        <v>5.9</v>
      </c>
      <c r="L30" s="157" t="s">
        <v>220</v>
      </c>
      <c r="M30" s="157">
        <f t="shared" si="27"/>
        <v>1200</v>
      </c>
      <c r="N30" s="179" t="s">
        <v>222</v>
      </c>
      <c r="O30" s="172">
        <f t="shared" si="28"/>
        <v>0</v>
      </c>
      <c r="P30" s="164">
        <f t="shared" si="28"/>
        <v>4586.4000000000005</v>
      </c>
      <c r="Q30" s="164">
        <f t="shared" si="28"/>
        <v>10015.199999999999</v>
      </c>
      <c r="R30" s="173">
        <f t="shared" si="28"/>
        <v>561600</v>
      </c>
      <c r="S30" s="172">
        <f>INDEX('Transportation GHG'!$B$21:$B$24,MATCH('2. YTS Rail'!S$4,'Transportation GHG'!$A$21:$A$24,0))*O30</f>
        <v>0</v>
      </c>
      <c r="T30" s="164">
        <f>INDEX('Transportation GHG'!$B$21:$B$24,MATCH('2. YTS Rail'!T$4,'Transportation GHG'!$A$21:$A$24,0))*P30</f>
        <v>0.41143536000000003</v>
      </c>
      <c r="U30" s="164">
        <f>INDEX('Transportation GHG'!$B$21:$B$24,MATCH('2. YTS Rail'!U$4,'Transportation GHG'!$A$21:$A$24,0))*Q30</f>
        <v>0.17616479999999998</v>
      </c>
      <c r="V30" s="173">
        <f>INDEX('Transportation GHG'!$B$21:$B$24,MATCH('2. YTS Rail'!V$4,'Transportation GHG'!$A$21:$A$24,0))*R30</f>
        <v>13.311746341463417</v>
      </c>
      <c r="X30" s="172">
        <f>INDEX('Waste Composition'!$P$5:$P$20,MATCH('2. YTS Rail'!X$4,'Waste Composition'!$O$5:$O$20,0))*$B30</f>
        <v>18.72</v>
      </c>
      <c r="Y30" s="164">
        <f>INDEX('Waste Composition'!$P$5:$P$20,MATCH('2. YTS Rail'!Y$4,'Waste Composition'!$O$5:$O$20,0))*$B30</f>
        <v>79.559999999999988</v>
      </c>
      <c r="Z30" s="164">
        <f>INDEX('Waste Composition'!$P$5:$P$20,MATCH('2. YTS Rail'!Z$4,'Waste Composition'!$O$5:$O$20,0))*$B30</f>
        <v>84.24</v>
      </c>
      <c r="AA30" s="164">
        <f>INDEX('Waste Composition'!$P$5:$P$20,MATCH('2. YTS Rail'!AA$4,'Waste Composition'!$O$5:$O$20,0))*$B30</f>
        <v>42.12</v>
      </c>
      <c r="AB30" s="164">
        <f>INDEX('Waste Composition'!$P$5:$P$20,MATCH('2. YTS Rail'!AB$4,'Waste Composition'!$O$5:$O$20,0))*$B30</f>
        <v>7.02</v>
      </c>
      <c r="AC30" s="164">
        <f>INDEX('Waste Composition'!$P$5:$P$20,MATCH('2. YTS Rail'!AC$4,'Waste Composition'!$O$5:$O$20,0))*$B30</f>
        <v>11.700000000000001</v>
      </c>
      <c r="AD30" s="164">
        <f>INDEX('Waste Composition'!$P$5:$P$20,MATCH('2. YTS Rail'!AD$4,'Waste Composition'!$O$5:$O$20,0))*$B30</f>
        <v>2.34</v>
      </c>
      <c r="AE30" s="164">
        <f>INDEX('Waste Composition'!$P$5:$P$20,MATCH('2. YTS Rail'!AE$4,'Waste Composition'!$O$5:$O$20,0))*$B30</f>
        <v>35.1</v>
      </c>
      <c r="AF30" s="164">
        <f>INDEX('Waste Composition'!$P$5:$P$20,MATCH('2. YTS Rail'!AF$4,'Waste Composition'!$O$5:$O$20,0))*$B30</f>
        <v>4.68</v>
      </c>
      <c r="AG30" s="164">
        <f>INDEX('Waste Composition'!$P$5:$P$20,MATCH('2. YTS Rail'!AG$4,'Waste Composition'!$O$5:$O$20,0))*$B30</f>
        <v>4.68</v>
      </c>
      <c r="AH30" s="164">
        <f>INDEX('Waste Composition'!$P$5:$P$20,MATCH('2. YTS Rail'!AH$4,'Waste Composition'!$O$5:$O$20,0))*$B30</f>
        <v>11.700000000000001</v>
      </c>
      <c r="AI30" s="164">
        <f>INDEX('Waste Composition'!$P$5:$P$20,MATCH('2. YTS Rail'!AI$4,'Waste Composition'!$O$5:$O$20,0))*$B30</f>
        <v>14.04</v>
      </c>
      <c r="AJ30" s="164">
        <f>INDEX('Waste Composition'!$P$5:$P$20,MATCH('2. YTS Rail'!AJ$4,'Waste Composition'!$O$5:$O$20,0))*$B30</f>
        <v>56.16</v>
      </c>
      <c r="AK30" s="164">
        <f>INDEX('Waste Composition'!$P$5:$P$20,MATCH('2. YTS Rail'!AK$4,'Waste Composition'!$O$5:$O$20,0))*$B30</f>
        <v>2.34</v>
      </c>
      <c r="AL30" s="164">
        <f>INDEX('Waste Composition'!$P$5:$P$20,MATCH('2. YTS Rail'!AL$4,'Waste Composition'!$O$5:$O$20,0))*$B30</f>
        <v>56.16</v>
      </c>
      <c r="AM30" s="173">
        <f>INDEX('Waste Composition'!$P$5:$P$20,MATCH('2. YTS Rail'!AM$4,'Waste Composition'!$O$5:$O$20,0))*$B30</f>
        <v>37.44</v>
      </c>
      <c r="AO30" s="214">
        <v>0</v>
      </c>
      <c r="AP30" s="215">
        <v>0</v>
      </c>
      <c r="AQ30" s="215">
        <v>0</v>
      </c>
      <c r="AR30" s="215">
        <v>0</v>
      </c>
      <c r="AS30" s="215">
        <v>0</v>
      </c>
      <c r="AT30" s="215">
        <v>0</v>
      </c>
      <c r="AU30" s="215">
        <v>0</v>
      </c>
      <c r="AV30" s="215">
        <v>0</v>
      </c>
      <c r="AW30" s="215">
        <v>0</v>
      </c>
      <c r="AX30" s="215">
        <v>0</v>
      </c>
      <c r="AY30" s="215">
        <v>0</v>
      </c>
      <c r="AZ30" s="215">
        <v>0</v>
      </c>
      <c r="BA30" s="215">
        <v>0</v>
      </c>
      <c r="BB30" s="215">
        <v>0</v>
      </c>
      <c r="BC30" s="215">
        <v>0</v>
      </c>
      <c r="BD30" s="215">
        <v>0</v>
      </c>
      <c r="BF30" s="216">
        <v>0</v>
      </c>
      <c r="BG30" s="217">
        <v>0</v>
      </c>
      <c r="BH30" s="217">
        <v>0</v>
      </c>
      <c r="BI30" s="217">
        <v>0</v>
      </c>
      <c r="BJ30" s="217">
        <v>0</v>
      </c>
      <c r="BK30" s="217">
        <v>0</v>
      </c>
      <c r="BL30" s="217">
        <v>0</v>
      </c>
      <c r="BM30" s="217">
        <v>0</v>
      </c>
      <c r="BN30" s="217">
        <v>0</v>
      </c>
      <c r="BO30" s="217">
        <v>0</v>
      </c>
      <c r="BP30" s="217">
        <v>0</v>
      </c>
      <c r="BQ30" s="217">
        <v>0</v>
      </c>
      <c r="BR30" s="217">
        <v>0</v>
      </c>
      <c r="BS30" s="217">
        <v>0</v>
      </c>
      <c r="BT30" s="217">
        <v>0</v>
      </c>
      <c r="BU30" s="220">
        <v>0</v>
      </c>
      <c r="BW30" s="214">
        <v>1</v>
      </c>
      <c r="BX30" s="215">
        <v>1</v>
      </c>
      <c r="BY30" s="215">
        <v>1</v>
      </c>
      <c r="BZ30" s="215">
        <v>1</v>
      </c>
      <c r="CA30" s="215">
        <v>1</v>
      </c>
      <c r="CB30" s="215">
        <v>1</v>
      </c>
      <c r="CC30" s="215">
        <v>1</v>
      </c>
      <c r="CD30" s="215">
        <v>1</v>
      </c>
      <c r="CE30" s="215">
        <v>1</v>
      </c>
      <c r="CF30" s="215">
        <v>1</v>
      </c>
      <c r="CG30" s="215">
        <v>1</v>
      </c>
      <c r="CH30" s="215">
        <v>1</v>
      </c>
      <c r="CI30" s="215">
        <v>1</v>
      </c>
      <c r="CJ30" s="215">
        <v>1</v>
      </c>
      <c r="CK30" s="215">
        <v>1</v>
      </c>
      <c r="CL30" s="219">
        <v>1</v>
      </c>
      <c r="CN30" s="216">
        <v>0</v>
      </c>
      <c r="CO30" s="217">
        <v>0</v>
      </c>
      <c r="CP30" s="217">
        <v>0</v>
      </c>
      <c r="CQ30" s="217">
        <v>0</v>
      </c>
      <c r="CR30" s="217">
        <v>0</v>
      </c>
      <c r="CS30" s="217">
        <v>0</v>
      </c>
      <c r="CT30" s="217">
        <v>0</v>
      </c>
      <c r="CU30" s="217">
        <v>0</v>
      </c>
      <c r="CV30" s="217">
        <v>0</v>
      </c>
      <c r="CW30" s="217">
        <v>0</v>
      </c>
      <c r="CX30" s="217">
        <v>0</v>
      </c>
      <c r="CY30" s="217">
        <v>0</v>
      </c>
      <c r="CZ30" s="217">
        <v>0</v>
      </c>
      <c r="DA30" s="217">
        <v>0</v>
      </c>
      <c r="DB30" s="217">
        <v>0</v>
      </c>
      <c r="DC30" s="220">
        <v>0</v>
      </c>
      <c r="DE30" s="216">
        <v>0</v>
      </c>
      <c r="DF30" s="217">
        <v>0</v>
      </c>
      <c r="DG30" s="217">
        <v>0</v>
      </c>
      <c r="DH30" s="217">
        <v>0</v>
      </c>
      <c r="DI30" s="217">
        <v>0</v>
      </c>
      <c r="DJ30" s="217">
        <v>0</v>
      </c>
      <c r="DK30" s="217">
        <v>0</v>
      </c>
      <c r="DL30" s="217">
        <v>0</v>
      </c>
      <c r="DM30" s="217">
        <v>0</v>
      </c>
      <c r="DN30" s="217">
        <v>0</v>
      </c>
      <c r="DO30" s="217">
        <v>0</v>
      </c>
      <c r="DP30" s="217">
        <v>0</v>
      </c>
      <c r="DQ30" s="217">
        <v>0</v>
      </c>
      <c r="DR30" s="217">
        <v>0</v>
      </c>
      <c r="DS30" s="217">
        <v>0</v>
      </c>
      <c r="DT30" s="220">
        <v>0</v>
      </c>
      <c r="DV30" s="216">
        <v>0</v>
      </c>
      <c r="DW30" s="217">
        <v>0</v>
      </c>
      <c r="DX30" s="217">
        <v>0</v>
      </c>
      <c r="DY30" s="217">
        <v>0</v>
      </c>
      <c r="DZ30" s="217">
        <v>0</v>
      </c>
      <c r="EA30" s="217">
        <v>0</v>
      </c>
      <c r="EB30" s="217">
        <v>0</v>
      </c>
      <c r="EC30" s="217">
        <v>0</v>
      </c>
      <c r="ED30" s="217">
        <v>0</v>
      </c>
      <c r="EE30" s="217">
        <v>0</v>
      </c>
      <c r="EF30" s="217">
        <v>0</v>
      </c>
      <c r="EG30" s="217">
        <v>0</v>
      </c>
      <c r="EH30" s="217">
        <v>0</v>
      </c>
      <c r="EI30" s="217">
        <v>0</v>
      </c>
      <c r="EJ30" s="217">
        <v>0</v>
      </c>
      <c r="EK30" s="220">
        <v>0</v>
      </c>
      <c r="EM30" s="172">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73">
        <f>$AM$30*BD30</f>
        <v>0</v>
      </c>
      <c r="FC30" s="229"/>
      <c r="FD30" s="172">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73">
        <f>$AM$30*BU30</f>
        <v>0</v>
      </c>
      <c r="FT30" s="229"/>
      <c r="FU30" s="172">
        <f>$X$30*BW30</f>
        <v>18.72</v>
      </c>
      <c r="FV30" s="164">
        <f>$Y$30*BX30</f>
        <v>79.559999999999988</v>
      </c>
      <c r="FW30" s="164">
        <f>$Z$30*BY30</f>
        <v>84.24</v>
      </c>
      <c r="FX30" s="164">
        <f>$AA$30*BZ30</f>
        <v>42.12</v>
      </c>
      <c r="FY30" s="164">
        <f>$AB$30*CA30</f>
        <v>7.02</v>
      </c>
      <c r="FZ30" s="164">
        <f>$AC$30*CB30</f>
        <v>11.700000000000001</v>
      </c>
      <c r="GA30" s="164">
        <f>$AD$30*CC30</f>
        <v>2.34</v>
      </c>
      <c r="GB30" s="164">
        <f>$AE$30*CD30</f>
        <v>35.1</v>
      </c>
      <c r="GC30" s="164">
        <f>$AF$30*CE30</f>
        <v>4.68</v>
      </c>
      <c r="GD30" s="164">
        <f>$AG$30*CF30</f>
        <v>4.68</v>
      </c>
      <c r="GE30" s="164">
        <f>$AH$30*CG30</f>
        <v>11.700000000000001</v>
      </c>
      <c r="GF30" s="164">
        <f>$AI$30*CH30</f>
        <v>14.04</v>
      </c>
      <c r="GG30" s="164">
        <f>$AJ$30*CI30</f>
        <v>56.16</v>
      </c>
      <c r="GH30" s="164">
        <f>$AK$30*CJ30</f>
        <v>2.34</v>
      </c>
      <c r="GI30" s="164">
        <f>$AL$30*CK30</f>
        <v>56.16</v>
      </c>
      <c r="GJ30" s="173">
        <f>$AM$30*CL30</f>
        <v>37.44</v>
      </c>
      <c r="GK30" s="229"/>
      <c r="GL30" s="172">
        <f>$X$30*CN30</f>
        <v>0</v>
      </c>
      <c r="GM30" s="164">
        <f>$Y$30*CO30</f>
        <v>0</v>
      </c>
      <c r="GN30" s="164">
        <f>$Z$30*CP30</f>
        <v>0</v>
      </c>
      <c r="GO30" s="164">
        <f>$AA$30*CQ30</f>
        <v>0</v>
      </c>
      <c r="GP30" s="164">
        <f>$AB$30*CR30</f>
        <v>0</v>
      </c>
      <c r="GQ30" s="164">
        <f>$AC$30*CS30</f>
        <v>0</v>
      </c>
      <c r="GR30" s="164">
        <f>$AD$30*CT30</f>
        <v>0</v>
      </c>
      <c r="GS30" s="164">
        <f>$AE$30*CU30</f>
        <v>0</v>
      </c>
      <c r="GT30" s="164">
        <f>$AF$30*CV30</f>
        <v>0</v>
      </c>
      <c r="GU30" s="164">
        <f>$AG$30*CW30</f>
        <v>0</v>
      </c>
      <c r="GV30" s="164">
        <f>$AH$30*CX30</f>
        <v>0</v>
      </c>
      <c r="GW30" s="164">
        <f>$AI$30*CY30</f>
        <v>0</v>
      </c>
      <c r="GX30" s="164">
        <f>$AJ$30*CZ30</f>
        <v>0</v>
      </c>
      <c r="GY30" s="164">
        <f>$AK$30*DA30</f>
        <v>0</v>
      </c>
      <c r="GZ30" s="164">
        <f>$AL$30*DB30</f>
        <v>0</v>
      </c>
      <c r="HA30" s="173">
        <f>$AM$30*DC30</f>
        <v>0</v>
      </c>
      <c r="HB30" s="229"/>
      <c r="HC30" s="172">
        <f>$X$30*DE30</f>
        <v>0</v>
      </c>
      <c r="HD30" s="164">
        <f>$Y$30*DF30</f>
        <v>0</v>
      </c>
      <c r="HE30" s="164">
        <f>$Z$30*DG30</f>
        <v>0</v>
      </c>
      <c r="HF30" s="164">
        <f>$AA$30*DH30</f>
        <v>0</v>
      </c>
      <c r="HG30" s="164">
        <f>$AB$30*DI30</f>
        <v>0</v>
      </c>
      <c r="HH30" s="164">
        <f>$AC$30*DJ30</f>
        <v>0</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73">
        <f>$AM$30*DT30</f>
        <v>0</v>
      </c>
      <c r="HS30" s="229"/>
      <c r="HT30" s="172">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73">
        <f>$AM$30*EK30</f>
        <v>0</v>
      </c>
    </row>
    <row r="31" spans="1:251">
      <c r="A31" s="75" t="s">
        <v>270</v>
      </c>
      <c r="B31" s="191">
        <f>AVERAGE(B25:B30)</f>
        <v>907.55166666666662</v>
      </c>
      <c r="C31" s="76"/>
      <c r="D31" s="76"/>
      <c r="E31" s="76"/>
      <c r="F31" s="76"/>
      <c r="G31" s="76"/>
      <c r="H31" s="77"/>
      <c r="I31" s="76"/>
      <c r="J31" s="76"/>
      <c r="K31" s="76"/>
      <c r="L31" s="76"/>
      <c r="M31" s="76"/>
      <c r="N31" s="176"/>
      <c r="O31" s="75"/>
      <c r="P31" s="76"/>
      <c r="Q31" s="76"/>
      <c r="R31" s="182"/>
      <c r="S31" s="170">
        <f>AVERAGE(S25:S30)</f>
        <v>0.13352092923076922</v>
      </c>
      <c r="T31" s="163">
        <f>AVERAGE(T25:T30)</f>
        <v>0.83918859408461566</v>
      </c>
      <c r="U31" s="163">
        <f>AVERAGE(U25:U30)</f>
        <v>0.34162106377777773</v>
      </c>
      <c r="V31" s="171">
        <f>AVERAGE(V25:V30)</f>
        <v>25.814311065040656</v>
      </c>
      <c r="X31" s="170">
        <f>AVERAGE(X25:X30)</f>
        <v>36.302066666666668</v>
      </c>
      <c r="Y31" s="163">
        <f t="shared" ref="Y31:AM31" si="29">AVERAGE(Y25:Y30)</f>
        <v>154.2837833333333</v>
      </c>
      <c r="Z31" s="163">
        <f t="shared" si="29"/>
        <v>163.35929999999999</v>
      </c>
      <c r="AA31" s="163">
        <f t="shared" si="29"/>
        <v>81.679649999999995</v>
      </c>
      <c r="AB31" s="163">
        <f t="shared" si="29"/>
        <v>13.613275</v>
      </c>
      <c r="AC31" s="163">
        <f t="shared" si="29"/>
        <v>22.688791666666663</v>
      </c>
      <c r="AD31" s="163">
        <f t="shared" si="29"/>
        <v>4.5377583333333336</v>
      </c>
      <c r="AE31" s="163">
        <f t="shared" si="29"/>
        <v>68.066375000000008</v>
      </c>
      <c r="AF31" s="163">
        <f t="shared" si="29"/>
        <v>9.0755166666666671</v>
      </c>
      <c r="AG31" s="163">
        <f t="shared" si="29"/>
        <v>9.0755166666666671</v>
      </c>
      <c r="AH31" s="163">
        <f t="shared" si="29"/>
        <v>22.688791666666663</v>
      </c>
      <c r="AI31" s="163">
        <f t="shared" si="29"/>
        <v>27.22655</v>
      </c>
      <c r="AJ31" s="163">
        <f t="shared" si="29"/>
        <v>108.9062</v>
      </c>
      <c r="AK31" s="163">
        <f t="shared" si="29"/>
        <v>4.5377583333333336</v>
      </c>
      <c r="AL31" s="163">
        <f t="shared" si="29"/>
        <v>108.9062</v>
      </c>
      <c r="AM31" s="171">
        <f t="shared" si="29"/>
        <v>72.604133333333337</v>
      </c>
      <c r="AO31" s="170"/>
      <c r="AP31" s="163"/>
      <c r="AQ31" s="163"/>
      <c r="AR31" s="163"/>
      <c r="AS31" s="163"/>
      <c r="AT31" s="163"/>
      <c r="AU31" s="163"/>
      <c r="AV31" s="163"/>
      <c r="AW31" s="163"/>
      <c r="AX31" s="163"/>
      <c r="AY31" s="163"/>
      <c r="AZ31" s="163"/>
      <c r="BA31" s="163"/>
      <c r="BB31" s="163"/>
      <c r="BC31" s="163"/>
      <c r="BD31" s="171"/>
      <c r="BF31" s="212"/>
      <c r="BG31" s="213"/>
      <c r="BH31" s="213"/>
      <c r="BI31" s="213"/>
      <c r="BJ31" s="213"/>
      <c r="BK31" s="213"/>
      <c r="BL31" s="213"/>
      <c r="BM31" s="213"/>
      <c r="BN31" s="213"/>
      <c r="BO31" s="213"/>
      <c r="BP31" s="213"/>
      <c r="BQ31" s="213"/>
      <c r="BR31" s="213"/>
      <c r="BS31" s="213"/>
      <c r="BT31" s="213"/>
      <c r="BU31" s="218"/>
      <c r="BW31" s="212"/>
      <c r="BX31" s="213"/>
      <c r="BY31" s="213"/>
      <c r="BZ31" s="213"/>
      <c r="CA31" s="213"/>
      <c r="CB31" s="213"/>
      <c r="CC31" s="213"/>
      <c r="CD31" s="213"/>
      <c r="CE31" s="213"/>
      <c r="CF31" s="213"/>
      <c r="CG31" s="213"/>
      <c r="CH31" s="213"/>
      <c r="CI31" s="213"/>
      <c r="CJ31" s="213"/>
      <c r="CK31" s="213"/>
      <c r="CL31" s="218"/>
      <c r="CN31" s="212"/>
      <c r="CO31" s="213"/>
      <c r="CP31" s="213"/>
      <c r="CQ31" s="213"/>
      <c r="CR31" s="213"/>
      <c r="CS31" s="213"/>
      <c r="CT31" s="213"/>
      <c r="CU31" s="213"/>
      <c r="CV31" s="213"/>
      <c r="CW31" s="213"/>
      <c r="CX31" s="213"/>
      <c r="CY31" s="213"/>
      <c r="CZ31" s="213"/>
      <c r="DA31" s="213"/>
      <c r="DB31" s="213"/>
      <c r="DC31" s="218"/>
      <c r="DE31" s="212"/>
      <c r="DF31" s="213"/>
      <c r="DG31" s="213"/>
      <c r="DH31" s="213"/>
      <c r="DI31" s="213"/>
      <c r="DJ31" s="213"/>
      <c r="DK31" s="213"/>
      <c r="DL31" s="213"/>
      <c r="DM31" s="213"/>
      <c r="DN31" s="213"/>
      <c r="DO31" s="213"/>
      <c r="DP31" s="213"/>
      <c r="DQ31" s="213"/>
      <c r="DR31" s="213"/>
      <c r="DS31" s="213"/>
      <c r="DT31" s="218"/>
      <c r="DV31" s="212"/>
      <c r="DW31" s="213"/>
      <c r="DX31" s="213"/>
      <c r="DY31" s="213"/>
      <c r="DZ31" s="213"/>
      <c r="EA31" s="213"/>
      <c r="EB31" s="213"/>
      <c r="EC31" s="213"/>
      <c r="ED31" s="213"/>
      <c r="EE31" s="213"/>
      <c r="EF31" s="213"/>
      <c r="EG31" s="213"/>
      <c r="EH31" s="213"/>
      <c r="EI31" s="213"/>
      <c r="EJ31" s="213"/>
      <c r="EK31" s="218"/>
      <c r="EM31" s="170">
        <f>AVERAGE(EM25:EM30)</f>
        <v>0</v>
      </c>
      <c r="EN31" s="163">
        <f t="shared" ref="EN31:FB31" si="30">AVERAGE(EN25:EN30)</f>
        <v>0</v>
      </c>
      <c r="EO31" s="163">
        <f t="shared" si="30"/>
        <v>0</v>
      </c>
      <c r="EP31" s="163">
        <f t="shared" si="30"/>
        <v>0</v>
      </c>
      <c r="EQ31" s="163">
        <f t="shared" si="30"/>
        <v>0</v>
      </c>
      <c r="ER31" s="163">
        <f t="shared" si="30"/>
        <v>0</v>
      </c>
      <c r="ES31" s="163">
        <f t="shared" si="30"/>
        <v>0</v>
      </c>
      <c r="ET31" s="163">
        <f t="shared" si="30"/>
        <v>0</v>
      </c>
      <c r="EU31" s="163">
        <f t="shared" si="30"/>
        <v>0</v>
      </c>
      <c r="EV31" s="163">
        <f t="shared" si="30"/>
        <v>0</v>
      </c>
      <c r="EW31" s="163">
        <f t="shared" si="30"/>
        <v>0</v>
      </c>
      <c r="EX31" s="163">
        <f t="shared" si="30"/>
        <v>0</v>
      </c>
      <c r="EY31" s="163">
        <f t="shared" si="30"/>
        <v>0</v>
      </c>
      <c r="EZ31" s="163">
        <f t="shared" si="30"/>
        <v>0</v>
      </c>
      <c r="FA31" s="163">
        <f t="shared" si="30"/>
        <v>0</v>
      </c>
      <c r="FB31" s="171">
        <f t="shared" si="30"/>
        <v>0</v>
      </c>
      <c r="FC31" s="229"/>
      <c r="FD31" s="170">
        <f>AVERAGE(FD25:FD30)</f>
        <v>0</v>
      </c>
      <c r="FE31" s="163">
        <f t="shared" ref="FE31:FS31" si="31">AVERAGE(FE25:FE30)</f>
        <v>0</v>
      </c>
      <c r="FF31" s="163">
        <f t="shared" si="31"/>
        <v>0</v>
      </c>
      <c r="FG31" s="163">
        <f t="shared" si="31"/>
        <v>0</v>
      </c>
      <c r="FH31" s="163">
        <f t="shared" si="31"/>
        <v>0</v>
      </c>
      <c r="FI31" s="163">
        <f t="shared" si="31"/>
        <v>0</v>
      </c>
      <c r="FJ31" s="163">
        <f t="shared" si="31"/>
        <v>0</v>
      </c>
      <c r="FK31" s="163">
        <f t="shared" si="31"/>
        <v>0</v>
      </c>
      <c r="FL31" s="163">
        <f t="shared" si="31"/>
        <v>0</v>
      </c>
      <c r="FM31" s="163">
        <f t="shared" si="31"/>
        <v>0</v>
      </c>
      <c r="FN31" s="163">
        <f t="shared" si="31"/>
        <v>0</v>
      </c>
      <c r="FO31" s="163">
        <f t="shared" si="31"/>
        <v>0</v>
      </c>
      <c r="FP31" s="163">
        <f t="shared" si="31"/>
        <v>0</v>
      </c>
      <c r="FQ31" s="163">
        <f t="shared" si="31"/>
        <v>0</v>
      </c>
      <c r="FR31" s="163">
        <f t="shared" si="31"/>
        <v>0</v>
      </c>
      <c r="FS31" s="171">
        <f t="shared" si="31"/>
        <v>0</v>
      </c>
      <c r="FT31" s="229"/>
      <c r="FU31" s="170">
        <f>AVERAGE(FU25:FU30)</f>
        <v>36.302066666666668</v>
      </c>
      <c r="FV31" s="163">
        <f t="shared" ref="FV31:GJ31" si="32">AVERAGE(FV25:FV30)</f>
        <v>154.2837833333333</v>
      </c>
      <c r="FW31" s="163">
        <f t="shared" si="32"/>
        <v>163.35929999999999</v>
      </c>
      <c r="FX31" s="163">
        <f t="shared" si="32"/>
        <v>81.679649999999995</v>
      </c>
      <c r="FY31" s="163">
        <f t="shared" si="32"/>
        <v>13.613275</v>
      </c>
      <c r="FZ31" s="163">
        <f t="shared" si="32"/>
        <v>22.688791666666663</v>
      </c>
      <c r="GA31" s="163">
        <f t="shared" si="32"/>
        <v>4.5377583333333336</v>
      </c>
      <c r="GB31" s="163">
        <f t="shared" si="32"/>
        <v>68.066375000000008</v>
      </c>
      <c r="GC31" s="163">
        <f t="shared" si="32"/>
        <v>9.0755166666666671</v>
      </c>
      <c r="GD31" s="163">
        <f t="shared" si="32"/>
        <v>9.0755166666666671</v>
      </c>
      <c r="GE31" s="163">
        <f t="shared" si="32"/>
        <v>22.688791666666663</v>
      </c>
      <c r="GF31" s="163">
        <f t="shared" si="32"/>
        <v>27.22655</v>
      </c>
      <c r="GG31" s="163">
        <f t="shared" si="32"/>
        <v>108.9062</v>
      </c>
      <c r="GH31" s="163">
        <f t="shared" si="32"/>
        <v>4.5377583333333336</v>
      </c>
      <c r="GI31" s="163">
        <f t="shared" si="32"/>
        <v>108.9062</v>
      </c>
      <c r="GJ31" s="171">
        <f t="shared" si="32"/>
        <v>72.604133333333337</v>
      </c>
      <c r="GK31" s="229"/>
      <c r="GL31" s="170">
        <f>AVERAGE(GL25:GL30)</f>
        <v>0</v>
      </c>
      <c r="GM31" s="163">
        <f t="shared" ref="GM31:HA31" si="33">AVERAGE(GM25:GM30)</f>
        <v>0</v>
      </c>
      <c r="GN31" s="163">
        <f t="shared" si="33"/>
        <v>0</v>
      </c>
      <c r="GO31" s="163">
        <f t="shared" si="33"/>
        <v>0</v>
      </c>
      <c r="GP31" s="163">
        <f t="shared" si="33"/>
        <v>0</v>
      </c>
      <c r="GQ31" s="163">
        <f t="shared" si="33"/>
        <v>0</v>
      </c>
      <c r="GR31" s="163">
        <f t="shared" si="33"/>
        <v>0</v>
      </c>
      <c r="GS31" s="163">
        <f t="shared" si="33"/>
        <v>0</v>
      </c>
      <c r="GT31" s="163">
        <f t="shared" si="33"/>
        <v>0</v>
      </c>
      <c r="GU31" s="163">
        <f t="shared" si="33"/>
        <v>0</v>
      </c>
      <c r="GV31" s="163">
        <f t="shared" si="33"/>
        <v>0</v>
      </c>
      <c r="GW31" s="163">
        <f t="shared" si="33"/>
        <v>0</v>
      </c>
      <c r="GX31" s="163">
        <f t="shared" si="33"/>
        <v>0</v>
      </c>
      <c r="GY31" s="163">
        <f t="shared" si="33"/>
        <v>0</v>
      </c>
      <c r="GZ31" s="163">
        <f t="shared" si="33"/>
        <v>0</v>
      </c>
      <c r="HA31" s="171">
        <f t="shared" si="33"/>
        <v>0</v>
      </c>
      <c r="HB31" s="229"/>
      <c r="HC31" s="170">
        <f>AVERAGE(HC25:HC30)</f>
        <v>0</v>
      </c>
      <c r="HD31" s="163">
        <f t="shared" ref="HD31:HR31" si="34">AVERAGE(HD25:HD30)</f>
        <v>0</v>
      </c>
      <c r="HE31" s="163">
        <f t="shared" si="34"/>
        <v>0</v>
      </c>
      <c r="HF31" s="163">
        <f t="shared" si="34"/>
        <v>0</v>
      </c>
      <c r="HG31" s="163">
        <f t="shared" si="34"/>
        <v>0</v>
      </c>
      <c r="HH31" s="163">
        <f t="shared" si="34"/>
        <v>0</v>
      </c>
      <c r="HI31" s="163">
        <f t="shared" si="34"/>
        <v>0</v>
      </c>
      <c r="HJ31" s="163">
        <f t="shared" si="34"/>
        <v>0</v>
      </c>
      <c r="HK31" s="163">
        <f t="shared" si="34"/>
        <v>0</v>
      </c>
      <c r="HL31" s="163">
        <f t="shared" si="34"/>
        <v>0</v>
      </c>
      <c r="HM31" s="163">
        <f t="shared" si="34"/>
        <v>0</v>
      </c>
      <c r="HN31" s="163">
        <f t="shared" si="34"/>
        <v>0</v>
      </c>
      <c r="HO31" s="163">
        <f t="shared" si="34"/>
        <v>0</v>
      </c>
      <c r="HP31" s="163">
        <f t="shared" si="34"/>
        <v>0</v>
      </c>
      <c r="HQ31" s="163">
        <f t="shared" si="34"/>
        <v>0</v>
      </c>
      <c r="HR31" s="171">
        <f t="shared" si="34"/>
        <v>0</v>
      </c>
      <c r="HS31" s="229"/>
      <c r="HT31" s="170">
        <f>AVERAGE(HT25:HT30)</f>
        <v>0</v>
      </c>
      <c r="HU31" s="163">
        <f t="shared" ref="HU31:II31" si="35">AVERAGE(HU25:HU30)</f>
        <v>0</v>
      </c>
      <c r="HV31" s="163">
        <f t="shared" si="35"/>
        <v>0</v>
      </c>
      <c r="HW31" s="163">
        <f t="shared" si="35"/>
        <v>0</v>
      </c>
      <c r="HX31" s="163">
        <f t="shared" si="35"/>
        <v>0</v>
      </c>
      <c r="HY31" s="163">
        <f t="shared" si="35"/>
        <v>0</v>
      </c>
      <c r="HZ31" s="163">
        <f t="shared" si="35"/>
        <v>0</v>
      </c>
      <c r="IA31" s="163">
        <f t="shared" si="35"/>
        <v>0</v>
      </c>
      <c r="IB31" s="163">
        <f t="shared" si="35"/>
        <v>0</v>
      </c>
      <c r="IC31" s="163">
        <f t="shared" si="35"/>
        <v>0</v>
      </c>
      <c r="ID31" s="163">
        <f t="shared" si="35"/>
        <v>0</v>
      </c>
      <c r="IE31" s="163">
        <f t="shared" si="35"/>
        <v>0</v>
      </c>
      <c r="IF31" s="163">
        <f t="shared" si="35"/>
        <v>0</v>
      </c>
      <c r="IG31" s="163">
        <f t="shared" si="35"/>
        <v>0</v>
      </c>
      <c r="IH31" s="163">
        <f t="shared" si="35"/>
        <v>0</v>
      </c>
      <c r="II31" s="171">
        <f t="shared" si="35"/>
        <v>0</v>
      </c>
    </row>
    <row r="32" spans="1:251" ht="14.65" thickBot="1">
      <c r="A32" s="78" t="s">
        <v>271</v>
      </c>
      <c r="B32" s="192">
        <f>SUM(B25:B30)</f>
        <v>5445.3099999999995</v>
      </c>
      <c r="C32" s="79"/>
      <c r="D32" s="79"/>
      <c r="E32" s="79"/>
      <c r="F32" s="79"/>
      <c r="G32" s="79"/>
      <c r="H32" s="79"/>
      <c r="I32" s="79"/>
      <c r="J32" s="79"/>
      <c r="K32" s="79"/>
      <c r="L32" s="79"/>
      <c r="M32" s="79"/>
      <c r="N32" s="177"/>
      <c r="O32" s="180"/>
      <c r="P32" s="79"/>
      <c r="Q32" s="79"/>
      <c r="R32" s="181"/>
      <c r="S32" s="174">
        <f>SUM(S25:S30)</f>
        <v>0.80112557538461537</v>
      </c>
      <c r="T32" s="165">
        <f>SUM(T25:T30)</f>
        <v>5.0351315645076937</v>
      </c>
      <c r="U32" s="165">
        <f>SUM(U25:U30)</f>
        <v>2.0497263826666665</v>
      </c>
      <c r="V32" s="175">
        <f>SUM(V25:V30)</f>
        <v>154.88586639024393</v>
      </c>
      <c r="X32" s="174">
        <f>SUM(X25:X30)</f>
        <v>217.8124</v>
      </c>
      <c r="Y32" s="165">
        <f t="shared" ref="Y32:AM32" si="36">SUM(Y25:Y30)</f>
        <v>925.70269999999982</v>
      </c>
      <c r="Z32" s="165">
        <f t="shared" si="36"/>
        <v>980.15579999999989</v>
      </c>
      <c r="AA32" s="165">
        <f t="shared" si="36"/>
        <v>490.07789999999994</v>
      </c>
      <c r="AB32" s="165">
        <f t="shared" si="36"/>
        <v>81.679649999999995</v>
      </c>
      <c r="AC32" s="165">
        <f t="shared" si="36"/>
        <v>136.13274999999999</v>
      </c>
      <c r="AD32" s="165">
        <f t="shared" si="36"/>
        <v>27.22655</v>
      </c>
      <c r="AE32" s="165">
        <f t="shared" si="36"/>
        <v>408.39825000000002</v>
      </c>
      <c r="AF32" s="165">
        <f t="shared" si="36"/>
        <v>54.453099999999999</v>
      </c>
      <c r="AG32" s="165">
        <f t="shared" si="36"/>
        <v>54.453099999999999</v>
      </c>
      <c r="AH32" s="165">
        <f t="shared" si="36"/>
        <v>136.13274999999999</v>
      </c>
      <c r="AI32" s="165">
        <f t="shared" si="36"/>
        <v>163.35929999999999</v>
      </c>
      <c r="AJ32" s="165">
        <f t="shared" si="36"/>
        <v>653.43719999999996</v>
      </c>
      <c r="AK32" s="165">
        <f t="shared" si="36"/>
        <v>27.22655</v>
      </c>
      <c r="AL32" s="165">
        <f t="shared" si="36"/>
        <v>653.43719999999996</v>
      </c>
      <c r="AM32" s="175">
        <f t="shared" si="36"/>
        <v>435.62479999999999</v>
      </c>
      <c r="AO32" s="174"/>
      <c r="AP32" s="165"/>
      <c r="AQ32" s="165"/>
      <c r="AR32" s="165"/>
      <c r="AS32" s="165"/>
      <c r="AT32" s="165"/>
      <c r="AU32" s="165"/>
      <c r="AV32" s="165"/>
      <c r="AW32" s="165"/>
      <c r="AX32" s="165"/>
      <c r="AY32" s="165"/>
      <c r="AZ32" s="165"/>
      <c r="BA32" s="165"/>
      <c r="BB32" s="165"/>
      <c r="BC32" s="165"/>
      <c r="BD32" s="175"/>
      <c r="BF32" s="216"/>
      <c r="BG32" s="217"/>
      <c r="BH32" s="217"/>
      <c r="BI32" s="217"/>
      <c r="BJ32" s="217"/>
      <c r="BK32" s="217"/>
      <c r="BL32" s="217"/>
      <c r="BM32" s="217"/>
      <c r="BN32" s="217"/>
      <c r="BO32" s="217"/>
      <c r="BP32" s="217"/>
      <c r="BQ32" s="217"/>
      <c r="BR32" s="217"/>
      <c r="BS32" s="217"/>
      <c r="BT32" s="217"/>
      <c r="BU32" s="220"/>
      <c r="BW32" s="216"/>
      <c r="BX32" s="217"/>
      <c r="BY32" s="217"/>
      <c r="BZ32" s="217"/>
      <c r="CA32" s="217"/>
      <c r="CB32" s="217"/>
      <c r="CC32" s="217"/>
      <c r="CD32" s="217"/>
      <c r="CE32" s="217"/>
      <c r="CF32" s="217"/>
      <c r="CG32" s="217"/>
      <c r="CH32" s="217"/>
      <c r="CI32" s="217"/>
      <c r="CJ32" s="217"/>
      <c r="CK32" s="217"/>
      <c r="CL32" s="220"/>
      <c r="CN32" s="216"/>
      <c r="CO32" s="217"/>
      <c r="CP32" s="217"/>
      <c r="CQ32" s="217"/>
      <c r="CR32" s="217"/>
      <c r="CS32" s="217"/>
      <c r="CT32" s="217"/>
      <c r="CU32" s="217"/>
      <c r="CV32" s="217"/>
      <c r="CW32" s="217"/>
      <c r="CX32" s="217"/>
      <c r="CY32" s="217"/>
      <c r="CZ32" s="217"/>
      <c r="DA32" s="217"/>
      <c r="DB32" s="217"/>
      <c r="DC32" s="220"/>
      <c r="DE32" s="216"/>
      <c r="DF32" s="217"/>
      <c r="DG32" s="217"/>
      <c r="DH32" s="217"/>
      <c r="DI32" s="217"/>
      <c r="DJ32" s="217"/>
      <c r="DK32" s="217"/>
      <c r="DL32" s="217"/>
      <c r="DM32" s="217"/>
      <c r="DN32" s="217"/>
      <c r="DO32" s="217"/>
      <c r="DP32" s="217"/>
      <c r="DQ32" s="217"/>
      <c r="DR32" s="217"/>
      <c r="DS32" s="217"/>
      <c r="DT32" s="220"/>
      <c r="DV32" s="216"/>
      <c r="DW32" s="217"/>
      <c r="DX32" s="217"/>
      <c r="DY32" s="217"/>
      <c r="DZ32" s="217"/>
      <c r="EA32" s="217"/>
      <c r="EB32" s="217"/>
      <c r="EC32" s="217"/>
      <c r="ED32" s="217"/>
      <c r="EE32" s="217"/>
      <c r="EF32" s="217"/>
      <c r="EG32" s="217"/>
      <c r="EH32" s="217"/>
      <c r="EI32" s="217"/>
      <c r="EJ32" s="217"/>
      <c r="EK32" s="220"/>
      <c r="EM32" s="174">
        <f>SUM(EM25:EM30)</f>
        <v>0</v>
      </c>
      <c r="EN32" s="165">
        <f t="shared" ref="EN32:FB32" si="37">SUM(EN25:EN30)</f>
        <v>0</v>
      </c>
      <c r="EO32" s="165">
        <f t="shared" si="37"/>
        <v>0</v>
      </c>
      <c r="EP32" s="165">
        <f t="shared" si="37"/>
        <v>0</v>
      </c>
      <c r="EQ32" s="165">
        <f t="shared" si="37"/>
        <v>0</v>
      </c>
      <c r="ER32" s="165">
        <f t="shared" si="37"/>
        <v>0</v>
      </c>
      <c r="ES32" s="165">
        <f t="shared" si="37"/>
        <v>0</v>
      </c>
      <c r="ET32" s="165">
        <f t="shared" si="37"/>
        <v>0</v>
      </c>
      <c r="EU32" s="165">
        <f t="shared" si="37"/>
        <v>0</v>
      </c>
      <c r="EV32" s="165">
        <f t="shared" si="37"/>
        <v>0</v>
      </c>
      <c r="EW32" s="165">
        <f t="shared" si="37"/>
        <v>0</v>
      </c>
      <c r="EX32" s="165">
        <f t="shared" si="37"/>
        <v>0</v>
      </c>
      <c r="EY32" s="165">
        <f t="shared" si="37"/>
        <v>0</v>
      </c>
      <c r="EZ32" s="165">
        <f t="shared" si="37"/>
        <v>0</v>
      </c>
      <c r="FA32" s="165">
        <f t="shared" si="37"/>
        <v>0</v>
      </c>
      <c r="FB32" s="175">
        <f t="shared" si="37"/>
        <v>0</v>
      </c>
      <c r="FC32" s="229"/>
      <c r="FD32" s="174">
        <f>SUM(FD25:FD30)</f>
        <v>0</v>
      </c>
      <c r="FE32" s="165">
        <f t="shared" ref="FE32:FS32" si="38">SUM(FE25:FE30)</f>
        <v>0</v>
      </c>
      <c r="FF32" s="165">
        <f t="shared" si="38"/>
        <v>0</v>
      </c>
      <c r="FG32" s="165">
        <f t="shared" si="38"/>
        <v>0</v>
      </c>
      <c r="FH32" s="165">
        <f t="shared" si="38"/>
        <v>0</v>
      </c>
      <c r="FI32" s="165">
        <f t="shared" si="38"/>
        <v>0</v>
      </c>
      <c r="FJ32" s="165">
        <f t="shared" si="38"/>
        <v>0</v>
      </c>
      <c r="FK32" s="165">
        <f t="shared" si="38"/>
        <v>0</v>
      </c>
      <c r="FL32" s="165">
        <f t="shared" si="38"/>
        <v>0</v>
      </c>
      <c r="FM32" s="165">
        <f t="shared" si="38"/>
        <v>0</v>
      </c>
      <c r="FN32" s="165">
        <f t="shared" si="38"/>
        <v>0</v>
      </c>
      <c r="FO32" s="165">
        <f t="shared" si="38"/>
        <v>0</v>
      </c>
      <c r="FP32" s="165">
        <f t="shared" si="38"/>
        <v>0</v>
      </c>
      <c r="FQ32" s="165">
        <f t="shared" si="38"/>
        <v>0</v>
      </c>
      <c r="FR32" s="165">
        <f t="shared" si="38"/>
        <v>0</v>
      </c>
      <c r="FS32" s="175">
        <f t="shared" si="38"/>
        <v>0</v>
      </c>
      <c r="FT32" s="229"/>
      <c r="FU32" s="174">
        <f>SUM(FU25:FU30)</f>
        <v>217.8124</v>
      </c>
      <c r="FV32" s="165">
        <f t="shared" ref="FV32:GJ32" si="39">SUM(FV25:FV30)</f>
        <v>925.70269999999982</v>
      </c>
      <c r="FW32" s="165">
        <f t="shared" si="39"/>
        <v>980.15579999999989</v>
      </c>
      <c r="FX32" s="165">
        <f t="shared" si="39"/>
        <v>490.07789999999994</v>
      </c>
      <c r="FY32" s="165">
        <f t="shared" si="39"/>
        <v>81.679649999999995</v>
      </c>
      <c r="FZ32" s="165">
        <f t="shared" si="39"/>
        <v>136.13274999999999</v>
      </c>
      <c r="GA32" s="165">
        <f t="shared" si="39"/>
        <v>27.22655</v>
      </c>
      <c r="GB32" s="165">
        <f t="shared" si="39"/>
        <v>408.39825000000002</v>
      </c>
      <c r="GC32" s="165">
        <f t="shared" si="39"/>
        <v>54.453099999999999</v>
      </c>
      <c r="GD32" s="165">
        <f t="shared" si="39"/>
        <v>54.453099999999999</v>
      </c>
      <c r="GE32" s="165">
        <f t="shared" si="39"/>
        <v>136.13274999999999</v>
      </c>
      <c r="GF32" s="165">
        <f t="shared" si="39"/>
        <v>163.35929999999999</v>
      </c>
      <c r="GG32" s="165">
        <f t="shared" si="39"/>
        <v>653.43719999999996</v>
      </c>
      <c r="GH32" s="165">
        <f t="shared" si="39"/>
        <v>27.22655</v>
      </c>
      <c r="GI32" s="165">
        <f t="shared" si="39"/>
        <v>653.43719999999996</v>
      </c>
      <c r="GJ32" s="175">
        <f t="shared" si="39"/>
        <v>435.62479999999999</v>
      </c>
      <c r="GK32" s="229"/>
      <c r="GL32" s="174">
        <f>SUM(GL25:GL30)</f>
        <v>0</v>
      </c>
      <c r="GM32" s="165">
        <f t="shared" ref="GM32:HA32" si="40">SUM(GM25:GM30)</f>
        <v>0</v>
      </c>
      <c r="GN32" s="165">
        <f t="shared" si="40"/>
        <v>0</v>
      </c>
      <c r="GO32" s="165">
        <f t="shared" si="40"/>
        <v>0</v>
      </c>
      <c r="GP32" s="165">
        <f t="shared" si="40"/>
        <v>0</v>
      </c>
      <c r="GQ32" s="165">
        <f t="shared" si="40"/>
        <v>0</v>
      </c>
      <c r="GR32" s="165">
        <f t="shared" si="40"/>
        <v>0</v>
      </c>
      <c r="GS32" s="165">
        <f t="shared" si="40"/>
        <v>0</v>
      </c>
      <c r="GT32" s="165">
        <f t="shared" si="40"/>
        <v>0</v>
      </c>
      <c r="GU32" s="165">
        <f t="shared" si="40"/>
        <v>0</v>
      </c>
      <c r="GV32" s="165">
        <f t="shared" si="40"/>
        <v>0</v>
      </c>
      <c r="GW32" s="165">
        <f t="shared" si="40"/>
        <v>0</v>
      </c>
      <c r="GX32" s="165">
        <f t="shared" si="40"/>
        <v>0</v>
      </c>
      <c r="GY32" s="165">
        <f t="shared" si="40"/>
        <v>0</v>
      </c>
      <c r="GZ32" s="165">
        <f t="shared" si="40"/>
        <v>0</v>
      </c>
      <c r="HA32" s="175">
        <f t="shared" si="40"/>
        <v>0</v>
      </c>
      <c r="HB32" s="229"/>
      <c r="HC32" s="174">
        <f>SUM(HC25:HC30)</f>
        <v>0</v>
      </c>
      <c r="HD32" s="165">
        <f t="shared" ref="HD32:HR32" si="41">SUM(HD25:HD30)</f>
        <v>0</v>
      </c>
      <c r="HE32" s="165">
        <f t="shared" si="41"/>
        <v>0</v>
      </c>
      <c r="HF32" s="165">
        <f t="shared" si="41"/>
        <v>0</v>
      </c>
      <c r="HG32" s="165">
        <f t="shared" si="41"/>
        <v>0</v>
      </c>
      <c r="HH32" s="165">
        <f t="shared" si="41"/>
        <v>0</v>
      </c>
      <c r="HI32" s="165">
        <f t="shared" si="41"/>
        <v>0</v>
      </c>
      <c r="HJ32" s="165">
        <f t="shared" si="41"/>
        <v>0</v>
      </c>
      <c r="HK32" s="165">
        <f t="shared" si="41"/>
        <v>0</v>
      </c>
      <c r="HL32" s="165">
        <f t="shared" si="41"/>
        <v>0</v>
      </c>
      <c r="HM32" s="165">
        <f t="shared" si="41"/>
        <v>0</v>
      </c>
      <c r="HN32" s="165">
        <f t="shared" si="41"/>
        <v>0</v>
      </c>
      <c r="HO32" s="165">
        <f t="shared" si="41"/>
        <v>0</v>
      </c>
      <c r="HP32" s="165">
        <f t="shared" si="41"/>
        <v>0</v>
      </c>
      <c r="HQ32" s="165">
        <f t="shared" si="41"/>
        <v>0</v>
      </c>
      <c r="HR32" s="175">
        <f t="shared" si="41"/>
        <v>0</v>
      </c>
      <c r="HS32" s="229"/>
      <c r="HT32" s="174">
        <f>SUM(HT25:HT30)</f>
        <v>0</v>
      </c>
      <c r="HU32" s="165">
        <f t="shared" ref="HU32:II32" si="42">SUM(HU25:HU30)</f>
        <v>0</v>
      </c>
      <c r="HV32" s="165">
        <f t="shared" si="42"/>
        <v>0</v>
      </c>
      <c r="HW32" s="165">
        <f t="shared" si="42"/>
        <v>0</v>
      </c>
      <c r="HX32" s="165">
        <f t="shared" si="42"/>
        <v>0</v>
      </c>
      <c r="HY32" s="165">
        <f t="shared" si="42"/>
        <v>0</v>
      </c>
      <c r="HZ32" s="165">
        <f t="shared" si="42"/>
        <v>0</v>
      </c>
      <c r="IA32" s="165">
        <f t="shared" si="42"/>
        <v>0</v>
      </c>
      <c r="IB32" s="165">
        <f t="shared" si="42"/>
        <v>0</v>
      </c>
      <c r="IC32" s="165">
        <f t="shared" si="42"/>
        <v>0</v>
      </c>
      <c r="ID32" s="165">
        <f t="shared" si="42"/>
        <v>0</v>
      </c>
      <c r="IE32" s="165">
        <f t="shared" si="42"/>
        <v>0</v>
      </c>
      <c r="IF32" s="165">
        <f t="shared" si="42"/>
        <v>0</v>
      </c>
      <c r="IG32" s="165">
        <f t="shared" si="42"/>
        <v>0</v>
      </c>
      <c r="IH32" s="165">
        <f t="shared" si="42"/>
        <v>0</v>
      </c>
      <c r="II32" s="175">
        <f t="shared" si="42"/>
        <v>0</v>
      </c>
    </row>
    <row r="33" spans="1:243" ht="14.65" thickBot="1">
      <c r="X33" s="208"/>
      <c r="Y33" s="208"/>
      <c r="Z33" s="208"/>
      <c r="AA33" s="208"/>
      <c r="AB33" s="208"/>
      <c r="AC33" s="208"/>
      <c r="AD33" s="208"/>
      <c r="AE33" s="208"/>
      <c r="AF33" s="208"/>
      <c r="AG33" s="208"/>
      <c r="AH33" s="208"/>
      <c r="AI33" s="208"/>
      <c r="AJ33" s="208"/>
      <c r="AK33" s="208"/>
      <c r="AL33" s="208"/>
      <c r="AM33" s="208"/>
      <c r="AO33" s="208"/>
      <c r="AP33" s="208"/>
      <c r="AQ33" s="208"/>
      <c r="AR33" s="208"/>
      <c r="AS33" s="208"/>
      <c r="AT33" s="208"/>
      <c r="AU33" s="208"/>
      <c r="AV33" s="208"/>
      <c r="AW33" s="208"/>
      <c r="AX33" s="208"/>
      <c r="AY33" s="208"/>
      <c r="AZ33" s="208"/>
      <c r="BA33" s="208"/>
      <c r="BB33" s="208"/>
      <c r="BC33" s="208"/>
      <c r="BD33" s="208"/>
      <c r="BF33" s="222"/>
      <c r="BG33" s="222"/>
      <c r="BH33" s="222"/>
      <c r="BI33" s="222"/>
      <c r="BJ33" s="222"/>
      <c r="BK33" s="222"/>
      <c r="BL33" s="222"/>
      <c r="BM33" s="222"/>
      <c r="BN33" s="222"/>
      <c r="BO33" s="222"/>
      <c r="BP33" s="222"/>
      <c r="BQ33" s="222"/>
      <c r="BR33" s="222"/>
      <c r="BS33" s="222"/>
      <c r="BT33" s="222"/>
      <c r="BU33" s="222"/>
      <c r="BW33" s="222"/>
      <c r="BX33" s="222"/>
      <c r="BY33" s="222"/>
      <c r="BZ33" s="222"/>
      <c r="CA33" s="222"/>
      <c r="CB33" s="222"/>
      <c r="CC33" s="222"/>
      <c r="CD33" s="222"/>
      <c r="CE33" s="222"/>
      <c r="CF33" s="222"/>
      <c r="CG33" s="222"/>
      <c r="CH33" s="222"/>
      <c r="CI33" s="222"/>
      <c r="CJ33" s="222"/>
      <c r="CK33" s="222"/>
      <c r="CL33" s="222"/>
      <c r="CN33" s="222"/>
      <c r="CO33" s="222"/>
      <c r="CP33" s="222"/>
      <c r="CQ33" s="222"/>
      <c r="CR33" s="222"/>
      <c r="CS33" s="222"/>
      <c r="CT33" s="222"/>
      <c r="CU33" s="222"/>
      <c r="CV33" s="222"/>
      <c r="CW33" s="222"/>
      <c r="CX33" s="222"/>
      <c r="CY33" s="222"/>
      <c r="CZ33" s="222"/>
      <c r="DA33" s="222"/>
      <c r="DB33" s="222"/>
      <c r="DC33" s="222"/>
      <c r="DE33" s="222"/>
      <c r="DF33" s="222"/>
      <c r="DG33" s="222"/>
      <c r="DH33" s="222"/>
      <c r="DI33" s="222"/>
      <c r="DJ33" s="222"/>
      <c r="DK33" s="222"/>
      <c r="DL33" s="222"/>
      <c r="DM33" s="222"/>
      <c r="DN33" s="222"/>
      <c r="DO33" s="222"/>
      <c r="DP33" s="222"/>
      <c r="DQ33" s="222"/>
      <c r="DR33" s="222"/>
      <c r="DS33" s="222"/>
      <c r="DT33" s="222"/>
      <c r="DV33" s="222"/>
      <c r="DW33" s="222"/>
      <c r="DX33" s="222"/>
      <c r="DY33" s="222"/>
      <c r="DZ33" s="222"/>
      <c r="EA33" s="222"/>
      <c r="EB33" s="222"/>
      <c r="EC33" s="222"/>
      <c r="ED33" s="222"/>
      <c r="EE33" s="222"/>
      <c r="EF33" s="222"/>
      <c r="EG33" s="222"/>
      <c r="EH33" s="222"/>
      <c r="EI33" s="222"/>
      <c r="EJ33" s="222"/>
      <c r="EK33" s="222"/>
      <c r="EM33" s="230"/>
      <c r="EN33" s="230"/>
      <c r="EO33" s="230"/>
      <c r="EP33" s="230"/>
      <c r="EQ33" s="230"/>
      <c r="ER33" s="230"/>
      <c r="ES33" s="230"/>
      <c r="ET33" s="230"/>
      <c r="EU33" s="230"/>
      <c r="EV33" s="230"/>
      <c r="EW33" s="230"/>
      <c r="EX33" s="230"/>
      <c r="EY33" s="230"/>
      <c r="EZ33" s="230"/>
      <c r="FA33" s="230"/>
      <c r="FB33" s="230"/>
      <c r="FC33" s="229"/>
      <c r="FD33" s="230"/>
      <c r="FE33" s="230"/>
      <c r="FF33" s="230"/>
      <c r="FG33" s="230"/>
      <c r="FH33" s="230"/>
      <c r="FI33" s="230"/>
      <c r="FJ33" s="230"/>
      <c r="FK33" s="230"/>
      <c r="FL33" s="230"/>
      <c r="FM33" s="230"/>
      <c r="FN33" s="230"/>
      <c r="FO33" s="230"/>
      <c r="FP33" s="230"/>
      <c r="FQ33" s="230"/>
      <c r="FR33" s="230"/>
      <c r="FS33" s="230"/>
      <c r="FT33" s="229"/>
      <c r="FU33" s="230"/>
      <c r="FV33" s="230"/>
      <c r="FW33" s="230"/>
      <c r="FX33" s="230"/>
      <c r="FY33" s="230"/>
      <c r="FZ33" s="230"/>
      <c r="GA33" s="230"/>
      <c r="GB33" s="230"/>
      <c r="GC33" s="230"/>
      <c r="GD33" s="230"/>
      <c r="GE33" s="230"/>
      <c r="GF33" s="230"/>
      <c r="GG33" s="230"/>
      <c r="GH33" s="230"/>
      <c r="GI33" s="230"/>
      <c r="GJ33" s="230"/>
      <c r="GK33" s="229"/>
      <c r="GL33" s="230"/>
      <c r="GM33" s="230"/>
      <c r="GN33" s="230"/>
      <c r="GO33" s="230"/>
      <c r="GP33" s="230"/>
      <c r="GQ33" s="230"/>
      <c r="GR33" s="230"/>
      <c r="GS33" s="230"/>
      <c r="GT33" s="230"/>
      <c r="GU33" s="230"/>
      <c r="GV33" s="230"/>
      <c r="GW33" s="230"/>
      <c r="GX33" s="230"/>
      <c r="GY33" s="230"/>
      <c r="GZ33" s="230"/>
      <c r="HA33" s="230"/>
      <c r="HB33" s="229"/>
      <c r="HC33" s="230"/>
      <c r="HD33" s="230"/>
      <c r="HE33" s="230"/>
      <c r="HF33" s="230"/>
      <c r="HG33" s="230"/>
      <c r="HH33" s="230"/>
      <c r="HI33" s="230"/>
      <c r="HJ33" s="230"/>
      <c r="HK33" s="230"/>
      <c r="HL33" s="230"/>
      <c r="HM33" s="230"/>
      <c r="HN33" s="230"/>
      <c r="HO33" s="230"/>
      <c r="HP33" s="230"/>
      <c r="HQ33" s="230"/>
      <c r="HR33" s="230"/>
      <c r="HS33" s="229"/>
      <c r="HT33" s="230"/>
      <c r="HU33" s="230"/>
      <c r="HV33" s="230"/>
      <c r="HW33" s="230"/>
      <c r="HX33" s="230"/>
      <c r="HY33" s="230"/>
      <c r="HZ33" s="230"/>
      <c r="IA33" s="230"/>
      <c r="IB33" s="230"/>
      <c r="IC33" s="230"/>
      <c r="ID33" s="230"/>
      <c r="IE33" s="230"/>
      <c r="IF33" s="230"/>
      <c r="IG33" s="230"/>
      <c r="IH33" s="230"/>
      <c r="II33" s="230"/>
    </row>
    <row r="34" spans="1:243">
      <c r="A34" s="378" t="s">
        <v>285</v>
      </c>
      <c r="B34" s="163">
        <f>INDEX('Waste Projections'!$H36:$AL36,MATCH('2. YTS Rail'!$B$1,'Waste Projections'!$H$6:$AL$6,0))</f>
        <v>11397.771786429366</v>
      </c>
      <c r="C34" s="81" t="s">
        <v>294</v>
      </c>
      <c r="D34" s="81" t="s">
        <v>286</v>
      </c>
      <c r="E34" s="81" t="s">
        <v>288</v>
      </c>
      <c r="F34" s="81" t="s">
        <v>257</v>
      </c>
      <c r="G34" s="152">
        <v>3.8</v>
      </c>
      <c r="H34" s="82" t="s">
        <v>249</v>
      </c>
      <c r="I34" s="152">
        <v>28.3</v>
      </c>
      <c r="J34" s="152" t="s">
        <v>221</v>
      </c>
      <c r="K34" s="152">
        <v>5.9</v>
      </c>
      <c r="L34" s="152" t="s">
        <v>220</v>
      </c>
      <c r="M34" s="152">
        <f>$M$5</f>
        <v>1200</v>
      </c>
      <c r="N34" s="178" t="s">
        <v>222</v>
      </c>
      <c r="O34" s="170">
        <f>(IF($H34=O$4,$G34,0)+IF($J34=O$4,$I34,0)+IF($N34=O$4,$M34,0)+IF($L34=O$4,$K34,0))*$B34</f>
        <v>0</v>
      </c>
      <c r="P34" s="163">
        <f t="shared" ref="P34:R34" si="43">(IF($H34=P$4,$G34,0)+IF($J34=P$4,$I34,0)+IF($N34=P$4,$M34,0)+IF($L34=P$4,$K34,0))*$B34</f>
        <v>67246.853539933261</v>
      </c>
      <c r="Q34" s="163">
        <f t="shared" si="43"/>
        <v>322556.94155595108</v>
      </c>
      <c r="R34" s="171">
        <f t="shared" si="43"/>
        <v>13677326.14371524</v>
      </c>
      <c r="S34" s="170">
        <f>INDEX('Transportation GHG'!$B$21:$B$24,MATCH('2. YTS Rail'!S$4,'Transportation GHG'!$A$21:$A$24,0))*O34</f>
        <v>0</v>
      </c>
      <c r="T34" s="163">
        <f>INDEX('Transportation GHG'!$B$21:$B$24,MATCH('2. YTS Rail'!T$4,'Transportation GHG'!$A$21:$A$24,0))*P34</f>
        <v>6.032560046020782</v>
      </c>
      <c r="U34" s="163">
        <f>INDEX('Transportation GHG'!$B$21:$B$24,MATCH('2. YTS Rail'!U$4,'Transportation GHG'!$A$21:$A$24,0))*Q34</f>
        <v>5.6736938950610885</v>
      </c>
      <c r="V34" s="171">
        <f>INDEX('Transportation GHG'!$B$21:$B$24,MATCH('2. YTS Rail'!V$4,'Transportation GHG'!$A$21:$A$24,0))*R34</f>
        <v>324.1971087154617</v>
      </c>
      <c r="X34" s="170">
        <f>INDEX('Waste Composition'!$P$5:$P$20,MATCH('2. YTS Rail'!X$4,'Waste Composition'!$O$5:$O$20,0))*$B34</f>
        <v>455.91087145717466</v>
      </c>
      <c r="Y34" s="163">
        <f>INDEX('Waste Composition'!$P$5:$P$20,MATCH('2. YTS Rail'!Y$4,'Waste Composition'!$O$5:$O$20,0))*$B34</f>
        <v>1937.6212036929921</v>
      </c>
      <c r="Z34" s="163">
        <f>INDEX('Waste Composition'!$P$5:$P$20,MATCH('2. YTS Rail'!Z$4,'Waste Composition'!$O$5:$O$20,0))*$B34</f>
        <v>2051.5989215572858</v>
      </c>
      <c r="AA34" s="163">
        <f>INDEX('Waste Composition'!$P$5:$P$20,MATCH('2. YTS Rail'!AA$4,'Waste Composition'!$O$5:$O$20,0))*$B34</f>
        <v>1025.7994607786429</v>
      </c>
      <c r="AB34" s="163">
        <f>INDEX('Waste Composition'!$P$5:$P$20,MATCH('2. YTS Rail'!AB$4,'Waste Composition'!$O$5:$O$20,0))*$B34</f>
        <v>170.96657679644048</v>
      </c>
      <c r="AC34" s="163">
        <f>INDEX('Waste Composition'!$P$5:$P$20,MATCH('2. YTS Rail'!AC$4,'Waste Composition'!$O$5:$O$20,0))*$B34</f>
        <v>284.94429466073416</v>
      </c>
      <c r="AD34" s="163">
        <f>INDEX('Waste Composition'!$P$5:$P$20,MATCH('2. YTS Rail'!AD$4,'Waste Composition'!$O$5:$O$20,0))*$B34</f>
        <v>56.988858932146833</v>
      </c>
      <c r="AE34" s="163">
        <f>INDEX('Waste Composition'!$P$5:$P$20,MATCH('2. YTS Rail'!AE$4,'Waste Composition'!$O$5:$O$20,0))*$B34</f>
        <v>854.83288398220247</v>
      </c>
      <c r="AF34" s="163">
        <f>INDEX('Waste Composition'!$P$5:$P$20,MATCH('2. YTS Rail'!AF$4,'Waste Composition'!$O$5:$O$20,0))*$B34</f>
        <v>113.97771786429367</v>
      </c>
      <c r="AG34" s="163">
        <f>INDEX('Waste Composition'!$P$5:$P$20,MATCH('2. YTS Rail'!AG$4,'Waste Composition'!$O$5:$O$20,0))*$B34</f>
        <v>113.97771786429367</v>
      </c>
      <c r="AH34" s="163">
        <f>INDEX('Waste Composition'!$P$5:$P$20,MATCH('2. YTS Rail'!AH$4,'Waste Composition'!$O$5:$O$20,0))*$B34</f>
        <v>284.94429466073416</v>
      </c>
      <c r="AI34" s="163">
        <f>INDEX('Waste Composition'!$P$5:$P$20,MATCH('2. YTS Rail'!AI$4,'Waste Composition'!$O$5:$O$20,0))*$B34</f>
        <v>341.93315359288096</v>
      </c>
      <c r="AJ34" s="163">
        <f>INDEX('Waste Composition'!$P$5:$P$20,MATCH('2. YTS Rail'!AJ$4,'Waste Composition'!$O$5:$O$20,0))*$B34</f>
        <v>1367.7326143715238</v>
      </c>
      <c r="AK34" s="163">
        <f>INDEX('Waste Composition'!$P$5:$P$20,MATCH('2. YTS Rail'!AK$4,'Waste Composition'!$O$5:$O$20,0))*$B34</f>
        <v>56.988858932146833</v>
      </c>
      <c r="AL34" s="163">
        <f>INDEX('Waste Composition'!$P$5:$P$20,MATCH('2. YTS Rail'!AL$4,'Waste Composition'!$O$5:$O$20,0))*$B34</f>
        <v>1367.7326143715238</v>
      </c>
      <c r="AM34" s="171">
        <f>INDEX('Waste Composition'!$P$5:$P$20,MATCH('2. YTS Rail'!AM$4,'Waste Composition'!$O$5:$O$20,0))*$B34</f>
        <v>911.82174291434933</v>
      </c>
      <c r="AO34" s="212">
        <v>0</v>
      </c>
      <c r="AP34" s="213">
        <v>0</v>
      </c>
      <c r="AQ34" s="213">
        <v>0</v>
      </c>
      <c r="AR34" s="213">
        <v>0</v>
      </c>
      <c r="AS34" s="213">
        <v>0</v>
      </c>
      <c r="AT34" s="213">
        <v>0</v>
      </c>
      <c r="AU34" s="213">
        <v>0</v>
      </c>
      <c r="AV34" s="213">
        <v>0</v>
      </c>
      <c r="AW34" s="213">
        <v>0</v>
      </c>
      <c r="AX34" s="213">
        <v>0</v>
      </c>
      <c r="AY34" s="213">
        <v>0</v>
      </c>
      <c r="AZ34" s="213">
        <v>0</v>
      </c>
      <c r="BA34" s="213">
        <v>0</v>
      </c>
      <c r="BB34" s="213">
        <v>0</v>
      </c>
      <c r="BC34" s="213">
        <v>0</v>
      </c>
      <c r="BD34" s="213">
        <v>0</v>
      </c>
      <c r="BF34" s="212">
        <v>0</v>
      </c>
      <c r="BG34" s="213">
        <v>0</v>
      </c>
      <c r="BH34" s="213">
        <v>0</v>
      </c>
      <c r="BI34" s="213">
        <v>0</v>
      </c>
      <c r="BJ34" s="213">
        <v>0</v>
      </c>
      <c r="BK34" s="213">
        <v>0</v>
      </c>
      <c r="BL34" s="213">
        <v>0</v>
      </c>
      <c r="BM34" s="213">
        <v>0</v>
      </c>
      <c r="BN34" s="213">
        <v>0</v>
      </c>
      <c r="BO34" s="213">
        <v>0</v>
      </c>
      <c r="BP34" s="213">
        <v>0</v>
      </c>
      <c r="BQ34" s="213">
        <v>0</v>
      </c>
      <c r="BR34" s="213">
        <v>0</v>
      </c>
      <c r="BS34" s="213">
        <v>0</v>
      </c>
      <c r="BT34" s="213">
        <v>0</v>
      </c>
      <c r="BU34" s="213">
        <v>0</v>
      </c>
      <c r="BW34" s="212">
        <v>0</v>
      </c>
      <c r="BX34" s="213">
        <f>'Waste Composition'!G16/'Waste Composition'!P5</f>
        <v>0.52941176470588236</v>
      </c>
      <c r="BY34" s="213">
        <v>1</v>
      </c>
      <c r="BZ34" s="213">
        <v>1</v>
      </c>
      <c r="CA34" s="213">
        <v>0</v>
      </c>
      <c r="CB34" s="213">
        <v>0</v>
      </c>
      <c r="CC34" s="213">
        <v>0</v>
      </c>
      <c r="CD34" s="213">
        <v>0</v>
      </c>
      <c r="CE34" s="213">
        <v>0</v>
      </c>
      <c r="CF34" s="213">
        <v>0</v>
      </c>
      <c r="CG34" s="213">
        <v>0</v>
      </c>
      <c r="CH34" s="213">
        <v>0</v>
      </c>
      <c r="CI34" s="213">
        <v>1</v>
      </c>
      <c r="CJ34" s="213">
        <v>0</v>
      </c>
      <c r="CK34" s="213">
        <v>0</v>
      </c>
      <c r="CL34" s="218">
        <v>1</v>
      </c>
      <c r="CN34" s="212">
        <v>0</v>
      </c>
      <c r="CO34" s="213">
        <v>0</v>
      </c>
      <c r="CP34" s="213">
        <v>0</v>
      </c>
      <c r="CQ34" s="213">
        <v>0</v>
      </c>
      <c r="CR34" s="213">
        <v>0</v>
      </c>
      <c r="CS34" s="213">
        <v>0</v>
      </c>
      <c r="CT34" s="213">
        <v>0</v>
      </c>
      <c r="CU34" s="213">
        <v>0</v>
      </c>
      <c r="CV34" s="213">
        <v>0</v>
      </c>
      <c r="CW34" s="213">
        <v>0</v>
      </c>
      <c r="CX34" s="213">
        <v>0</v>
      </c>
      <c r="CY34" s="213">
        <v>0</v>
      </c>
      <c r="CZ34" s="213">
        <v>0</v>
      </c>
      <c r="DA34" s="213">
        <v>0</v>
      </c>
      <c r="DB34" s="213">
        <v>0</v>
      </c>
      <c r="DC34" s="213">
        <v>0</v>
      </c>
      <c r="DE34" s="212">
        <v>0</v>
      </c>
      <c r="DF34" s="213">
        <v>0</v>
      </c>
      <c r="DG34" s="213">
        <v>0</v>
      </c>
      <c r="DH34" s="213">
        <v>0</v>
      </c>
      <c r="DI34" s="213">
        <v>0</v>
      </c>
      <c r="DJ34" s="213">
        <v>0</v>
      </c>
      <c r="DK34" s="213">
        <v>0</v>
      </c>
      <c r="DL34" s="213">
        <v>0</v>
      </c>
      <c r="DM34" s="213">
        <v>0</v>
      </c>
      <c r="DN34" s="213">
        <v>0</v>
      </c>
      <c r="DO34" s="213">
        <v>0</v>
      </c>
      <c r="DP34" s="213">
        <v>0</v>
      </c>
      <c r="DQ34" s="213">
        <v>0</v>
      </c>
      <c r="DR34" s="213">
        <v>0</v>
      </c>
      <c r="DS34" s="213">
        <v>0</v>
      </c>
      <c r="DT34" s="213">
        <v>0</v>
      </c>
      <c r="DV34" s="212">
        <v>0</v>
      </c>
      <c r="DW34" s="213">
        <v>0</v>
      </c>
      <c r="DX34" s="213">
        <v>0</v>
      </c>
      <c r="DY34" s="213">
        <v>0</v>
      </c>
      <c r="DZ34" s="213">
        <v>0</v>
      </c>
      <c r="EA34" s="213">
        <v>0</v>
      </c>
      <c r="EB34" s="213">
        <v>0</v>
      </c>
      <c r="EC34" s="213">
        <v>0</v>
      </c>
      <c r="ED34" s="213">
        <v>0</v>
      </c>
      <c r="EE34" s="213">
        <v>0</v>
      </c>
      <c r="EF34" s="213">
        <v>0</v>
      </c>
      <c r="EG34" s="213">
        <v>0</v>
      </c>
      <c r="EH34" s="213">
        <v>0</v>
      </c>
      <c r="EI34" s="213">
        <v>0</v>
      </c>
      <c r="EJ34" s="213">
        <v>0</v>
      </c>
      <c r="EK34" s="213">
        <v>0</v>
      </c>
      <c r="EM34" s="170">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71">
        <f>$AM$34*BD34</f>
        <v>0</v>
      </c>
      <c r="FC34" s="229"/>
      <c r="FD34" s="170">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71">
        <f>$AM$34*BU34</f>
        <v>0</v>
      </c>
      <c r="FT34" s="229"/>
      <c r="FU34" s="170">
        <f>$X$34*BW34</f>
        <v>0</v>
      </c>
      <c r="FV34" s="163">
        <f>$Y$34*BX34</f>
        <v>1025.7994607786429</v>
      </c>
      <c r="FW34" s="163">
        <f>$Z$34*BY34</f>
        <v>2051.5989215572858</v>
      </c>
      <c r="FX34" s="163">
        <f>$AA$34*BZ34</f>
        <v>1025.7994607786429</v>
      </c>
      <c r="FY34" s="163">
        <f>$AB$34*CA34</f>
        <v>0</v>
      </c>
      <c r="FZ34" s="163">
        <f>$AC$34*CB34</f>
        <v>0</v>
      </c>
      <c r="GA34" s="163">
        <f>$AD$34*CC34</f>
        <v>0</v>
      </c>
      <c r="GB34" s="163">
        <f>$AE$34*CD34</f>
        <v>0</v>
      </c>
      <c r="GC34" s="163">
        <f>$AF$34*CE34</f>
        <v>0</v>
      </c>
      <c r="GD34" s="163">
        <f>$AG$34*CF34</f>
        <v>0</v>
      </c>
      <c r="GE34" s="163">
        <f>$AH$34*CG34</f>
        <v>0</v>
      </c>
      <c r="GF34" s="163">
        <f>$AI$34*CH34</f>
        <v>0</v>
      </c>
      <c r="GG34" s="163">
        <f>$AJ$34*CI34</f>
        <v>1367.7326143715238</v>
      </c>
      <c r="GH34" s="163">
        <f>$AK$34*CJ34</f>
        <v>0</v>
      </c>
      <c r="GI34" s="163">
        <f>$AL$34*CK34</f>
        <v>0</v>
      </c>
      <c r="GJ34" s="171">
        <f>$AM$34*CL34</f>
        <v>911.82174291434933</v>
      </c>
      <c r="GK34" s="229"/>
      <c r="GL34" s="170">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71">
        <f>$AM$34*DC34</f>
        <v>0</v>
      </c>
      <c r="HB34" s="229"/>
      <c r="HC34" s="170">
        <f>$X$34*DE34</f>
        <v>0</v>
      </c>
      <c r="HD34" s="163">
        <f>$Y$34*DF34</f>
        <v>0</v>
      </c>
      <c r="HE34" s="163">
        <f>$Z$34*DG34</f>
        <v>0</v>
      </c>
      <c r="HF34" s="163">
        <f>$AA$34*DH34</f>
        <v>0</v>
      </c>
      <c r="HG34" s="163">
        <f>$AB$34*DI34</f>
        <v>0</v>
      </c>
      <c r="HH34" s="163">
        <f>$AC$34*DJ34</f>
        <v>0</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71">
        <f>$AM$34*DT34</f>
        <v>0</v>
      </c>
      <c r="HS34" s="229"/>
      <c r="HT34" s="170">
        <f>$X$34*DV34</f>
        <v>0</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71">
        <f>$AM$34*EK34</f>
        <v>0</v>
      </c>
    </row>
    <row r="35" spans="1:243" ht="14.65" thickBot="1">
      <c r="A35" s="379"/>
      <c r="B35" s="165">
        <f>INDEX('Waste Projections'!$H37:$AL37,MATCH('2. YTS Rail'!$B$1,'Waste Projections'!$H$6:$AL$6,0))</f>
        <v>2086.9582135706341</v>
      </c>
      <c r="C35" s="286" t="s">
        <v>294</v>
      </c>
      <c r="D35" s="155" t="s">
        <v>286</v>
      </c>
      <c r="E35" s="155" t="s">
        <v>288</v>
      </c>
      <c r="F35" s="155" t="s">
        <v>257</v>
      </c>
      <c r="G35" s="157">
        <v>3.8</v>
      </c>
      <c r="H35" s="150" t="s">
        <v>249</v>
      </c>
      <c r="I35" s="157">
        <v>28.3</v>
      </c>
      <c r="J35" s="157" t="s">
        <v>221</v>
      </c>
      <c r="K35" s="157">
        <v>5.9</v>
      </c>
      <c r="L35" s="157" t="s">
        <v>220</v>
      </c>
      <c r="M35" s="157">
        <f>$M$5</f>
        <v>1200</v>
      </c>
      <c r="N35" s="183" t="s">
        <v>222</v>
      </c>
      <c r="O35" s="174">
        <f t="shared" ref="O35:R35" si="44">(IF($H35=O$4,$G35,0)+IF($J35=O$4,$I35,0)+IF($N35=O$4,$M35,0)+IF($L35=O$4,$K35,0))*$B35</f>
        <v>0</v>
      </c>
      <c r="P35" s="165">
        <f t="shared" si="44"/>
        <v>12313.053460066742</v>
      </c>
      <c r="Q35" s="165">
        <f t="shared" si="44"/>
        <v>59060.917444048944</v>
      </c>
      <c r="R35" s="175">
        <f t="shared" si="44"/>
        <v>2504349.8562847609</v>
      </c>
      <c r="S35" s="174">
        <f>INDEX('Transportation GHG'!$B$21:$B$24,MATCH('2. YTS Rail'!S$4,'Transportation GHG'!$A$21:$A$24,0))*O35</f>
        <v>0</v>
      </c>
      <c r="T35" s="165">
        <f>INDEX('Transportation GHG'!$B$21:$B$24,MATCH('2. YTS Rail'!T$4,'Transportation GHG'!$A$21:$A$24,0))*P35</f>
        <v>1.1045756111638334</v>
      </c>
      <c r="U35" s="165">
        <f>INDEX('Transportation GHG'!$B$21:$B$24,MATCH('2. YTS Rail'!U$4,'Transportation GHG'!$A$21:$A$24,0))*Q35</f>
        <v>1.0388663940158351</v>
      </c>
      <c r="V35" s="175">
        <f>INDEX('Transportation GHG'!$B$21:$B$24,MATCH('2. YTS Rail'!V$4,'Transportation GHG'!$A$21:$A$24,0))*R35</f>
        <v>59.361235821123749</v>
      </c>
      <c r="X35" s="174">
        <f>INDEX('Waste Composition'!$P$5:$P$20,MATCH('2. YTS Rail'!X$4,'Waste Composition'!$O$5:$O$20,0))*$B35</f>
        <v>83.478328542825366</v>
      </c>
      <c r="Y35" s="165">
        <f>INDEX('Waste Composition'!$P$5:$P$20,MATCH('2. YTS Rail'!Y$4,'Waste Composition'!$O$5:$O$20,0))*$B35</f>
        <v>354.78289630700777</v>
      </c>
      <c r="Z35" s="165">
        <f>INDEX('Waste Composition'!$P$5:$P$20,MATCH('2. YTS Rail'!Z$4,'Waste Composition'!$O$5:$O$20,0))*$B35</f>
        <v>375.65247844271414</v>
      </c>
      <c r="AA35" s="165">
        <f>INDEX('Waste Composition'!$P$5:$P$20,MATCH('2. YTS Rail'!AA$4,'Waste Composition'!$O$5:$O$20,0))*$B35</f>
        <v>187.82623922135707</v>
      </c>
      <c r="AB35" s="165">
        <f>INDEX('Waste Composition'!$P$5:$P$20,MATCH('2. YTS Rail'!AB$4,'Waste Composition'!$O$5:$O$20,0))*$B35</f>
        <v>31.304373203559511</v>
      </c>
      <c r="AC35" s="165">
        <f>INDEX('Waste Composition'!$P$5:$P$20,MATCH('2. YTS Rail'!AC$4,'Waste Composition'!$O$5:$O$20,0))*$B35</f>
        <v>52.173955339265859</v>
      </c>
      <c r="AD35" s="165">
        <f>INDEX('Waste Composition'!$P$5:$P$20,MATCH('2. YTS Rail'!AD$4,'Waste Composition'!$O$5:$O$20,0))*$B35</f>
        <v>10.434791067853171</v>
      </c>
      <c r="AE35" s="165">
        <f>INDEX('Waste Composition'!$P$5:$P$20,MATCH('2. YTS Rail'!AE$4,'Waste Composition'!$O$5:$O$20,0))*$B35</f>
        <v>156.52186601779755</v>
      </c>
      <c r="AF35" s="165">
        <f>INDEX('Waste Composition'!$P$5:$P$20,MATCH('2. YTS Rail'!AF$4,'Waste Composition'!$O$5:$O$20,0))*$B35</f>
        <v>20.869582135706342</v>
      </c>
      <c r="AG35" s="165">
        <f>INDEX('Waste Composition'!$P$5:$P$20,MATCH('2. YTS Rail'!AG$4,'Waste Composition'!$O$5:$O$20,0))*$B35</f>
        <v>20.869582135706342</v>
      </c>
      <c r="AH35" s="165">
        <f>INDEX('Waste Composition'!$P$5:$P$20,MATCH('2. YTS Rail'!AH$4,'Waste Composition'!$O$5:$O$20,0))*$B35</f>
        <v>52.173955339265859</v>
      </c>
      <c r="AI35" s="165">
        <f>INDEX('Waste Composition'!$P$5:$P$20,MATCH('2. YTS Rail'!AI$4,'Waste Composition'!$O$5:$O$20,0))*$B35</f>
        <v>62.608746407119021</v>
      </c>
      <c r="AJ35" s="165">
        <f>INDEX('Waste Composition'!$P$5:$P$20,MATCH('2. YTS Rail'!AJ$4,'Waste Composition'!$O$5:$O$20,0))*$B35</f>
        <v>250.43498562847608</v>
      </c>
      <c r="AK35" s="165">
        <f>INDEX('Waste Composition'!$P$5:$P$20,MATCH('2. YTS Rail'!AK$4,'Waste Composition'!$O$5:$O$20,0))*$B35</f>
        <v>10.434791067853171</v>
      </c>
      <c r="AL35" s="165">
        <f>INDEX('Waste Composition'!$P$5:$P$20,MATCH('2. YTS Rail'!AL$4,'Waste Composition'!$O$5:$O$20,0))*$B35</f>
        <v>250.43498562847608</v>
      </c>
      <c r="AM35" s="175">
        <f>INDEX('Waste Composition'!$P$5:$P$20,MATCH('2. YTS Rail'!AM$4,'Waste Composition'!$O$5:$O$20,0))*$B35</f>
        <v>166.95665708565073</v>
      </c>
      <c r="AO35" s="214">
        <v>0</v>
      </c>
      <c r="AP35" s="215">
        <v>0</v>
      </c>
      <c r="AQ35" s="215">
        <v>0</v>
      </c>
      <c r="AR35" s="215">
        <v>0</v>
      </c>
      <c r="AS35" s="215">
        <v>0</v>
      </c>
      <c r="AT35" s="215">
        <v>0</v>
      </c>
      <c r="AU35" s="215">
        <v>0</v>
      </c>
      <c r="AV35" s="215">
        <v>0</v>
      </c>
      <c r="AW35" s="215">
        <v>0</v>
      </c>
      <c r="AX35" s="215">
        <v>0</v>
      </c>
      <c r="AY35" s="215">
        <v>0</v>
      </c>
      <c r="AZ35" s="215">
        <v>0</v>
      </c>
      <c r="BA35" s="215">
        <v>0</v>
      </c>
      <c r="BB35" s="215">
        <v>0</v>
      </c>
      <c r="BC35" s="215">
        <v>0</v>
      </c>
      <c r="BD35" s="215">
        <v>0</v>
      </c>
      <c r="BF35" s="216">
        <v>0</v>
      </c>
      <c r="BG35" s="217">
        <v>0</v>
      </c>
      <c r="BH35" s="217">
        <v>0</v>
      </c>
      <c r="BI35" s="217">
        <v>0</v>
      </c>
      <c r="BJ35" s="217">
        <v>0</v>
      </c>
      <c r="BK35" s="217">
        <v>0</v>
      </c>
      <c r="BL35" s="217">
        <v>0</v>
      </c>
      <c r="BM35" s="217">
        <v>0</v>
      </c>
      <c r="BN35" s="217">
        <v>0</v>
      </c>
      <c r="BO35" s="217">
        <v>0</v>
      </c>
      <c r="BP35" s="217">
        <v>0</v>
      </c>
      <c r="BQ35" s="217">
        <v>0</v>
      </c>
      <c r="BR35" s="217">
        <v>0</v>
      </c>
      <c r="BS35" s="217">
        <v>0</v>
      </c>
      <c r="BT35" s="217">
        <v>0</v>
      </c>
      <c r="BU35" s="217">
        <v>0</v>
      </c>
      <c r="BW35" s="214">
        <v>1</v>
      </c>
      <c r="BX35" s="215">
        <v>1</v>
      </c>
      <c r="BY35" s="215">
        <v>1</v>
      </c>
      <c r="BZ35" s="215">
        <v>1</v>
      </c>
      <c r="CA35" s="215">
        <v>1</v>
      </c>
      <c r="CB35" s="215">
        <v>1</v>
      </c>
      <c r="CC35" s="215">
        <v>1</v>
      </c>
      <c r="CD35" s="215">
        <v>1</v>
      </c>
      <c r="CE35" s="215">
        <v>1</v>
      </c>
      <c r="CF35" s="215">
        <v>1</v>
      </c>
      <c r="CG35" s="215">
        <v>1</v>
      </c>
      <c r="CH35" s="215">
        <v>1</v>
      </c>
      <c r="CI35" s="215">
        <v>1</v>
      </c>
      <c r="CJ35" s="215">
        <v>1</v>
      </c>
      <c r="CK35" s="215">
        <v>1</v>
      </c>
      <c r="CL35" s="219">
        <v>1</v>
      </c>
      <c r="CN35" s="216">
        <v>0</v>
      </c>
      <c r="CO35" s="217">
        <v>0</v>
      </c>
      <c r="CP35" s="217">
        <v>0</v>
      </c>
      <c r="CQ35" s="217">
        <v>0</v>
      </c>
      <c r="CR35" s="217">
        <v>0</v>
      </c>
      <c r="CS35" s="217">
        <v>0</v>
      </c>
      <c r="CT35" s="217">
        <v>0</v>
      </c>
      <c r="CU35" s="217">
        <v>0</v>
      </c>
      <c r="CV35" s="217">
        <v>0</v>
      </c>
      <c r="CW35" s="217">
        <v>0</v>
      </c>
      <c r="CX35" s="217">
        <v>0</v>
      </c>
      <c r="CY35" s="217">
        <v>0</v>
      </c>
      <c r="CZ35" s="217">
        <v>0</v>
      </c>
      <c r="DA35" s="217">
        <v>0</v>
      </c>
      <c r="DB35" s="217">
        <v>0</v>
      </c>
      <c r="DC35" s="217">
        <v>0</v>
      </c>
      <c r="DE35" s="216">
        <v>0</v>
      </c>
      <c r="DF35" s="217">
        <v>0</v>
      </c>
      <c r="DG35" s="217">
        <v>0</v>
      </c>
      <c r="DH35" s="217">
        <v>0</v>
      </c>
      <c r="DI35" s="217">
        <v>0</v>
      </c>
      <c r="DJ35" s="217">
        <v>0</v>
      </c>
      <c r="DK35" s="217">
        <v>0</v>
      </c>
      <c r="DL35" s="217">
        <v>0</v>
      </c>
      <c r="DM35" s="217">
        <v>0</v>
      </c>
      <c r="DN35" s="217">
        <v>0</v>
      </c>
      <c r="DO35" s="217">
        <v>0</v>
      </c>
      <c r="DP35" s="217">
        <v>0</v>
      </c>
      <c r="DQ35" s="217">
        <v>0</v>
      </c>
      <c r="DR35" s="217">
        <v>0</v>
      </c>
      <c r="DS35" s="217">
        <v>0</v>
      </c>
      <c r="DT35" s="217">
        <v>0</v>
      </c>
      <c r="DV35" s="216">
        <v>0</v>
      </c>
      <c r="DW35" s="217">
        <v>0</v>
      </c>
      <c r="DX35" s="217">
        <v>0</v>
      </c>
      <c r="DY35" s="217">
        <v>0</v>
      </c>
      <c r="DZ35" s="217">
        <v>0</v>
      </c>
      <c r="EA35" s="217">
        <v>0</v>
      </c>
      <c r="EB35" s="217">
        <v>0</v>
      </c>
      <c r="EC35" s="217">
        <v>0</v>
      </c>
      <c r="ED35" s="217">
        <v>0</v>
      </c>
      <c r="EE35" s="217">
        <v>0</v>
      </c>
      <c r="EF35" s="217">
        <v>0</v>
      </c>
      <c r="EG35" s="217">
        <v>0</v>
      </c>
      <c r="EH35" s="217">
        <v>0</v>
      </c>
      <c r="EI35" s="217">
        <v>0</v>
      </c>
      <c r="EJ35" s="217">
        <v>0</v>
      </c>
      <c r="EK35" s="217">
        <v>0</v>
      </c>
      <c r="EM35" s="172">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73">
        <f>$AM$35*BD35</f>
        <v>0</v>
      </c>
      <c r="FC35" s="229"/>
      <c r="FD35" s="172">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73">
        <f>$AM$35*BU35</f>
        <v>0</v>
      </c>
      <c r="FT35" s="229"/>
      <c r="FU35" s="172">
        <f>$X$35*BW35</f>
        <v>83.478328542825366</v>
      </c>
      <c r="FV35" s="164">
        <f>$Y$35*BX35</f>
        <v>354.78289630700777</v>
      </c>
      <c r="FW35" s="164">
        <f>$Z$35*BY35</f>
        <v>375.65247844271414</v>
      </c>
      <c r="FX35" s="164">
        <f>$AA$35*BZ35</f>
        <v>187.82623922135707</v>
      </c>
      <c r="FY35" s="164">
        <f>$AB$35*CA35</f>
        <v>31.304373203559511</v>
      </c>
      <c r="FZ35" s="164">
        <f>$AC$35*CB35</f>
        <v>52.173955339265859</v>
      </c>
      <c r="GA35" s="164">
        <f>$AD$35*CC35</f>
        <v>10.434791067853171</v>
      </c>
      <c r="GB35" s="164">
        <f>$AE$35*CD35</f>
        <v>156.52186601779755</v>
      </c>
      <c r="GC35" s="164">
        <f>$AF$35*CE35</f>
        <v>20.869582135706342</v>
      </c>
      <c r="GD35" s="164">
        <f>$AG$35*CF35</f>
        <v>20.869582135706342</v>
      </c>
      <c r="GE35" s="164">
        <f>$AH$35*CG35</f>
        <v>52.173955339265859</v>
      </c>
      <c r="GF35" s="164">
        <f>$AI$35*CH35</f>
        <v>62.608746407119021</v>
      </c>
      <c r="GG35" s="164">
        <f>$AJ$35*CI35</f>
        <v>250.43498562847608</v>
      </c>
      <c r="GH35" s="164">
        <f>$AK$35*CJ35</f>
        <v>10.434791067853171</v>
      </c>
      <c r="GI35" s="164">
        <f>$AL$35*CK35</f>
        <v>250.43498562847608</v>
      </c>
      <c r="GJ35" s="173">
        <f>$AM$35*CL35</f>
        <v>166.95665708565073</v>
      </c>
      <c r="GK35" s="229"/>
      <c r="GL35" s="172">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73">
        <f>$AM$35*DC35</f>
        <v>0</v>
      </c>
      <c r="HB35" s="229"/>
      <c r="HC35" s="172">
        <f>$X$35*DE35</f>
        <v>0</v>
      </c>
      <c r="HD35" s="164">
        <f>$Y$35*DF35</f>
        <v>0</v>
      </c>
      <c r="HE35" s="164">
        <f>$Z$35*DG35</f>
        <v>0</v>
      </c>
      <c r="HF35" s="164">
        <f>$AA$35*DH35</f>
        <v>0</v>
      </c>
      <c r="HG35" s="164">
        <f>$AB$35*DI35</f>
        <v>0</v>
      </c>
      <c r="HH35" s="164">
        <f>$AC$35*DJ35</f>
        <v>0</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73">
        <f>$AM$35*DT35</f>
        <v>0</v>
      </c>
      <c r="HS35" s="229"/>
      <c r="HT35" s="172">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73">
        <f>$AM$35*EK35</f>
        <v>0</v>
      </c>
    </row>
    <row r="36" spans="1:243">
      <c r="A36" s="75" t="s">
        <v>270</v>
      </c>
      <c r="B36" s="191">
        <f>AVERAGE(B34:B35)</f>
        <v>6742.3649999999998</v>
      </c>
      <c r="C36" s="76"/>
      <c r="D36" s="76"/>
      <c r="E36" s="76"/>
      <c r="F36" s="76"/>
      <c r="G36" s="76"/>
      <c r="H36" s="77"/>
      <c r="I36" s="76"/>
      <c r="J36" s="76"/>
      <c r="K36" s="76"/>
      <c r="L36" s="76"/>
      <c r="M36" s="76"/>
      <c r="N36" s="176"/>
      <c r="O36" s="184"/>
      <c r="P36" s="185"/>
      <c r="Q36" s="185"/>
      <c r="R36" s="186"/>
      <c r="S36" s="170">
        <f>AVERAGE(S34:S35)</f>
        <v>0</v>
      </c>
      <c r="T36" s="163">
        <f>AVERAGE(T34:T35)</f>
        <v>3.5685678285923075</v>
      </c>
      <c r="U36" s="163">
        <f>AVERAGE(U34:U35)</f>
        <v>3.356280144538462</v>
      </c>
      <c r="V36" s="171">
        <f>AVERAGE(V34:V35)</f>
        <v>191.77917226829271</v>
      </c>
      <c r="X36" s="170">
        <f>AVERAGE(X34:X35)</f>
        <v>269.69460000000004</v>
      </c>
      <c r="Y36" s="163">
        <f t="shared" ref="Y36:AM36" si="45">AVERAGE(Y34:Y35)</f>
        <v>1146.2020499999999</v>
      </c>
      <c r="Z36" s="163">
        <f t="shared" si="45"/>
        <v>1213.6257000000001</v>
      </c>
      <c r="AA36" s="163">
        <f t="shared" si="45"/>
        <v>606.81285000000003</v>
      </c>
      <c r="AB36" s="163">
        <f t="shared" si="45"/>
        <v>101.135475</v>
      </c>
      <c r="AC36" s="163">
        <f t="shared" si="45"/>
        <v>168.55912499999999</v>
      </c>
      <c r="AD36" s="163">
        <f t="shared" si="45"/>
        <v>33.711825000000005</v>
      </c>
      <c r="AE36" s="163">
        <f t="shared" si="45"/>
        <v>505.67737499999998</v>
      </c>
      <c r="AF36" s="163">
        <f t="shared" si="45"/>
        <v>67.423650000000009</v>
      </c>
      <c r="AG36" s="163">
        <f t="shared" si="45"/>
        <v>67.423650000000009</v>
      </c>
      <c r="AH36" s="163">
        <f t="shared" si="45"/>
        <v>168.55912499999999</v>
      </c>
      <c r="AI36" s="163">
        <f t="shared" si="45"/>
        <v>202.27095</v>
      </c>
      <c r="AJ36" s="163">
        <f t="shared" si="45"/>
        <v>809.0838</v>
      </c>
      <c r="AK36" s="163">
        <f t="shared" si="45"/>
        <v>33.711825000000005</v>
      </c>
      <c r="AL36" s="163">
        <f t="shared" si="45"/>
        <v>809.0838</v>
      </c>
      <c r="AM36" s="171">
        <f t="shared" si="45"/>
        <v>539.38920000000007</v>
      </c>
      <c r="AO36" s="170"/>
      <c r="AP36" s="163"/>
      <c r="AQ36" s="163"/>
      <c r="AR36" s="163"/>
      <c r="AS36" s="163"/>
      <c r="AT36" s="163"/>
      <c r="AU36" s="163"/>
      <c r="AV36" s="163"/>
      <c r="AW36" s="163"/>
      <c r="AX36" s="163"/>
      <c r="AY36" s="163"/>
      <c r="AZ36" s="163"/>
      <c r="BA36" s="163"/>
      <c r="BB36" s="163"/>
      <c r="BC36" s="163"/>
      <c r="BD36" s="171"/>
      <c r="BF36" s="170"/>
      <c r="BG36" s="163"/>
      <c r="BH36" s="163"/>
      <c r="BI36" s="163"/>
      <c r="BJ36" s="163"/>
      <c r="BK36" s="163"/>
      <c r="BL36" s="163"/>
      <c r="BM36" s="163"/>
      <c r="BN36" s="163"/>
      <c r="BO36" s="163"/>
      <c r="BP36" s="163"/>
      <c r="BQ36" s="163"/>
      <c r="BR36" s="163"/>
      <c r="BS36" s="163"/>
      <c r="BT36" s="163"/>
      <c r="BU36" s="171"/>
      <c r="BW36" s="170"/>
      <c r="BX36" s="163"/>
      <c r="BY36" s="163"/>
      <c r="BZ36" s="163"/>
      <c r="CA36" s="163"/>
      <c r="CB36" s="163"/>
      <c r="CC36" s="163"/>
      <c r="CD36" s="163"/>
      <c r="CE36" s="163"/>
      <c r="CF36" s="163"/>
      <c r="CG36" s="163"/>
      <c r="CH36" s="163"/>
      <c r="CI36" s="163"/>
      <c r="CJ36" s="163"/>
      <c r="CK36" s="163"/>
      <c r="CL36" s="171"/>
      <c r="CN36" s="170"/>
      <c r="CO36" s="163"/>
      <c r="CP36" s="163"/>
      <c r="CQ36" s="163"/>
      <c r="CR36" s="163"/>
      <c r="CS36" s="163"/>
      <c r="CT36" s="163"/>
      <c r="CU36" s="163"/>
      <c r="CV36" s="163"/>
      <c r="CW36" s="163"/>
      <c r="CX36" s="163"/>
      <c r="CY36" s="163"/>
      <c r="CZ36" s="163"/>
      <c r="DA36" s="163"/>
      <c r="DB36" s="163"/>
      <c r="DC36" s="171"/>
      <c r="DE36" s="170"/>
      <c r="DF36" s="163"/>
      <c r="DG36" s="163"/>
      <c r="DH36" s="163"/>
      <c r="DI36" s="163"/>
      <c r="DJ36" s="163"/>
      <c r="DK36" s="163"/>
      <c r="DL36" s="163"/>
      <c r="DM36" s="163"/>
      <c r="DN36" s="163"/>
      <c r="DO36" s="163"/>
      <c r="DP36" s="163"/>
      <c r="DQ36" s="163"/>
      <c r="DR36" s="163"/>
      <c r="DS36" s="163"/>
      <c r="DT36" s="171"/>
      <c r="DV36" s="170"/>
      <c r="DW36" s="163"/>
      <c r="DX36" s="163"/>
      <c r="DY36" s="163"/>
      <c r="DZ36" s="163"/>
      <c r="EA36" s="163"/>
      <c r="EB36" s="163"/>
      <c r="EC36" s="163"/>
      <c r="ED36" s="163"/>
      <c r="EE36" s="163"/>
      <c r="EF36" s="163"/>
      <c r="EG36" s="163"/>
      <c r="EH36" s="163"/>
      <c r="EI36" s="163"/>
      <c r="EJ36" s="163"/>
      <c r="EK36" s="171"/>
      <c r="EM36" s="170">
        <f>AVERAGE(EM34:EM35)</f>
        <v>0</v>
      </c>
      <c r="EN36" s="163">
        <f t="shared" ref="EN36:FB36" si="46">AVERAGE(EN34:EN35)</f>
        <v>0</v>
      </c>
      <c r="EO36" s="163">
        <f t="shared" si="46"/>
        <v>0</v>
      </c>
      <c r="EP36" s="163">
        <f t="shared" si="46"/>
        <v>0</v>
      </c>
      <c r="EQ36" s="163">
        <f t="shared" si="46"/>
        <v>0</v>
      </c>
      <c r="ER36" s="163">
        <f t="shared" si="46"/>
        <v>0</v>
      </c>
      <c r="ES36" s="163">
        <f t="shared" si="46"/>
        <v>0</v>
      </c>
      <c r="ET36" s="163">
        <f t="shared" si="46"/>
        <v>0</v>
      </c>
      <c r="EU36" s="163">
        <f t="shared" si="46"/>
        <v>0</v>
      </c>
      <c r="EV36" s="163">
        <f t="shared" si="46"/>
        <v>0</v>
      </c>
      <c r="EW36" s="163">
        <f t="shared" si="46"/>
        <v>0</v>
      </c>
      <c r="EX36" s="163">
        <f t="shared" si="46"/>
        <v>0</v>
      </c>
      <c r="EY36" s="163">
        <f t="shared" si="46"/>
        <v>0</v>
      </c>
      <c r="EZ36" s="163">
        <f t="shared" si="46"/>
        <v>0</v>
      </c>
      <c r="FA36" s="163">
        <f t="shared" si="46"/>
        <v>0</v>
      </c>
      <c r="FB36" s="171">
        <f t="shared" si="46"/>
        <v>0</v>
      </c>
      <c r="FC36" s="229"/>
      <c r="FD36" s="170">
        <f>AVERAGE(FD34:FD35)</f>
        <v>0</v>
      </c>
      <c r="FE36" s="163">
        <f t="shared" ref="FE36:FS36" si="47">AVERAGE(FE34:FE35)</f>
        <v>0</v>
      </c>
      <c r="FF36" s="163">
        <f t="shared" si="47"/>
        <v>0</v>
      </c>
      <c r="FG36" s="163">
        <f t="shared" si="47"/>
        <v>0</v>
      </c>
      <c r="FH36" s="163">
        <f t="shared" si="47"/>
        <v>0</v>
      </c>
      <c r="FI36" s="163">
        <f t="shared" si="47"/>
        <v>0</v>
      </c>
      <c r="FJ36" s="163">
        <f t="shared" si="47"/>
        <v>0</v>
      </c>
      <c r="FK36" s="163">
        <f t="shared" si="47"/>
        <v>0</v>
      </c>
      <c r="FL36" s="163">
        <f t="shared" si="47"/>
        <v>0</v>
      </c>
      <c r="FM36" s="163">
        <f t="shared" si="47"/>
        <v>0</v>
      </c>
      <c r="FN36" s="163">
        <f t="shared" si="47"/>
        <v>0</v>
      </c>
      <c r="FO36" s="163">
        <f t="shared" si="47"/>
        <v>0</v>
      </c>
      <c r="FP36" s="163">
        <f t="shared" si="47"/>
        <v>0</v>
      </c>
      <c r="FQ36" s="163">
        <f t="shared" si="47"/>
        <v>0</v>
      </c>
      <c r="FR36" s="163">
        <f t="shared" si="47"/>
        <v>0</v>
      </c>
      <c r="FS36" s="171">
        <f t="shared" si="47"/>
        <v>0</v>
      </c>
      <c r="FT36" s="229"/>
      <c r="FU36" s="170">
        <f>AVERAGE(FU34:FU35)</f>
        <v>41.739164271412683</v>
      </c>
      <c r="FV36" s="163">
        <f t="shared" ref="FV36:GJ36" si="48">AVERAGE(FV34:FV35)</f>
        <v>690.29117854282538</v>
      </c>
      <c r="FW36" s="163">
        <f t="shared" si="48"/>
        <v>1213.6257000000001</v>
      </c>
      <c r="FX36" s="163">
        <f t="shared" si="48"/>
        <v>606.81285000000003</v>
      </c>
      <c r="FY36" s="163">
        <f t="shared" si="48"/>
        <v>15.652186601779755</v>
      </c>
      <c r="FZ36" s="163">
        <f t="shared" si="48"/>
        <v>26.08697766963293</v>
      </c>
      <c r="GA36" s="163">
        <f t="shared" si="48"/>
        <v>5.2173955339265854</v>
      </c>
      <c r="GB36" s="163">
        <f t="shared" si="48"/>
        <v>78.260933008898775</v>
      </c>
      <c r="GC36" s="163">
        <f t="shared" si="48"/>
        <v>10.434791067853171</v>
      </c>
      <c r="GD36" s="163">
        <f t="shared" si="48"/>
        <v>10.434791067853171</v>
      </c>
      <c r="GE36" s="163">
        <f t="shared" si="48"/>
        <v>26.08697766963293</v>
      </c>
      <c r="GF36" s="163">
        <f t="shared" si="48"/>
        <v>31.304373203559511</v>
      </c>
      <c r="GG36" s="163">
        <f t="shared" si="48"/>
        <v>809.0838</v>
      </c>
      <c r="GH36" s="163">
        <f t="shared" si="48"/>
        <v>5.2173955339265854</v>
      </c>
      <c r="GI36" s="163">
        <f t="shared" si="48"/>
        <v>125.21749281423804</v>
      </c>
      <c r="GJ36" s="171">
        <f t="shared" si="48"/>
        <v>539.38920000000007</v>
      </c>
      <c r="GK36" s="229"/>
      <c r="GL36" s="170">
        <f>AVERAGE(GL34:GL35)</f>
        <v>0</v>
      </c>
      <c r="GM36" s="163">
        <f t="shared" ref="GM36:HA36" si="49">AVERAGE(GM34:GM35)</f>
        <v>0</v>
      </c>
      <c r="GN36" s="163">
        <f t="shared" si="49"/>
        <v>0</v>
      </c>
      <c r="GO36" s="163">
        <f t="shared" si="49"/>
        <v>0</v>
      </c>
      <c r="GP36" s="163">
        <f t="shared" si="49"/>
        <v>0</v>
      </c>
      <c r="GQ36" s="163">
        <f t="shared" si="49"/>
        <v>0</v>
      </c>
      <c r="GR36" s="163">
        <f t="shared" si="49"/>
        <v>0</v>
      </c>
      <c r="GS36" s="163">
        <f t="shared" si="49"/>
        <v>0</v>
      </c>
      <c r="GT36" s="163">
        <f t="shared" si="49"/>
        <v>0</v>
      </c>
      <c r="GU36" s="163">
        <f t="shared" si="49"/>
        <v>0</v>
      </c>
      <c r="GV36" s="163">
        <f t="shared" si="49"/>
        <v>0</v>
      </c>
      <c r="GW36" s="163">
        <f t="shared" si="49"/>
        <v>0</v>
      </c>
      <c r="GX36" s="163">
        <f t="shared" si="49"/>
        <v>0</v>
      </c>
      <c r="GY36" s="163">
        <f t="shared" si="49"/>
        <v>0</v>
      </c>
      <c r="GZ36" s="163">
        <f t="shared" si="49"/>
        <v>0</v>
      </c>
      <c r="HA36" s="171">
        <f t="shared" si="49"/>
        <v>0</v>
      </c>
      <c r="HB36" s="229"/>
      <c r="HC36" s="170">
        <f>AVERAGE(HC34:HC35)</f>
        <v>0</v>
      </c>
      <c r="HD36" s="163">
        <f t="shared" ref="HD36:HR36" si="50">AVERAGE(HD34:HD35)</f>
        <v>0</v>
      </c>
      <c r="HE36" s="163">
        <f t="shared" si="50"/>
        <v>0</v>
      </c>
      <c r="HF36" s="163">
        <f t="shared" si="50"/>
        <v>0</v>
      </c>
      <c r="HG36" s="163">
        <f t="shared" si="50"/>
        <v>0</v>
      </c>
      <c r="HH36" s="163">
        <f t="shared" si="50"/>
        <v>0</v>
      </c>
      <c r="HI36" s="163">
        <f t="shared" si="50"/>
        <v>0</v>
      </c>
      <c r="HJ36" s="163">
        <f t="shared" si="50"/>
        <v>0</v>
      </c>
      <c r="HK36" s="163">
        <f t="shared" si="50"/>
        <v>0</v>
      </c>
      <c r="HL36" s="163">
        <f t="shared" si="50"/>
        <v>0</v>
      </c>
      <c r="HM36" s="163">
        <f t="shared" si="50"/>
        <v>0</v>
      </c>
      <c r="HN36" s="163">
        <f t="shared" si="50"/>
        <v>0</v>
      </c>
      <c r="HO36" s="163">
        <f t="shared" si="50"/>
        <v>0</v>
      </c>
      <c r="HP36" s="163">
        <f t="shared" si="50"/>
        <v>0</v>
      </c>
      <c r="HQ36" s="163">
        <f t="shared" si="50"/>
        <v>0</v>
      </c>
      <c r="HR36" s="171">
        <f t="shared" si="50"/>
        <v>0</v>
      </c>
      <c r="HS36" s="229"/>
      <c r="HT36" s="170">
        <f>AVERAGE(HT34:HT35)</f>
        <v>0</v>
      </c>
      <c r="HU36" s="163">
        <f t="shared" ref="HU36:II36" si="51">AVERAGE(HU34:HU35)</f>
        <v>0</v>
      </c>
      <c r="HV36" s="163">
        <f t="shared" si="51"/>
        <v>0</v>
      </c>
      <c r="HW36" s="163">
        <f t="shared" si="51"/>
        <v>0</v>
      </c>
      <c r="HX36" s="163">
        <f t="shared" si="51"/>
        <v>0</v>
      </c>
      <c r="HY36" s="163">
        <f t="shared" si="51"/>
        <v>0</v>
      </c>
      <c r="HZ36" s="163">
        <f t="shared" si="51"/>
        <v>0</v>
      </c>
      <c r="IA36" s="163">
        <f t="shared" si="51"/>
        <v>0</v>
      </c>
      <c r="IB36" s="163">
        <f t="shared" si="51"/>
        <v>0</v>
      </c>
      <c r="IC36" s="163">
        <f t="shared" si="51"/>
        <v>0</v>
      </c>
      <c r="ID36" s="163">
        <f t="shared" si="51"/>
        <v>0</v>
      </c>
      <c r="IE36" s="163">
        <f t="shared" si="51"/>
        <v>0</v>
      </c>
      <c r="IF36" s="163">
        <f t="shared" si="51"/>
        <v>0</v>
      </c>
      <c r="IG36" s="163">
        <f t="shared" si="51"/>
        <v>0</v>
      </c>
      <c r="IH36" s="163">
        <f t="shared" si="51"/>
        <v>0</v>
      </c>
      <c r="II36" s="171">
        <f t="shared" si="51"/>
        <v>0</v>
      </c>
    </row>
    <row r="37" spans="1:243" ht="14.65" thickBot="1">
      <c r="A37" s="78" t="s">
        <v>271</v>
      </c>
      <c r="B37" s="192">
        <f>SUM(B34:B35)</f>
        <v>13484.73</v>
      </c>
      <c r="C37" s="79"/>
      <c r="D37" s="79"/>
      <c r="E37" s="79"/>
      <c r="F37" s="79"/>
      <c r="G37" s="79"/>
      <c r="H37" s="79"/>
      <c r="I37" s="79"/>
      <c r="J37" s="79"/>
      <c r="K37" s="79"/>
      <c r="L37" s="79"/>
      <c r="M37" s="79"/>
      <c r="N37" s="177"/>
      <c r="O37" s="180"/>
      <c r="P37" s="79"/>
      <c r="Q37" s="79"/>
      <c r="R37" s="181"/>
      <c r="S37" s="174">
        <f>SUM(S34:S35)</f>
        <v>0</v>
      </c>
      <c r="T37" s="165">
        <f>SUM(T34:T35)</f>
        <v>7.137135657184615</v>
      </c>
      <c r="U37" s="165">
        <f>SUM(U34:U35)</f>
        <v>6.712560289076924</v>
      </c>
      <c r="V37" s="175">
        <f>SUM(V34:V35)</f>
        <v>383.55834453658542</v>
      </c>
      <c r="X37" s="174">
        <f>SUM(X34:X35)</f>
        <v>539.38920000000007</v>
      </c>
      <c r="Y37" s="165">
        <f t="shared" ref="Y37:AM37" si="52">SUM(Y34:Y35)</f>
        <v>2292.4040999999997</v>
      </c>
      <c r="Z37" s="165">
        <f t="shared" si="52"/>
        <v>2427.2514000000001</v>
      </c>
      <c r="AA37" s="165">
        <f t="shared" si="52"/>
        <v>1213.6257000000001</v>
      </c>
      <c r="AB37" s="165">
        <f t="shared" si="52"/>
        <v>202.27095</v>
      </c>
      <c r="AC37" s="165">
        <f t="shared" si="52"/>
        <v>337.11824999999999</v>
      </c>
      <c r="AD37" s="165">
        <f t="shared" si="52"/>
        <v>67.423650000000009</v>
      </c>
      <c r="AE37" s="165">
        <f t="shared" si="52"/>
        <v>1011.35475</v>
      </c>
      <c r="AF37" s="165">
        <f t="shared" si="52"/>
        <v>134.84730000000002</v>
      </c>
      <c r="AG37" s="165">
        <f t="shared" si="52"/>
        <v>134.84730000000002</v>
      </c>
      <c r="AH37" s="165">
        <f t="shared" si="52"/>
        <v>337.11824999999999</v>
      </c>
      <c r="AI37" s="165">
        <f t="shared" si="52"/>
        <v>404.5419</v>
      </c>
      <c r="AJ37" s="165">
        <f t="shared" si="52"/>
        <v>1618.1676</v>
      </c>
      <c r="AK37" s="165">
        <f t="shared" si="52"/>
        <v>67.423650000000009</v>
      </c>
      <c r="AL37" s="165">
        <f t="shared" si="52"/>
        <v>1618.1676</v>
      </c>
      <c r="AM37" s="175">
        <f t="shared" si="52"/>
        <v>1078.7784000000001</v>
      </c>
      <c r="AO37" s="174"/>
      <c r="AP37" s="165"/>
      <c r="AQ37" s="165"/>
      <c r="AR37" s="165"/>
      <c r="AS37" s="165"/>
      <c r="AT37" s="165"/>
      <c r="AU37" s="165"/>
      <c r="AV37" s="165"/>
      <c r="AW37" s="165"/>
      <c r="AX37" s="165"/>
      <c r="AY37" s="165"/>
      <c r="AZ37" s="165"/>
      <c r="BA37" s="165"/>
      <c r="BB37" s="165"/>
      <c r="BC37" s="165"/>
      <c r="BD37" s="175"/>
      <c r="BF37" s="174"/>
      <c r="BG37" s="165"/>
      <c r="BH37" s="165"/>
      <c r="BI37" s="165"/>
      <c r="BJ37" s="165"/>
      <c r="BK37" s="165"/>
      <c r="BL37" s="165"/>
      <c r="BM37" s="165"/>
      <c r="BN37" s="165"/>
      <c r="BO37" s="165"/>
      <c r="BP37" s="165"/>
      <c r="BQ37" s="165"/>
      <c r="BR37" s="165"/>
      <c r="BS37" s="165"/>
      <c r="BT37" s="165"/>
      <c r="BU37" s="175"/>
      <c r="BW37" s="174"/>
      <c r="BX37" s="165"/>
      <c r="BY37" s="165"/>
      <c r="BZ37" s="165"/>
      <c r="CA37" s="165"/>
      <c r="CB37" s="165"/>
      <c r="CC37" s="165"/>
      <c r="CD37" s="165"/>
      <c r="CE37" s="165"/>
      <c r="CF37" s="165"/>
      <c r="CG37" s="165"/>
      <c r="CH37" s="165"/>
      <c r="CI37" s="165"/>
      <c r="CJ37" s="165"/>
      <c r="CK37" s="165"/>
      <c r="CL37" s="175"/>
      <c r="CN37" s="174"/>
      <c r="CO37" s="165"/>
      <c r="CP37" s="165"/>
      <c r="CQ37" s="165"/>
      <c r="CR37" s="165"/>
      <c r="CS37" s="165"/>
      <c r="CT37" s="165"/>
      <c r="CU37" s="165"/>
      <c r="CV37" s="165"/>
      <c r="CW37" s="165"/>
      <c r="CX37" s="165"/>
      <c r="CY37" s="165"/>
      <c r="CZ37" s="165"/>
      <c r="DA37" s="165"/>
      <c r="DB37" s="165"/>
      <c r="DC37" s="175"/>
      <c r="DE37" s="174"/>
      <c r="DF37" s="165"/>
      <c r="DG37" s="165"/>
      <c r="DH37" s="165"/>
      <c r="DI37" s="165"/>
      <c r="DJ37" s="165"/>
      <c r="DK37" s="165"/>
      <c r="DL37" s="165"/>
      <c r="DM37" s="165"/>
      <c r="DN37" s="165"/>
      <c r="DO37" s="165"/>
      <c r="DP37" s="165"/>
      <c r="DQ37" s="165"/>
      <c r="DR37" s="165"/>
      <c r="DS37" s="165"/>
      <c r="DT37" s="175"/>
      <c r="DV37" s="174"/>
      <c r="DW37" s="165"/>
      <c r="DX37" s="165"/>
      <c r="DY37" s="165"/>
      <c r="DZ37" s="165"/>
      <c r="EA37" s="165"/>
      <c r="EB37" s="165"/>
      <c r="EC37" s="165"/>
      <c r="ED37" s="165"/>
      <c r="EE37" s="165"/>
      <c r="EF37" s="165"/>
      <c r="EG37" s="165"/>
      <c r="EH37" s="165"/>
      <c r="EI37" s="165"/>
      <c r="EJ37" s="165"/>
      <c r="EK37" s="175"/>
      <c r="EM37" s="174">
        <f>SUM(EM34:EM35)</f>
        <v>0</v>
      </c>
      <c r="EN37" s="165">
        <f t="shared" ref="EN37:FB37" si="53">SUM(EN34:EN35)</f>
        <v>0</v>
      </c>
      <c r="EO37" s="165">
        <f t="shared" si="53"/>
        <v>0</v>
      </c>
      <c r="EP37" s="165">
        <f t="shared" si="53"/>
        <v>0</v>
      </c>
      <c r="EQ37" s="165">
        <f t="shared" si="53"/>
        <v>0</v>
      </c>
      <c r="ER37" s="165">
        <f t="shared" si="53"/>
        <v>0</v>
      </c>
      <c r="ES37" s="165">
        <f t="shared" si="53"/>
        <v>0</v>
      </c>
      <c r="ET37" s="165">
        <f t="shared" si="53"/>
        <v>0</v>
      </c>
      <c r="EU37" s="165">
        <f t="shared" si="53"/>
        <v>0</v>
      </c>
      <c r="EV37" s="165">
        <f t="shared" si="53"/>
        <v>0</v>
      </c>
      <c r="EW37" s="165">
        <f t="shared" si="53"/>
        <v>0</v>
      </c>
      <c r="EX37" s="165">
        <f t="shared" si="53"/>
        <v>0</v>
      </c>
      <c r="EY37" s="165">
        <f t="shared" si="53"/>
        <v>0</v>
      </c>
      <c r="EZ37" s="165">
        <f t="shared" si="53"/>
        <v>0</v>
      </c>
      <c r="FA37" s="165">
        <f t="shared" si="53"/>
        <v>0</v>
      </c>
      <c r="FB37" s="175">
        <f t="shared" si="53"/>
        <v>0</v>
      </c>
      <c r="FC37" s="229"/>
      <c r="FD37" s="174">
        <f>SUM(FD34:FD35)</f>
        <v>0</v>
      </c>
      <c r="FE37" s="165">
        <f t="shared" ref="FE37:FS37" si="54">SUM(FE34:FE35)</f>
        <v>0</v>
      </c>
      <c r="FF37" s="165">
        <f t="shared" si="54"/>
        <v>0</v>
      </c>
      <c r="FG37" s="165">
        <f t="shared" si="54"/>
        <v>0</v>
      </c>
      <c r="FH37" s="165">
        <f t="shared" si="54"/>
        <v>0</v>
      </c>
      <c r="FI37" s="165">
        <f t="shared" si="54"/>
        <v>0</v>
      </c>
      <c r="FJ37" s="165">
        <f t="shared" si="54"/>
        <v>0</v>
      </c>
      <c r="FK37" s="165">
        <f t="shared" si="54"/>
        <v>0</v>
      </c>
      <c r="FL37" s="165">
        <f t="shared" si="54"/>
        <v>0</v>
      </c>
      <c r="FM37" s="165">
        <f t="shared" si="54"/>
        <v>0</v>
      </c>
      <c r="FN37" s="165">
        <f t="shared" si="54"/>
        <v>0</v>
      </c>
      <c r="FO37" s="165">
        <f t="shared" si="54"/>
        <v>0</v>
      </c>
      <c r="FP37" s="165">
        <f t="shared" si="54"/>
        <v>0</v>
      </c>
      <c r="FQ37" s="165">
        <f t="shared" si="54"/>
        <v>0</v>
      </c>
      <c r="FR37" s="165">
        <f t="shared" si="54"/>
        <v>0</v>
      </c>
      <c r="FS37" s="175">
        <f t="shared" si="54"/>
        <v>0</v>
      </c>
      <c r="FT37" s="229"/>
      <c r="FU37" s="174">
        <f>SUM(FU34:FU35)</f>
        <v>83.478328542825366</v>
      </c>
      <c r="FV37" s="165">
        <f t="shared" ref="FV37:GJ37" si="55">SUM(FV34:FV35)</f>
        <v>1380.5823570856508</v>
      </c>
      <c r="FW37" s="165">
        <f t="shared" si="55"/>
        <v>2427.2514000000001</v>
      </c>
      <c r="FX37" s="165">
        <f t="shared" si="55"/>
        <v>1213.6257000000001</v>
      </c>
      <c r="FY37" s="165">
        <f t="shared" si="55"/>
        <v>31.304373203559511</v>
      </c>
      <c r="FZ37" s="165">
        <f t="shared" si="55"/>
        <v>52.173955339265859</v>
      </c>
      <c r="GA37" s="165">
        <f t="shared" si="55"/>
        <v>10.434791067853171</v>
      </c>
      <c r="GB37" s="165">
        <f t="shared" si="55"/>
        <v>156.52186601779755</v>
      </c>
      <c r="GC37" s="165">
        <f t="shared" si="55"/>
        <v>20.869582135706342</v>
      </c>
      <c r="GD37" s="165">
        <f t="shared" si="55"/>
        <v>20.869582135706342</v>
      </c>
      <c r="GE37" s="165">
        <f t="shared" si="55"/>
        <v>52.173955339265859</v>
      </c>
      <c r="GF37" s="165">
        <f t="shared" si="55"/>
        <v>62.608746407119021</v>
      </c>
      <c r="GG37" s="165">
        <f t="shared" si="55"/>
        <v>1618.1676</v>
      </c>
      <c r="GH37" s="165">
        <f t="shared" si="55"/>
        <v>10.434791067853171</v>
      </c>
      <c r="GI37" s="165">
        <f t="shared" si="55"/>
        <v>250.43498562847608</v>
      </c>
      <c r="GJ37" s="175">
        <f t="shared" si="55"/>
        <v>1078.7784000000001</v>
      </c>
      <c r="GK37" s="229"/>
      <c r="GL37" s="174">
        <f>SUM(GL34:GL35)</f>
        <v>0</v>
      </c>
      <c r="GM37" s="165">
        <f t="shared" ref="GM37:HA37" si="56">SUM(GM34:GM35)</f>
        <v>0</v>
      </c>
      <c r="GN37" s="165">
        <f t="shared" si="56"/>
        <v>0</v>
      </c>
      <c r="GO37" s="165">
        <f t="shared" si="56"/>
        <v>0</v>
      </c>
      <c r="GP37" s="165">
        <f t="shared" si="56"/>
        <v>0</v>
      </c>
      <c r="GQ37" s="165">
        <f t="shared" si="56"/>
        <v>0</v>
      </c>
      <c r="GR37" s="165">
        <f t="shared" si="56"/>
        <v>0</v>
      </c>
      <c r="GS37" s="165">
        <f t="shared" si="56"/>
        <v>0</v>
      </c>
      <c r="GT37" s="165">
        <f t="shared" si="56"/>
        <v>0</v>
      </c>
      <c r="GU37" s="165">
        <f t="shared" si="56"/>
        <v>0</v>
      </c>
      <c r="GV37" s="165">
        <f t="shared" si="56"/>
        <v>0</v>
      </c>
      <c r="GW37" s="165">
        <f t="shared" si="56"/>
        <v>0</v>
      </c>
      <c r="GX37" s="165">
        <f t="shared" si="56"/>
        <v>0</v>
      </c>
      <c r="GY37" s="165">
        <f t="shared" si="56"/>
        <v>0</v>
      </c>
      <c r="GZ37" s="165">
        <f t="shared" si="56"/>
        <v>0</v>
      </c>
      <c r="HA37" s="175">
        <f t="shared" si="56"/>
        <v>0</v>
      </c>
      <c r="HB37" s="229"/>
      <c r="HC37" s="174">
        <f>SUM(HC34:HC35)</f>
        <v>0</v>
      </c>
      <c r="HD37" s="165">
        <f t="shared" ref="HD37:HR37" si="57">SUM(HD34:HD35)</f>
        <v>0</v>
      </c>
      <c r="HE37" s="165">
        <f t="shared" si="57"/>
        <v>0</v>
      </c>
      <c r="HF37" s="165">
        <f t="shared" si="57"/>
        <v>0</v>
      </c>
      <c r="HG37" s="165">
        <f t="shared" si="57"/>
        <v>0</v>
      </c>
      <c r="HH37" s="165">
        <f t="shared" si="57"/>
        <v>0</v>
      </c>
      <c r="HI37" s="165">
        <f t="shared" si="57"/>
        <v>0</v>
      </c>
      <c r="HJ37" s="165">
        <f t="shared" si="57"/>
        <v>0</v>
      </c>
      <c r="HK37" s="165">
        <f t="shared" si="57"/>
        <v>0</v>
      </c>
      <c r="HL37" s="165">
        <f t="shared" si="57"/>
        <v>0</v>
      </c>
      <c r="HM37" s="165">
        <f t="shared" si="57"/>
        <v>0</v>
      </c>
      <c r="HN37" s="165">
        <f t="shared" si="57"/>
        <v>0</v>
      </c>
      <c r="HO37" s="165">
        <f t="shared" si="57"/>
        <v>0</v>
      </c>
      <c r="HP37" s="165">
        <f t="shared" si="57"/>
        <v>0</v>
      </c>
      <c r="HQ37" s="165">
        <f t="shared" si="57"/>
        <v>0</v>
      </c>
      <c r="HR37" s="175">
        <f t="shared" si="57"/>
        <v>0</v>
      </c>
      <c r="HS37" s="229"/>
      <c r="HT37" s="174">
        <f>SUM(HT34:HT35)</f>
        <v>0</v>
      </c>
      <c r="HU37" s="165">
        <f t="shared" ref="HU37:II37" si="58">SUM(HU34:HU35)</f>
        <v>0</v>
      </c>
      <c r="HV37" s="165">
        <f t="shared" si="58"/>
        <v>0</v>
      </c>
      <c r="HW37" s="165">
        <f t="shared" si="58"/>
        <v>0</v>
      </c>
      <c r="HX37" s="165">
        <f t="shared" si="58"/>
        <v>0</v>
      </c>
      <c r="HY37" s="165">
        <f t="shared" si="58"/>
        <v>0</v>
      </c>
      <c r="HZ37" s="165">
        <f t="shared" si="58"/>
        <v>0</v>
      </c>
      <c r="IA37" s="165">
        <f t="shared" si="58"/>
        <v>0</v>
      </c>
      <c r="IB37" s="165">
        <f t="shared" si="58"/>
        <v>0</v>
      </c>
      <c r="IC37" s="165">
        <f t="shared" si="58"/>
        <v>0</v>
      </c>
      <c r="ID37" s="165">
        <f t="shared" si="58"/>
        <v>0</v>
      </c>
      <c r="IE37" s="165">
        <f t="shared" si="58"/>
        <v>0</v>
      </c>
      <c r="IF37" s="165">
        <f t="shared" si="58"/>
        <v>0</v>
      </c>
      <c r="IG37" s="165">
        <f t="shared" si="58"/>
        <v>0</v>
      </c>
      <c r="IH37" s="165">
        <f t="shared" si="58"/>
        <v>0</v>
      </c>
      <c r="II37" s="175">
        <f t="shared" si="58"/>
        <v>0</v>
      </c>
    </row>
    <row r="38" spans="1:243" ht="14.65" thickBot="1">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row>
    <row r="39" spans="1:243" ht="16.149999999999999" thickBot="1">
      <c r="A39" s="86" t="s">
        <v>25</v>
      </c>
      <c r="B39" s="193">
        <f>SUM(B37,B32,B23)</f>
        <v>84940.200000000012</v>
      </c>
      <c r="C39" s="87"/>
      <c r="D39" s="87"/>
      <c r="E39" s="87"/>
      <c r="F39" s="87"/>
      <c r="G39" s="87"/>
      <c r="H39" s="87"/>
      <c r="I39" s="87"/>
      <c r="J39" s="87"/>
      <c r="K39" s="87"/>
      <c r="L39" s="87"/>
      <c r="M39" s="87"/>
      <c r="N39" s="188"/>
      <c r="O39" s="187"/>
      <c r="P39" s="87"/>
      <c r="Q39" s="87"/>
      <c r="R39" s="188"/>
      <c r="S39" s="195">
        <f>SUM(S37,S32,S23)</f>
        <v>105.31816723443077</v>
      </c>
      <c r="T39" s="195">
        <f>SUM(T37,T32,T23)</f>
        <v>57.605689926507694</v>
      </c>
      <c r="U39" s="196">
        <f>SUM(U37,U32,U23)</f>
        <v>8.7622866717435901</v>
      </c>
      <c r="V39" s="197">
        <f>SUM(V37,V32,V23)</f>
        <v>2416.0307619512196</v>
      </c>
      <c r="W39" s="198"/>
      <c r="X39" s="209">
        <f>SUM(X37,X32,X23)</f>
        <v>3397.6079999999993</v>
      </c>
      <c r="Y39" s="210">
        <f t="shared" ref="Y39:AM39" si="59">SUM(Y37,Y32,Y23)</f>
        <v>14439.833999999999</v>
      </c>
      <c r="Z39" s="210">
        <f t="shared" si="59"/>
        <v>15289.235999999999</v>
      </c>
      <c r="AA39" s="210">
        <f t="shared" si="59"/>
        <v>7644.6179999999995</v>
      </c>
      <c r="AB39" s="210">
        <f t="shared" si="59"/>
        <v>1274.1029999999998</v>
      </c>
      <c r="AC39" s="210">
        <f t="shared" si="59"/>
        <v>2123.5050000000001</v>
      </c>
      <c r="AD39" s="210">
        <f t="shared" si="59"/>
        <v>424.70099999999991</v>
      </c>
      <c r="AE39" s="210">
        <f t="shared" si="59"/>
        <v>6370.5150000000003</v>
      </c>
      <c r="AF39" s="210">
        <f t="shared" si="59"/>
        <v>849.40199999999982</v>
      </c>
      <c r="AG39" s="210">
        <f t="shared" si="59"/>
        <v>849.40199999999982</v>
      </c>
      <c r="AH39" s="210">
        <f t="shared" si="59"/>
        <v>2123.5050000000001</v>
      </c>
      <c r="AI39" s="210">
        <f t="shared" si="59"/>
        <v>2548.2059999999997</v>
      </c>
      <c r="AJ39" s="210">
        <f t="shared" si="59"/>
        <v>10192.823999999999</v>
      </c>
      <c r="AK39" s="210">
        <f t="shared" si="59"/>
        <v>424.70099999999991</v>
      </c>
      <c r="AL39" s="210">
        <f t="shared" si="59"/>
        <v>10192.823999999999</v>
      </c>
      <c r="AM39" s="211">
        <f t="shared" si="59"/>
        <v>6795.2159999999985</v>
      </c>
      <c r="AO39" s="209"/>
      <c r="AP39" s="210"/>
      <c r="AQ39" s="210"/>
      <c r="AR39" s="210"/>
      <c r="AS39" s="210"/>
      <c r="AT39" s="210"/>
      <c r="AU39" s="210"/>
      <c r="AV39" s="210"/>
      <c r="AW39" s="210"/>
      <c r="AX39" s="210"/>
      <c r="AY39" s="210"/>
      <c r="AZ39" s="210"/>
      <c r="BA39" s="210"/>
      <c r="BB39" s="210"/>
      <c r="BC39" s="210"/>
      <c r="BD39" s="211"/>
      <c r="BF39" s="209"/>
      <c r="BG39" s="210"/>
      <c r="BH39" s="210"/>
      <c r="BI39" s="210"/>
      <c r="BJ39" s="210"/>
      <c r="BK39" s="210"/>
      <c r="BL39" s="210"/>
      <c r="BM39" s="210"/>
      <c r="BN39" s="210"/>
      <c r="BO39" s="210"/>
      <c r="BP39" s="210"/>
      <c r="BQ39" s="210"/>
      <c r="BR39" s="210"/>
      <c r="BS39" s="210"/>
      <c r="BT39" s="210"/>
      <c r="BU39" s="211"/>
      <c r="BW39" s="209"/>
      <c r="BX39" s="210"/>
      <c r="BY39" s="210"/>
      <c r="BZ39" s="210"/>
      <c r="CA39" s="210"/>
      <c r="CB39" s="210"/>
      <c r="CC39" s="210"/>
      <c r="CD39" s="210"/>
      <c r="CE39" s="210"/>
      <c r="CF39" s="210"/>
      <c r="CG39" s="210"/>
      <c r="CH39" s="210"/>
      <c r="CI39" s="210"/>
      <c r="CJ39" s="210"/>
      <c r="CK39" s="210"/>
      <c r="CL39" s="211"/>
      <c r="CN39" s="209"/>
      <c r="CO39" s="210"/>
      <c r="CP39" s="210"/>
      <c r="CQ39" s="210"/>
      <c r="CR39" s="210"/>
      <c r="CS39" s="210"/>
      <c r="CT39" s="210"/>
      <c r="CU39" s="210"/>
      <c r="CV39" s="210"/>
      <c r="CW39" s="210"/>
      <c r="CX39" s="210"/>
      <c r="CY39" s="210"/>
      <c r="CZ39" s="210"/>
      <c r="DA39" s="210"/>
      <c r="DB39" s="210"/>
      <c r="DC39" s="211"/>
      <c r="DE39" s="209"/>
      <c r="DF39" s="210"/>
      <c r="DG39" s="210"/>
      <c r="DH39" s="210"/>
      <c r="DI39" s="210"/>
      <c r="DJ39" s="210"/>
      <c r="DK39" s="210"/>
      <c r="DL39" s="210"/>
      <c r="DM39" s="210"/>
      <c r="DN39" s="210"/>
      <c r="DO39" s="210"/>
      <c r="DP39" s="210"/>
      <c r="DQ39" s="210"/>
      <c r="DR39" s="210"/>
      <c r="DS39" s="210"/>
      <c r="DT39" s="211"/>
      <c r="DV39" s="209"/>
      <c r="DW39" s="210"/>
      <c r="DX39" s="210"/>
      <c r="DY39" s="210"/>
      <c r="DZ39" s="210"/>
      <c r="EA39" s="210"/>
      <c r="EB39" s="210"/>
      <c r="EC39" s="210"/>
      <c r="ED39" s="210"/>
      <c r="EE39" s="210"/>
      <c r="EF39" s="210"/>
      <c r="EG39" s="210"/>
      <c r="EH39" s="210"/>
      <c r="EI39" s="210"/>
      <c r="EJ39" s="210"/>
      <c r="EK39" s="211"/>
      <c r="EM39" s="209">
        <f>SUM(EM23,EM32,EM37)</f>
        <v>0</v>
      </c>
      <c r="EN39" s="210">
        <f t="shared" ref="EN39:FB39" si="60">SUM(EN23,EN32,EN37)</f>
        <v>0</v>
      </c>
      <c r="EO39" s="210">
        <f t="shared" si="60"/>
        <v>0</v>
      </c>
      <c r="EP39" s="210">
        <f t="shared" si="60"/>
        <v>0</v>
      </c>
      <c r="EQ39" s="210">
        <f t="shared" si="60"/>
        <v>0</v>
      </c>
      <c r="ER39" s="210">
        <f t="shared" si="60"/>
        <v>0</v>
      </c>
      <c r="ES39" s="210">
        <f t="shared" si="60"/>
        <v>0</v>
      </c>
      <c r="ET39" s="210">
        <f t="shared" si="60"/>
        <v>0</v>
      </c>
      <c r="EU39" s="210">
        <f t="shared" si="60"/>
        <v>0</v>
      </c>
      <c r="EV39" s="210">
        <f t="shared" si="60"/>
        <v>0</v>
      </c>
      <c r="EW39" s="210">
        <f t="shared" si="60"/>
        <v>0</v>
      </c>
      <c r="EX39" s="210">
        <f t="shared" si="60"/>
        <v>0</v>
      </c>
      <c r="EY39" s="210">
        <f t="shared" si="60"/>
        <v>0</v>
      </c>
      <c r="EZ39" s="210">
        <f t="shared" si="60"/>
        <v>0</v>
      </c>
      <c r="FA39" s="210">
        <f t="shared" si="60"/>
        <v>0</v>
      </c>
      <c r="FB39" s="211">
        <f t="shared" si="60"/>
        <v>0</v>
      </c>
      <c r="FD39" s="209">
        <f>SUM(FD23,FD32,FD37)</f>
        <v>0</v>
      </c>
      <c r="FE39" s="210">
        <f t="shared" ref="FE39:FS39" si="61">SUM(FE23,FE32,FE37)</f>
        <v>0</v>
      </c>
      <c r="FF39" s="210">
        <f t="shared" si="61"/>
        <v>0</v>
      </c>
      <c r="FG39" s="210">
        <f t="shared" si="61"/>
        <v>0</v>
      </c>
      <c r="FH39" s="210">
        <f t="shared" si="61"/>
        <v>0</v>
      </c>
      <c r="FI39" s="210">
        <f t="shared" si="61"/>
        <v>0</v>
      </c>
      <c r="FJ39" s="210">
        <f t="shared" si="61"/>
        <v>0</v>
      </c>
      <c r="FK39" s="210">
        <f t="shared" si="61"/>
        <v>0</v>
      </c>
      <c r="FL39" s="210">
        <f t="shared" si="61"/>
        <v>0</v>
      </c>
      <c r="FM39" s="210">
        <f t="shared" si="61"/>
        <v>0</v>
      </c>
      <c r="FN39" s="210">
        <f t="shared" si="61"/>
        <v>0</v>
      </c>
      <c r="FO39" s="210">
        <f t="shared" si="61"/>
        <v>0</v>
      </c>
      <c r="FP39" s="210">
        <f t="shared" si="61"/>
        <v>0</v>
      </c>
      <c r="FQ39" s="210">
        <f t="shared" si="61"/>
        <v>0</v>
      </c>
      <c r="FR39" s="210">
        <f t="shared" si="61"/>
        <v>0</v>
      </c>
      <c r="FS39" s="211">
        <f t="shared" si="61"/>
        <v>0</v>
      </c>
      <c r="FU39" s="209">
        <f>SUM(FU23,FU32,FU37)</f>
        <v>2941.6971285428244</v>
      </c>
      <c r="FV39" s="210">
        <f t="shared" ref="FV39:GJ39" si="62">SUM(FV23,FV32,FV37)</f>
        <v>13528.012257085649</v>
      </c>
      <c r="FW39" s="210">
        <f t="shared" si="62"/>
        <v>15289.236000000001</v>
      </c>
      <c r="FX39" s="210">
        <f t="shared" si="62"/>
        <v>7644.6180000000004</v>
      </c>
      <c r="FY39" s="210">
        <f t="shared" si="62"/>
        <v>1103.1364232035592</v>
      </c>
      <c r="FZ39" s="210">
        <f t="shared" si="62"/>
        <v>1838.560705339266</v>
      </c>
      <c r="GA39" s="210">
        <f t="shared" si="62"/>
        <v>367.71214106785305</v>
      </c>
      <c r="GB39" s="210">
        <f t="shared" si="62"/>
        <v>5515.6821160177988</v>
      </c>
      <c r="GC39" s="210">
        <f t="shared" si="62"/>
        <v>735.42428213570611</v>
      </c>
      <c r="GD39" s="210">
        <f t="shared" si="62"/>
        <v>735.42428213570611</v>
      </c>
      <c r="GE39" s="210">
        <f t="shared" si="62"/>
        <v>1838.560705339266</v>
      </c>
      <c r="GF39" s="210">
        <f t="shared" si="62"/>
        <v>2206.2728464071183</v>
      </c>
      <c r="GG39" s="210">
        <f t="shared" si="62"/>
        <v>10192.823999999999</v>
      </c>
      <c r="GH39" s="210">
        <f t="shared" si="62"/>
        <v>367.71214106785305</v>
      </c>
      <c r="GI39" s="210">
        <f t="shared" si="62"/>
        <v>8825.0913856284733</v>
      </c>
      <c r="GJ39" s="211">
        <f t="shared" si="62"/>
        <v>6795.2159999999985</v>
      </c>
      <c r="GL39" s="209">
        <f>SUM(GL23,GL32,GL37)</f>
        <v>0</v>
      </c>
      <c r="GM39" s="210">
        <f t="shared" ref="GM39:HA39" si="63">SUM(GM23,GM32,GM37)</f>
        <v>0</v>
      </c>
      <c r="GN39" s="210">
        <f t="shared" si="63"/>
        <v>0</v>
      </c>
      <c r="GO39" s="210">
        <f t="shared" si="63"/>
        <v>0</v>
      </c>
      <c r="GP39" s="210">
        <f t="shared" si="63"/>
        <v>0</v>
      </c>
      <c r="GQ39" s="210">
        <f t="shared" si="63"/>
        <v>0</v>
      </c>
      <c r="GR39" s="210">
        <f t="shared" si="63"/>
        <v>0</v>
      </c>
      <c r="GS39" s="210">
        <f t="shared" si="63"/>
        <v>0</v>
      </c>
      <c r="GT39" s="210">
        <f t="shared" si="63"/>
        <v>0</v>
      </c>
      <c r="GU39" s="210">
        <f t="shared" si="63"/>
        <v>0</v>
      </c>
      <c r="GV39" s="210">
        <f t="shared" si="63"/>
        <v>0</v>
      </c>
      <c r="GW39" s="210">
        <f t="shared" si="63"/>
        <v>0</v>
      </c>
      <c r="GX39" s="210">
        <f t="shared" si="63"/>
        <v>0</v>
      </c>
      <c r="GY39" s="210">
        <f t="shared" si="63"/>
        <v>0</v>
      </c>
      <c r="GZ39" s="210">
        <f t="shared" si="63"/>
        <v>0</v>
      </c>
      <c r="HA39" s="211">
        <f t="shared" si="63"/>
        <v>0</v>
      </c>
      <c r="HC39" s="209">
        <f>SUM(HC23,HC32,HC37)</f>
        <v>0</v>
      </c>
      <c r="HD39" s="210">
        <f t="shared" ref="HD39:HR39" si="64">SUM(HD23,HD32,HD37)</f>
        <v>0</v>
      </c>
      <c r="HE39" s="210">
        <f t="shared" si="64"/>
        <v>0</v>
      </c>
      <c r="HF39" s="210">
        <f t="shared" si="64"/>
        <v>0</v>
      </c>
      <c r="HG39" s="210">
        <f t="shared" si="64"/>
        <v>0</v>
      </c>
      <c r="HH39" s="210">
        <f t="shared" si="64"/>
        <v>0</v>
      </c>
      <c r="HI39" s="210">
        <f t="shared" si="64"/>
        <v>0</v>
      </c>
      <c r="HJ39" s="210">
        <f t="shared" si="64"/>
        <v>0</v>
      </c>
      <c r="HK39" s="210">
        <f t="shared" si="64"/>
        <v>0</v>
      </c>
      <c r="HL39" s="210">
        <f t="shared" si="64"/>
        <v>0</v>
      </c>
      <c r="HM39" s="210">
        <f t="shared" si="64"/>
        <v>0</v>
      </c>
      <c r="HN39" s="210">
        <f t="shared" si="64"/>
        <v>0</v>
      </c>
      <c r="HO39" s="210">
        <f t="shared" si="64"/>
        <v>0</v>
      </c>
      <c r="HP39" s="210">
        <f t="shared" si="64"/>
        <v>0</v>
      </c>
      <c r="HQ39" s="210">
        <f t="shared" si="64"/>
        <v>0</v>
      </c>
      <c r="HR39" s="211">
        <f t="shared" si="64"/>
        <v>0</v>
      </c>
      <c r="HT39" s="209">
        <f>SUM(HT23,HT32,HT37)</f>
        <v>0</v>
      </c>
      <c r="HU39" s="210">
        <f t="shared" ref="HU39:II39" si="65">SUM(HU23,HU32,HU37)</f>
        <v>0</v>
      </c>
      <c r="HV39" s="210">
        <f t="shared" si="65"/>
        <v>0</v>
      </c>
      <c r="HW39" s="210">
        <f t="shared" si="65"/>
        <v>0</v>
      </c>
      <c r="HX39" s="210">
        <f t="shared" si="65"/>
        <v>0</v>
      </c>
      <c r="HY39" s="210">
        <f t="shared" si="65"/>
        <v>0</v>
      </c>
      <c r="HZ39" s="210">
        <f t="shared" si="65"/>
        <v>0</v>
      </c>
      <c r="IA39" s="210">
        <f t="shared" si="65"/>
        <v>0</v>
      </c>
      <c r="IB39" s="210">
        <f t="shared" si="65"/>
        <v>0</v>
      </c>
      <c r="IC39" s="210">
        <f t="shared" si="65"/>
        <v>0</v>
      </c>
      <c r="ID39" s="210">
        <f t="shared" si="65"/>
        <v>0</v>
      </c>
      <c r="IE39" s="210">
        <f t="shared" si="65"/>
        <v>0</v>
      </c>
      <c r="IF39" s="210">
        <f t="shared" si="65"/>
        <v>0</v>
      </c>
      <c r="IG39" s="210">
        <f t="shared" si="65"/>
        <v>0</v>
      </c>
      <c r="IH39" s="210">
        <f t="shared" si="65"/>
        <v>0</v>
      </c>
      <c r="II39" s="211">
        <f t="shared" si="65"/>
        <v>0</v>
      </c>
    </row>
    <row r="40" spans="1:243" ht="14.65" thickBot="1"/>
    <row r="41" spans="1:243" ht="14.65" thickBot="1">
      <c r="S41" s="372" t="s">
        <v>289</v>
      </c>
      <c r="T41" s="373"/>
      <c r="U41" s="373"/>
      <c r="V41" s="374"/>
    </row>
    <row r="42" spans="1:243" ht="16.149999999999999" thickBot="1">
      <c r="S42" s="375">
        <f>SUM(S39:V39)</f>
        <v>2587.7169057839014</v>
      </c>
      <c r="T42" s="376"/>
      <c r="U42" s="376"/>
      <c r="V42" s="377"/>
    </row>
  </sheetData>
  <mergeCells count="23">
    <mergeCell ref="S41:V41"/>
    <mergeCell ref="S42:V42"/>
    <mergeCell ref="IK3:IQ3"/>
    <mergeCell ref="IK25:IL25"/>
    <mergeCell ref="A3:N3"/>
    <mergeCell ref="A34:A35"/>
    <mergeCell ref="CN3:DC3"/>
    <mergeCell ref="DE3:DT3"/>
    <mergeCell ref="DV3:EK3"/>
    <mergeCell ref="EM3:FB3"/>
    <mergeCell ref="O3:R3"/>
    <mergeCell ref="S3:V3"/>
    <mergeCell ref="X3:AM3"/>
    <mergeCell ref="AO3:BD3"/>
    <mergeCell ref="BF3:BU3"/>
    <mergeCell ref="BW3:CL3"/>
    <mergeCell ref="GL3:HA3"/>
    <mergeCell ref="HC3:HR3"/>
    <mergeCell ref="HT3:II3"/>
    <mergeCell ref="A6:A7"/>
    <mergeCell ref="A13:A14"/>
    <mergeCell ref="FD3:FS3"/>
    <mergeCell ref="FU3:GJ3"/>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24AF7-1D93-4FA7-A217-38DD6B646FFF}">
  <dimension ref="A1:IQ42"/>
  <sheetViews>
    <sheetView zoomScale="85" zoomScaleNormal="85" workbookViewId="0">
      <pane xSplit="3" ySplit="4" topLeftCell="D5" activePane="bottomRight" state="frozen"/>
      <selection pane="bottomRight" activeCell="F43" sqref="F43"/>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12" width="16.5703125" style="39" customWidth="1"/>
    <col min="13" max="13" width="19.28515625" style="39" customWidth="1"/>
    <col min="14" max="14" width="16.5703125" style="39" customWidth="1"/>
    <col min="15" max="22" width="21.7109375" style="39" customWidth="1"/>
    <col min="23" max="23" width="4.42578125" style="39" customWidth="1"/>
    <col min="24" max="24" width="14.85546875" style="39" customWidth="1"/>
    <col min="25" max="25" width="20.7109375" style="39" customWidth="1"/>
    <col min="26" max="26" width="12.28515625" style="39" customWidth="1"/>
    <col min="27" max="27" width="14.5703125" style="39" customWidth="1"/>
    <col min="28" max="31" width="9.140625" style="39"/>
    <col min="32" max="34" width="12" style="39" customWidth="1"/>
    <col min="35" max="37" width="9.140625" style="39"/>
    <col min="38" max="38" width="12.85546875" style="39" customWidth="1"/>
    <col min="39" max="39" width="9.5703125" style="39" bestFit="1" customWidth="1"/>
    <col min="40" max="40" width="9.140625" style="39"/>
    <col min="41" max="41" width="14.85546875" style="39" customWidth="1"/>
    <col min="42" max="42" width="20.7109375" style="39" customWidth="1"/>
    <col min="43" max="43" width="12.28515625" style="39" customWidth="1"/>
    <col min="44" max="44" width="14.5703125" style="39" customWidth="1"/>
    <col min="45" max="48" width="9.140625" style="39"/>
    <col min="49" max="51" width="12" style="39" customWidth="1"/>
    <col min="52" max="54" width="9.140625" style="39"/>
    <col min="55" max="55" width="12.85546875" style="39" customWidth="1"/>
    <col min="56" max="56" width="9.5703125" style="39" bestFit="1" customWidth="1"/>
    <col min="57" max="57" width="9.140625" style="39"/>
    <col min="58" max="58" width="14.85546875" style="39" customWidth="1"/>
    <col min="59" max="59" width="20.7109375" style="39" customWidth="1"/>
    <col min="60" max="60" width="12.28515625" style="39" customWidth="1"/>
    <col min="61" max="61" width="14.5703125" style="39" customWidth="1"/>
    <col min="62" max="65" width="9.140625" style="39"/>
    <col min="66" max="68" width="12" style="39" customWidth="1"/>
    <col min="69" max="71" width="9.140625" style="39"/>
    <col min="72" max="72" width="12.85546875" style="39" customWidth="1"/>
    <col min="73" max="73" width="9.5703125" style="39" bestFit="1" customWidth="1"/>
    <col min="74" max="74" width="9.140625" style="39"/>
    <col min="75" max="75" width="14.85546875" style="39" customWidth="1"/>
    <col min="76" max="76" width="20.7109375" style="39" customWidth="1"/>
    <col min="77" max="77" width="12.28515625" style="39" customWidth="1"/>
    <col min="78" max="78" width="14.5703125" style="39" customWidth="1"/>
    <col min="79" max="82" width="9.140625" style="39"/>
    <col min="83" max="85" width="12" style="39" customWidth="1"/>
    <col min="86" max="88" width="9.140625" style="39"/>
    <col min="89" max="89" width="12.85546875" style="39" customWidth="1"/>
    <col min="90" max="90" width="9.5703125" style="39" bestFit="1" customWidth="1"/>
    <col min="91" max="91" width="9.140625" style="39"/>
    <col min="92" max="92" width="14.85546875" style="39" customWidth="1"/>
    <col min="93" max="93" width="20.7109375" style="39" customWidth="1"/>
    <col min="94" max="94" width="12.28515625" style="39" customWidth="1"/>
    <col min="95" max="95" width="14.5703125" style="39" customWidth="1"/>
    <col min="96" max="99" width="9.140625" style="39"/>
    <col min="100" max="102" width="12" style="39" customWidth="1"/>
    <col min="103" max="105" width="9.140625" style="39"/>
    <col min="106" max="106" width="12.85546875" style="39" customWidth="1"/>
    <col min="107" max="107" width="9.5703125" style="39" bestFit="1" customWidth="1"/>
    <col min="108" max="108" width="9.140625" style="39"/>
    <col min="109" max="109" width="14.85546875" style="39" customWidth="1"/>
    <col min="110" max="110" width="20.7109375" style="39" customWidth="1"/>
    <col min="111" max="111" width="12.28515625" style="39" customWidth="1"/>
    <col min="112" max="112" width="14.5703125" style="39" customWidth="1"/>
    <col min="113" max="116" width="9.140625" style="39"/>
    <col min="117" max="119" width="12" style="39" customWidth="1"/>
    <col min="120" max="122" width="9.140625" style="39"/>
    <col min="123" max="123" width="12.85546875" style="39" customWidth="1"/>
    <col min="124" max="124" width="9.5703125" style="39" bestFit="1" customWidth="1"/>
    <col min="125" max="125" width="9.140625" style="39"/>
    <col min="126" max="126" width="14.85546875" style="39" customWidth="1"/>
    <col min="127" max="127" width="20.7109375" style="39" customWidth="1"/>
    <col min="128" max="128" width="12.28515625" style="39" customWidth="1"/>
    <col min="129" max="129" width="14.5703125" style="39" customWidth="1"/>
    <col min="130" max="133" width="9.140625" style="39"/>
    <col min="134" max="136" width="12" style="39" customWidth="1"/>
    <col min="137" max="139" width="9.140625" style="39"/>
    <col min="140" max="140" width="12.85546875" style="39" customWidth="1"/>
    <col min="141" max="141" width="9.5703125" style="39" bestFit="1" customWidth="1"/>
    <col min="142" max="142" width="9.140625" style="39"/>
    <col min="143" max="143" width="14.85546875" style="39" customWidth="1"/>
    <col min="144" max="144" width="20.7109375" style="39" customWidth="1"/>
    <col min="145" max="145" width="12.28515625" style="39" customWidth="1"/>
    <col min="146" max="146" width="14.5703125" style="39" customWidth="1"/>
    <col min="147" max="150" width="9.140625" style="39"/>
    <col min="151" max="153" width="12" style="39" customWidth="1"/>
    <col min="154" max="156" width="9.140625" style="39"/>
    <col min="157" max="157" width="12.85546875" style="39" customWidth="1"/>
    <col min="158" max="158" width="9.5703125" style="39" bestFit="1" customWidth="1"/>
    <col min="159" max="159" width="9.140625" style="39"/>
    <col min="160" max="160" width="14.85546875" style="39" customWidth="1"/>
    <col min="161" max="161" width="20.7109375" style="39" customWidth="1"/>
    <col min="162" max="162" width="12.28515625" style="39" customWidth="1"/>
    <col min="163" max="163" width="14.5703125" style="39" customWidth="1"/>
    <col min="164" max="167" width="9.140625" style="39"/>
    <col min="168" max="170" width="12" style="39" customWidth="1"/>
    <col min="171" max="173" width="9.140625" style="39"/>
    <col min="174" max="174" width="12.85546875" style="39" customWidth="1"/>
    <col min="175" max="175" width="9.5703125" style="39" bestFit="1" customWidth="1"/>
    <col min="176" max="176" width="9.140625" style="39"/>
    <col min="177" max="177" width="14.85546875" style="39" customWidth="1"/>
    <col min="178" max="178" width="20.7109375" style="39" customWidth="1"/>
    <col min="179" max="179" width="12.28515625" style="39" customWidth="1"/>
    <col min="180" max="180" width="14.5703125" style="39" customWidth="1"/>
    <col min="181" max="184" width="9.140625" style="39"/>
    <col min="185" max="187" width="12" style="39" customWidth="1"/>
    <col min="188" max="190" width="9.140625" style="39"/>
    <col min="191" max="191" width="12.85546875" style="39" customWidth="1"/>
    <col min="192" max="192" width="9.5703125" style="39" bestFit="1" customWidth="1"/>
    <col min="193" max="193" width="9.140625" style="39"/>
    <col min="194" max="194" width="14.85546875" style="39" customWidth="1"/>
    <col min="195" max="195" width="20.7109375" style="39" customWidth="1"/>
    <col min="196" max="196" width="12.28515625" style="39" customWidth="1"/>
    <col min="197" max="197" width="14.5703125" style="39" customWidth="1"/>
    <col min="198" max="201" width="9.140625" style="39"/>
    <col min="202" max="204" width="12" style="39" customWidth="1"/>
    <col min="205" max="207" width="9.140625" style="39"/>
    <col min="208" max="208" width="12.85546875" style="39" customWidth="1"/>
    <col min="209" max="209" width="9.5703125" style="39" bestFit="1" customWidth="1"/>
    <col min="210" max="210" width="9.140625" style="39"/>
    <col min="211" max="211" width="14.85546875" style="39" customWidth="1"/>
    <col min="212" max="212" width="20.7109375" style="39" customWidth="1"/>
    <col min="213" max="213" width="12.28515625" style="39" customWidth="1"/>
    <col min="214" max="214" width="14.5703125" style="39" customWidth="1"/>
    <col min="215" max="218" width="9.140625" style="39"/>
    <col min="219" max="221" width="12" style="39" customWidth="1"/>
    <col min="222" max="224" width="9.140625" style="39"/>
    <col min="225" max="225" width="12.85546875" style="39" customWidth="1"/>
    <col min="226" max="226" width="9.5703125" style="39" bestFit="1" customWidth="1"/>
    <col min="227" max="227" width="9.140625" style="39"/>
    <col min="228" max="228" width="14.85546875" style="39" customWidth="1"/>
    <col min="229" max="229" width="20.7109375" style="39" customWidth="1"/>
    <col min="230" max="230" width="12.28515625" style="39" customWidth="1"/>
    <col min="231" max="231" width="14.5703125" style="39" customWidth="1"/>
    <col min="232" max="235" width="9.140625" style="39"/>
    <col min="236" max="238" width="12" style="39" customWidth="1"/>
    <col min="239" max="241" width="9.140625" style="39"/>
    <col min="242" max="242" width="12.85546875" style="39" customWidth="1"/>
    <col min="243" max="243" width="9.5703125" style="39" bestFit="1" customWidth="1"/>
    <col min="244" max="244" width="9.140625" style="39"/>
    <col min="245" max="245" width="35.140625" style="39" customWidth="1"/>
    <col min="246" max="251" width="12.5703125" style="39" customWidth="1"/>
    <col min="252" max="16384" width="9.140625" style="39"/>
  </cols>
  <sheetData>
    <row r="1" spans="1:251">
      <c r="A1" s="32" t="s">
        <v>190</v>
      </c>
      <c r="B1" s="289">
        <v>2025</v>
      </c>
      <c r="C1" s="138"/>
      <c r="D1" s="138"/>
      <c r="E1" s="138"/>
      <c r="F1" s="138"/>
      <c r="G1" s="138"/>
      <c r="I1" s="138"/>
      <c r="J1" s="138"/>
      <c r="K1" s="138"/>
      <c r="L1" s="138"/>
      <c r="M1" s="138"/>
      <c r="N1" s="138"/>
      <c r="O1" s="138"/>
      <c r="P1" s="138"/>
      <c r="Q1" s="138"/>
      <c r="R1" s="138"/>
      <c r="S1" s="138"/>
      <c r="T1" s="138"/>
      <c r="U1" s="138"/>
      <c r="V1" s="138"/>
    </row>
    <row r="2" spans="1:251" ht="14.65" thickBot="1"/>
    <row r="3" spans="1:251" ht="15.75" customHeight="1" thickBot="1">
      <c r="A3" s="369" t="s">
        <v>191</v>
      </c>
      <c r="B3" s="370"/>
      <c r="C3" s="370"/>
      <c r="D3" s="370"/>
      <c r="E3" s="370"/>
      <c r="F3" s="370"/>
      <c r="G3" s="370"/>
      <c r="H3" s="370"/>
      <c r="I3" s="370"/>
      <c r="J3" s="370"/>
      <c r="K3" s="370"/>
      <c r="L3" s="370"/>
      <c r="M3" s="370"/>
      <c r="N3" s="371"/>
      <c r="O3" s="369" t="s">
        <v>192</v>
      </c>
      <c r="P3" s="370"/>
      <c r="Q3" s="370"/>
      <c r="R3" s="371"/>
      <c r="S3" s="369" t="s">
        <v>193</v>
      </c>
      <c r="T3" s="370"/>
      <c r="U3" s="370"/>
      <c r="V3" s="371"/>
      <c r="X3" s="369" t="s">
        <v>194</v>
      </c>
      <c r="Y3" s="370"/>
      <c r="Z3" s="370"/>
      <c r="AA3" s="370"/>
      <c r="AB3" s="370"/>
      <c r="AC3" s="370"/>
      <c r="AD3" s="370"/>
      <c r="AE3" s="370"/>
      <c r="AF3" s="370"/>
      <c r="AG3" s="370"/>
      <c r="AH3" s="370"/>
      <c r="AI3" s="370"/>
      <c r="AJ3" s="370"/>
      <c r="AK3" s="370"/>
      <c r="AL3" s="370"/>
      <c r="AM3" s="371"/>
      <c r="AO3" s="369" t="s">
        <v>195</v>
      </c>
      <c r="AP3" s="370"/>
      <c r="AQ3" s="370"/>
      <c r="AR3" s="370"/>
      <c r="AS3" s="370"/>
      <c r="AT3" s="370"/>
      <c r="AU3" s="370"/>
      <c r="AV3" s="370"/>
      <c r="AW3" s="370"/>
      <c r="AX3" s="370"/>
      <c r="AY3" s="370"/>
      <c r="AZ3" s="370"/>
      <c r="BA3" s="370"/>
      <c r="BB3" s="370"/>
      <c r="BC3" s="370"/>
      <c r="BD3" s="371"/>
      <c r="BF3" s="369" t="s">
        <v>196</v>
      </c>
      <c r="BG3" s="370"/>
      <c r="BH3" s="370"/>
      <c r="BI3" s="370"/>
      <c r="BJ3" s="370"/>
      <c r="BK3" s="370"/>
      <c r="BL3" s="370"/>
      <c r="BM3" s="370"/>
      <c r="BN3" s="370"/>
      <c r="BO3" s="370"/>
      <c r="BP3" s="370"/>
      <c r="BQ3" s="370"/>
      <c r="BR3" s="370"/>
      <c r="BS3" s="370"/>
      <c r="BT3" s="370"/>
      <c r="BU3" s="371"/>
      <c r="BW3" s="369" t="s">
        <v>197</v>
      </c>
      <c r="BX3" s="370"/>
      <c r="BY3" s="370"/>
      <c r="BZ3" s="370"/>
      <c r="CA3" s="370"/>
      <c r="CB3" s="370"/>
      <c r="CC3" s="370"/>
      <c r="CD3" s="370"/>
      <c r="CE3" s="370"/>
      <c r="CF3" s="370"/>
      <c r="CG3" s="370"/>
      <c r="CH3" s="370"/>
      <c r="CI3" s="370"/>
      <c r="CJ3" s="370"/>
      <c r="CK3" s="370"/>
      <c r="CL3" s="371"/>
      <c r="CN3" s="369" t="s">
        <v>198</v>
      </c>
      <c r="CO3" s="370"/>
      <c r="CP3" s="370"/>
      <c r="CQ3" s="370"/>
      <c r="CR3" s="370"/>
      <c r="CS3" s="370"/>
      <c r="CT3" s="370"/>
      <c r="CU3" s="370"/>
      <c r="CV3" s="370"/>
      <c r="CW3" s="370"/>
      <c r="CX3" s="370"/>
      <c r="CY3" s="370"/>
      <c r="CZ3" s="370"/>
      <c r="DA3" s="370"/>
      <c r="DB3" s="370"/>
      <c r="DC3" s="371"/>
      <c r="DE3" s="369" t="s">
        <v>199</v>
      </c>
      <c r="DF3" s="370"/>
      <c r="DG3" s="370"/>
      <c r="DH3" s="370"/>
      <c r="DI3" s="370"/>
      <c r="DJ3" s="370"/>
      <c r="DK3" s="370"/>
      <c r="DL3" s="370"/>
      <c r="DM3" s="370"/>
      <c r="DN3" s="370"/>
      <c r="DO3" s="370"/>
      <c r="DP3" s="370"/>
      <c r="DQ3" s="370"/>
      <c r="DR3" s="370"/>
      <c r="DS3" s="370"/>
      <c r="DT3" s="371"/>
      <c r="DV3" s="369" t="s">
        <v>200</v>
      </c>
      <c r="DW3" s="370"/>
      <c r="DX3" s="370"/>
      <c r="DY3" s="370"/>
      <c r="DZ3" s="370"/>
      <c r="EA3" s="370"/>
      <c r="EB3" s="370"/>
      <c r="EC3" s="370"/>
      <c r="ED3" s="370"/>
      <c r="EE3" s="370"/>
      <c r="EF3" s="370"/>
      <c r="EG3" s="370"/>
      <c r="EH3" s="370"/>
      <c r="EI3" s="370"/>
      <c r="EJ3" s="370"/>
      <c r="EK3" s="371"/>
      <c r="EM3" s="369" t="s">
        <v>201</v>
      </c>
      <c r="EN3" s="370"/>
      <c r="EO3" s="370"/>
      <c r="EP3" s="370"/>
      <c r="EQ3" s="370"/>
      <c r="ER3" s="370"/>
      <c r="ES3" s="370"/>
      <c r="ET3" s="370"/>
      <c r="EU3" s="370"/>
      <c r="EV3" s="370"/>
      <c r="EW3" s="370"/>
      <c r="EX3" s="370"/>
      <c r="EY3" s="370"/>
      <c r="EZ3" s="370"/>
      <c r="FA3" s="370"/>
      <c r="FB3" s="371"/>
      <c r="FD3" s="369" t="s">
        <v>202</v>
      </c>
      <c r="FE3" s="370"/>
      <c r="FF3" s="370"/>
      <c r="FG3" s="370"/>
      <c r="FH3" s="370"/>
      <c r="FI3" s="370"/>
      <c r="FJ3" s="370"/>
      <c r="FK3" s="370"/>
      <c r="FL3" s="370"/>
      <c r="FM3" s="370"/>
      <c r="FN3" s="370"/>
      <c r="FO3" s="370"/>
      <c r="FP3" s="370"/>
      <c r="FQ3" s="370"/>
      <c r="FR3" s="370"/>
      <c r="FS3" s="371"/>
      <c r="FU3" s="369" t="s">
        <v>203</v>
      </c>
      <c r="FV3" s="370"/>
      <c r="FW3" s="370"/>
      <c r="FX3" s="370"/>
      <c r="FY3" s="370"/>
      <c r="FZ3" s="370"/>
      <c r="GA3" s="370"/>
      <c r="GB3" s="370"/>
      <c r="GC3" s="370"/>
      <c r="GD3" s="370"/>
      <c r="GE3" s="370"/>
      <c r="GF3" s="370"/>
      <c r="GG3" s="370"/>
      <c r="GH3" s="370"/>
      <c r="GI3" s="370"/>
      <c r="GJ3" s="371"/>
      <c r="GL3" s="369" t="s">
        <v>204</v>
      </c>
      <c r="GM3" s="370"/>
      <c r="GN3" s="370"/>
      <c r="GO3" s="370"/>
      <c r="GP3" s="370"/>
      <c r="GQ3" s="370"/>
      <c r="GR3" s="370"/>
      <c r="GS3" s="370"/>
      <c r="GT3" s="370"/>
      <c r="GU3" s="370"/>
      <c r="GV3" s="370"/>
      <c r="GW3" s="370"/>
      <c r="GX3" s="370"/>
      <c r="GY3" s="370"/>
      <c r="GZ3" s="370"/>
      <c r="HA3" s="371"/>
      <c r="HC3" s="369" t="s">
        <v>205</v>
      </c>
      <c r="HD3" s="370"/>
      <c r="HE3" s="370"/>
      <c r="HF3" s="370"/>
      <c r="HG3" s="370"/>
      <c r="HH3" s="370"/>
      <c r="HI3" s="370"/>
      <c r="HJ3" s="370"/>
      <c r="HK3" s="370"/>
      <c r="HL3" s="370"/>
      <c r="HM3" s="370"/>
      <c r="HN3" s="370"/>
      <c r="HO3" s="370"/>
      <c r="HP3" s="370"/>
      <c r="HQ3" s="370"/>
      <c r="HR3" s="371"/>
      <c r="HT3" s="369" t="s">
        <v>206</v>
      </c>
      <c r="HU3" s="370"/>
      <c r="HV3" s="370"/>
      <c r="HW3" s="370"/>
      <c r="HX3" s="370"/>
      <c r="HY3" s="370"/>
      <c r="HZ3" s="370"/>
      <c r="IA3" s="370"/>
      <c r="IB3" s="370"/>
      <c r="IC3" s="370"/>
      <c r="ID3" s="370"/>
      <c r="IE3" s="370"/>
      <c r="IF3" s="370"/>
      <c r="IG3" s="370"/>
      <c r="IH3" s="370"/>
      <c r="II3" s="371"/>
      <c r="IK3" s="369" t="s">
        <v>207</v>
      </c>
      <c r="IL3" s="370"/>
      <c r="IM3" s="370"/>
      <c r="IN3" s="370"/>
      <c r="IO3" s="370"/>
      <c r="IP3" s="370"/>
      <c r="IQ3" s="371"/>
    </row>
    <row r="4" spans="1:251" ht="28.9" thickBot="1">
      <c r="A4" s="140" t="s">
        <v>208</v>
      </c>
      <c r="B4" s="141" t="s">
        <v>209</v>
      </c>
      <c r="C4" s="27" t="s">
        <v>210</v>
      </c>
      <c r="D4" s="27" t="s">
        <v>211</v>
      </c>
      <c r="E4" s="27" t="s">
        <v>212</v>
      </c>
      <c r="F4" s="27" t="s">
        <v>290</v>
      </c>
      <c r="G4" s="27" t="s">
        <v>213</v>
      </c>
      <c r="H4" s="27" t="s">
        <v>214</v>
      </c>
      <c r="I4" s="27" t="s">
        <v>215</v>
      </c>
      <c r="J4" s="27" t="s">
        <v>216</v>
      </c>
      <c r="K4" s="27" t="s">
        <v>291</v>
      </c>
      <c r="L4" s="27" t="s">
        <v>292</v>
      </c>
      <c r="M4" s="27" t="s">
        <v>217</v>
      </c>
      <c r="N4" s="189" t="s">
        <v>218</v>
      </c>
      <c r="O4" s="140" t="s">
        <v>219</v>
      </c>
      <c r="P4" s="27" t="s">
        <v>220</v>
      </c>
      <c r="Q4" s="27" t="s">
        <v>221</v>
      </c>
      <c r="R4" s="141" t="s">
        <v>222</v>
      </c>
      <c r="S4" s="140" t="s">
        <v>219</v>
      </c>
      <c r="T4" s="27" t="s">
        <v>220</v>
      </c>
      <c r="U4" s="27" t="s">
        <v>221</v>
      </c>
      <c r="V4" s="141" t="s">
        <v>222</v>
      </c>
      <c r="X4" s="199" t="s">
        <v>223</v>
      </c>
      <c r="Y4" s="199" t="s">
        <v>224</v>
      </c>
      <c r="Z4" s="200" t="s">
        <v>129</v>
      </c>
      <c r="AA4" s="200" t="s">
        <v>225</v>
      </c>
      <c r="AB4" s="201" t="s">
        <v>226</v>
      </c>
      <c r="AC4" s="201" t="s">
        <v>227</v>
      </c>
      <c r="AD4" s="201" t="s">
        <v>228</v>
      </c>
      <c r="AE4" s="201" t="s">
        <v>229</v>
      </c>
      <c r="AF4" s="202" t="s">
        <v>230</v>
      </c>
      <c r="AG4" s="203" t="s">
        <v>231</v>
      </c>
      <c r="AH4" s="203" t="s">
        <v>232</v>
      </c>
      <c r="AI4" s="204" t="s">
        <v>233</v>
      </c>
      <c r="AJ4" s="205" t="s">
        <v>234</v>
      </c>
      <c r="AK4" s="202" t="s">
        <v>235</v>
      </c>
      <c r="AL4" s="202" t="s">
        <v>236</v>
      </c>
      <c r="AM4" s="202" t="s">
        <v>237</v>
      </c>
      <c r="AO4" s="199" t="s">
        <v>223</v>
      </c>
      <c r="AP4" s="199" t="s">
        <v>224</v>
      </c>
      <c r="AQ4" s="200" t="s">
        <v>129</v>
      </c>
      <c r="AR4" s="200" t="s">
        <v>225</v>
      </c>
      <c r="AS4" s="201" t="s">
        <v>226</v>
      </c>
      <c r="AT4" s="201" t="s">
        <v>227</v>
      </c>
      <c r="AU4" s="201" t="s">
        <v>228</v>
      </c>
      <c r="AV4" s="201" t="s">
        <v>229</v>
      </c>
      <c r="AW4" s="202" t="s">
        <v>230</v>
      </c>
      <c r="AX4" s="203" t="s">
        <v>231</v>
      </c>
      <c r="AY4" s="203" t="s">
        <v>232</v>
      </c>
      <c r="AZ4" s="204" t="s">
        <v>233</v>
      </c>
      <c r="BA4" s="205" t="s">
        <v>234</v>
      </c>
      <c r="BB4" s="202" t="s">
        <v>235</v>
      </c>
      <c r="BC4" s="202" t="s">
        <v>236</v>
      </c>
      <c r="BD4" s="202" t="s">
        <v>237</v>
      </c>
      <c r="BF4" s="199" t="s">
        <v>223</v>
      </c>
      <c r="BG4" s="199" t="s">
        <v>224</v>
      </c>
      <c r="BH4" s="200" t="s">
        <v>129</v>
      </c>
      <c r="BI4" s="200" t="s">
        <v>225</v>
      </c>
      <c r="BJ4" s="201" t="s">
        <v>226</v>
      </c>
      <c r="BK4" s="201" t="s">
        <v>227</v>
      </c>
      <c r="BL4" s="201" t="s">
        <v>228</v>
      </c>
      <c r="BM4" s="201" t="s">
        <v>229</v>
      </c>
      <c r="BN4" s="202" t="s">
        <v>230</v>
      </c>
      <c r="BO4" s="203" t="s">
        <v>231</v>
      </c>
      <c r="BP4" s="203" t="s">
        <v>232</v>
      </c>
      <c r="BQ4" s="204" t="s">
        <v>233</v>
      </c>
      <c r="BR4" s="205" t="s">
        <v>234</v>
      </c>
      <c r="BS4" s="202" t="s">
        <v>235</v>
      </c>
      <c r="BT4" s="202" t="s">
        <v>236</v>
      </c>
      <c r="BU4" s="202" t="s">
        <v>237</v>
      </c>
      <c r="BW4" s="199" t="s">
        <v>223</v>
      </c>
      <c r="BX4" s="199" t="s">
        <v>224</v>
      </c>
      <c r="BY4" s="200" t="s">
        <v>129</v>
      </c>
      <c r="BZ4" s="200" t="s">
        <v>225</v>
      </c>
      <c r="CA4" s="201" t="s">
        <v>226</v>
      </c>
      <c r="CB4" s="201" t="s">
        <v>227</v>
      </c>
      <c r="CC4" s="201" t="s">
        <v>228</v>
      </c>
      <c r="CD4" s="201" t="s">
        <v>229</v>
      </c>
      <c r="CE4" s="202" t="s">
        <v>230</v>
      </c>
      <c r="CF4" s="203" t="s">
        <v>231</v>
      </c>
      <c r="CG4" s="203" t="s">
        <v>232</v>
      </c>
      <c r="CH4" s="204" t="s">
        <v>233</v>
      </c>
      <c r="CI4" s="205" t="s">
        <v>234</v>
      </c>
      <c r="CJ4" s="202" t="s">
        <v>235</v>
      </c>
      <c r="CK4" s="202" t="s">
        <v>236</v>
      </c>
      <c r="CL4" s="202" t="s">
        <v>237</v>
      </c>
      <c r="CN4" s="199" t="s">
        <v>223</v>
      </c>
      <c r="CO4" s="199" t="s">
        <v>224</v>
      </c>
      <c r="CP4" s="200" t="s">
        <v>129</v>
      </c>
      <c r="CQ4" s="200" t="s">
        <v>225</v>
      </c>
      <c r="CR4" s="201" t="s">
        <v>226</v>
      </c>
      <c r="CS4" s="201" t="s">
        <v>227</v>
      </c>
      <c r="CT4" s="201" t="s">
        <v>228</v>
      </c>
      <c r="CU4" s="201" t="s">
        <v>229</v>
      </c>
      <c r="CV4" s="202" t="s">
        <v>230</v>
      </c>
      <c r="CW4" s="203" t="s">
        <v>231</v>
      </c>
      <c r="CX4" s="203" t="s">
        <v>232</v>
      </c>
      <c r="CY4" s="204" t="s">
        <v>233</v>
      </c>
      <c r="CZ4" s="205" t="s">
        <v>234</v>
      </c>
      <c r="DA4" s="202" t="s">
        <v>235</v>
      </c>
      <c r="DB4" s="202" t="s">
        <v>236</v>
      </c>
      <c r="DC4" s="202" t="s">
        <v>237</v>
      </c>
      <c r="DE4" s="199" t="s">
        <v>223</v>
      </c>
      <c r="DF4" s="199" t="s">
        <v>224</v>
      </c>
      <c r="DG4" s="200" t="s">
        <v>129</v>
      </c>
      <c r="DH4" s="200" t="s">
        <v>225</v>
      </c>
      <c r="DI4" s="201" t="s">
        <v>226</v>
      </c>
      <c r="DJ4" s="201" t="s">
        <v>227</v>
      </c>
      <c r="DK4" s="201" t="s">
        <v>228</v>
      </c>
      <c r="DL4" s="201" t="s">
        <v>229</v>
      </c>
      <c r="DM4" s="202" t="s">
        <v>230</v>
      </c>
      <c r="DN4" s="203" t="s">
        <v>231</v>
      </c>
      <c r="DO4" s="203" t="s">
        <v>232</v>
      </c>
      <c r="DP4" s="204" t="s">
        <v>233</v>
      </c>
      <c r="DQ4" s="205" t="s">
        <v>234</v>
      </c>
      <c r="DR4" s="202" t="s">
        <v>235</v>
      </c>
      <c r="DS4" s="202" t="s">
        <v>236</v>
      </c>
      <c r="DT4" s="202" t="s">
        <v>237</v>
      </c>
      <c r="DV4" s="199" t="s">
        <v>223</v>
      </c>
      <c r="DW4" s="199" t="s">
        <v>224</v>
      </c>
      <c r="DX4" s="200" t="s">
        <v>129</v>
      </c>
      <c r="DY4" s="200" t="s">
        <v>225</v>
      </c>
      <c r="DZ4" s="201" t="s">
        <v>226</v>
      </c>
      <c r="EA4" s="201" t="s">
        <v>227</v>
      </c>
      <c r="EB4" s="201" t="s">
        <v>228</v>
      </c>
      <c r="EC4" s="201" t="s">
        <v>229</v>
      </c>
      <c r="ED4" s="202" t="s">
        <v>230</v>
      </c>
      <c r="EE4" s="203" t="s">
        <v>231</v>
      </c>
      <c r="EF4" s="203" t="s">
        <v>232</v>
      </c>
      <c r="EG4" s="204" t="s">
        <v>233</v>
      </c>
      <c r="EH4" s="205" t="s">
        <v>234</v>
      </c>
      <c r="EI4" s="202" t="s">
        <v>235</v>
      </c>
      <c r="EJ4" s="202" t="s">
        <v>236</v>
      </c>
      <c r="EK4" s="202" t="s">
        <v>237</v>
      </c>
      <c r="EM4" s="199" t="s">
        <v>223</v>
      </c>
      <c r="EN4" s="199" t="s">
        <v>224</v>
      </c>
      <c r="EO4" s="200" t="s">
        <v>129</v>
      </c>
      <c r="EP4" s="200" t="s">
        <v>225</v>
      </c>
      <c r="EQ4" s="201" t="s">
        <v>226</v>
      </c>
      <c r="ER4" s="201" t="s">
        <v>227</v>
      </c>
      <c r="ES4" s="201" t="s">
        <v>228</v>
      </c>
      <c r="ET4" s="201" t="s">
        <v>229</v>
      </c>
      <c r="EU4" s="202" t="s">
        <v>230</v>
      </c>
      <c r="EV4" s="203" t="s">
        <v>231</v>
      </c>
      <c r="EW4" s="203" t="s">
        <v>232</v>
      </c>
      <c r="EX4" s="204" t="s">
        <v>233</v>
      </c>
      <c r="EY4" s="205" t="s">
        <v>234</v>
      </c>
      <c r="EZ4" s="202" t="s">
        <v>235</v>
      </c>
      <c r="FA4" s="202" t="s">
        <v>236</v>
      </c>
      <c r="FB4" s="202" t="s">
        <v>237</v>
      </c>
      <c r="FD4" s="199" t="s">
        <v>223</v>
      </c>
      <c r="FE4" s="199" t="s">
        <v>224</v>
      </c>
      <c r="FF4" s="200" t="s">
        <v>129</v>
      </c>
      <c r="FG4" s="200" t="s">
        <v>225</v>
      </c>
      <c r="FH4" s="201" t="s">
        <v>226</v>
      </c>
      <c r="FI4" s="201" t="s">
        <v>227</v>
      </c>
      <c r="FJ4" s="201" t="s">
        <v>228</v>
      </c>
      <c r="FK4" s="201" t="s">
        <v>229</v>
      </c>
      <c r="FL4" s="202" t="s">
        <v>230</v>
      </c>
      <c r="FM4" s="203" t="s">
        <v>231</v>
      </c>
      <c r="FN4" s="203" t="s">
        <v>232</v>
      </c>
      <c r="FO4" s="204" t="s">
        <v>233</v>
      </c>
      <c r="FP4" s="205" t="s">
        <v>234</v>
      </c>
      <c r="FQ4" s="202" t="s">
        <v>235</v>
      </c>
      <c r="FR4" s="202" t="s">
        <v>236</v>
      </c>
      <c r="FS4" s="202" t="s">
        <v>237</v>
      </c>
      <c r="FU4" s="199" t="s">
        <v>223</v>
      </c>
      <c r="FV4" s="199" t="s">
        <v>224</v>
      </c>
      <c r="FW4" s="200" t="s">
        <v>129</v>
      </c>
      <c r="FX4" s="200" t="s">
        <v>225</v>
      </c>
      <c r="FY4" s="201" t="s">
        <v>226</v>
      </c>
      <c r="FZ4" s="201" t="s">
        <v>227</v>
      </c>
      <c r="GA4" s="201" t="s">
        <v>228</v>
      </c>
      <c r="GB4" s="201" t="s">
        <v>229</v>
      </c>
      <c r="GC4" s="202" t="s">
        <v>230</v>
      </c>
      <c r="GD4" s="203" t="s">
        <v>231</v>
      </c>
      <c r="GE4" s="203" t="s">
        <v>232</v>
      </c>
      <c r="GF4" s="204" t="s">
        <v>233</v>
      </c>
      <c r="GG4" s="205" t="s">
        <v>234</v>
      </c>
      <c r="GH4" s="202" t="s">
        <v>235</v>
      </c>
      <c r="GI4" s="202" t="s">
        <v>236</v>
      </c>
      <c r="GJ4" s="202" t="s">
        <v>237</v>
      </c>
      <c r="GL4" s="199" t="s">
        <v>223</v>
      </c>
      <c r="GM4" s="199" t="s">
        <v>224</v>
      </c>
      <c r="GN4" s="200" t="s">
        <v>129</v>
      </c>
      <c r="GO4" s="200" t="s">
        <v>225</v>
      </c>
      <c r="GP4" s="201" t="s">
        <v>226</v>
      </c>
      <c r="GQ4" s="201" t="s">
        <v>227</v>
      </c>
      <c r="GR4" s="201" t="s">
        <v>228</v>
      </c>
      <c r="GS4" s="201" t="s">
        <v>229</v>
      </c>
      <c r="GT4" s="202" t="s">
        <v>230</v>
      </c>
      <c r="GU4" s="203" t="s">
        <v>231</v>
      </c>
      <c r="GV4" s="203" t="s">
        <v>232</v>
      </c>
      <c r="GW4" s="204" t="s">
        <v>233</v>
      </c>
      <c r="GX4" s="205" t="s">
        <v>234</v>
      </c>
      <c r="GY4" s="202" t="s">
        <v>235</v>
      </c>
      <c r="GZ4" s="202" t="s">
        <v>236</v>
      </c>
      <c r="HA4" s="202" t="s">
        <v>237</v>
      </c>
      <c r="HC4" s="199" t="s">
        <v>223</v>
      </c>
      <c r="HD4" s="199" t="s">
        <v>224</v>
      </c>
      <c r="HE4" s="200" t="s">
        <v>129</v>
      </c>
      <c r="HF4" s="200" t="s">
        <v>225</v>
      </c>
      <c r="HG4" s="201" t="s">
        <v>226</v>
      </c>
      <c r="HH4" s="201" t="s">
        <v>227</v>
      </c>
      <c r="HI4" s="201" t="s">
        <v>228</v>
      </c>
      <c r="HJ4" s="201" t="s">
        <v>229</v>
      </c>
      <c r="HK4" s="202" t="s">
        <v>230</v>
      </c>
      <c r="HL4" s="203" t="s">
        <v>231</v>
      </c>
      <c r="HM4" s="203" t="s">
        <v>232</v>
      </c>
      <c r="HN4" s="204" t="s">
        <v>233</v>
      </c>
      <c r="HO4" s="205" t="s">
        <v>234</v>
      </c>
      <c r="HP4" s="202" t="s">
        <v>235</v>
      </c>
      <c r="HQ4" s="202" t="s">
        <v>236</v>
      </c>
      <c r="HR4" s="202" t="s">
        <v>237</v>
      </c>
      <c r="HT4" s="199" t="s">
        <v>223</v>
      </c>
      <c r="HU4" s="199" t="s">
        <v>224</v>
      </c>
      <c r="HV4" s="200" t="s">
        <v>129</v>
      </c>
      <c r="HW4" s="200" t="s">
        <v>225</v>
      </c>
      <c r="HX4" s="201" t="s">
        <v>226</v>
      </c>
      <c r="HY4" s="201" t="s">
        <v>227</v>
      </c>
      <c r="HZ4" s="201" t="s">
        <v>228</v>
      </c>
      <c r="IA4" s="201" t="s">
        <v>229</v>
      </c>
      <c r="IB4" s="202" t="s">
        <v>230</v>
      </c>
      <c r="IC4" s="203" t="s">
        <v>231</v>
      </c>
      <c r="ID4" s="203" t="s">
        <v>232</v>
      </c>
      <c r="IE4" s="204" t="s">
        <v>233</v>
      </c>
      <c r="IF4" s="205" t="s">
        <v>234</v>
      </c>
      <c r="IG4" s="202" t="s">
        <v>235</v>
      </c>
      <c r="IH4" s="202" t="s">
        <v>236</v>
      </c>
      <c r="II4" s="202" t="s">
        <v>237</v>
      </c>
      <c r="IK4" s="231" t="s">
        <v>238</v>
      </c>
      <c r="IL4" s="232" t="s">
        <v>239</v>
      </c>
      <c r="IM4" s="232" t="s">
        <v>240</v>
      </c>
      <c r="IN4" s="232" t="s">
        <v>241</v>
      </c>
      <c r="IO4" s="232" t="s">
        <v>242</v>
      </c>
      <c r="IP4" s="232" t="s">
        <v>243</v>
      </c>
      <c r="IQ4" s="233" t="s">
        <v>293</v>
      </c>
    </row>
    <row r="5" spans="1:251">
      <c r="A5" s="284" t="s">
        <v>247</v>
      </c>
      <c r="B5" s="145">
        <f>INDEX('Waste Projections'!$H7:$AL7,MATCH('3. UCRTS Rail'!$B$1,'Waste Projections'!$H$6:$AL$6,0))</f>
        <v>8674.74</v>
      </c>
      <c r="C5" s="286" t="s">
        <v>294</v>
      </c>
      <c r="D5" s="154" t="s">
        <v>297</v>
      </c>
      <c r="E5" s="82" t="s">
        <v>249</v>
      </c>
      <c r="F5" s="82" t="s">
        <v>249</v>
      </c>
      <c r="G5" s="152">
        <v>18.399999999999999</v>
      </c>
      <c r="H5" s="83" t="s">
        <v>220</v>
      </c>
      <c r="I5" s="152">
        <v>0</v>
      </c>
      <c r="J5" s="152" t="str">
        <f>IF(E5="N/A","N/A","Transfer Truck")</f>
        <v>N/A</v>
      </c>
      <c r="K5" s="152">
        <v>0</v>
      </c>
      <c r="L5" s="239" t="str">
        <f>IF(F5="N/A","N/A","Transfer Truck")</f>
        <v>N/A</v>
      </c>
      <c r="M5" s="242">
        <v>1200</v>
      </c>
      <c r="N5" s="239" t="str">
        <f>IF(D5="N/A","Garbage Truck","Rail")</f>
        <v>Rail</v>
      </c>
      <c r="O5" s="170">
        <f>(IF($H5=O$4,$G5,0)+IF($J5=O$4,$I5,0)+IF($N5=O$4,$M5,0)+IF($L5=O$4,$K5,0))*$B5</f>
        <v>0</v>
      </c>
      <c r="P5" s="163">
        <f t="shared" ref="P5:R5" si="0">(IF($H5=P$4,$G5,0)+IF($J5=P$4,$I5,0)+IF($N5=P$4,$M5,0)+IF($L5=P$4,$K5,0))*$B5</f>
        <v>159615.21599999999</v>
      </c>
      <c r="Q5" s="163">
        <f t="shared" si="0"/>
        <v>0</v>
      </c>
      <c r="R5" s="171">
        <f t="shared" si="0"/>
        <v>10409688</v>
      </c>
      <c r="S5" s="170">
        <f>INDEX('Transportation GHG'!$B$21:$B$24,MATCH('3. UCRTS Rail'!S$4,'Transportation GHG'!$A$21:$A$24,0))*O5</f>
        <v>0</v>
      </c>
      <c r="T5" s="163">
        <f>INDEX('Transportation GHG'!$B$21:$B$24,MATCH('3. UCRTS Rail'!T$4,'Transportation GHG'!$A$21:$A$24,0))*P5</f>
        <v>14.318712684553844</v>
      </c>
      <c r="U5" s="163">
        <f>INDEX('Transportation GHG'!$B$21:$B$24,MATCH('3. UCRTS Rail'!U$4,'Transportation GHG'!$A$21:$A$24,0))*Q5</f>
        <v>0</v>
      </c>
      <c r="V5" s="171">
        <f>INDEX('Transportation GHG'!$B$21:$B$24,MATCH('3. UCRTS Rail'!V$4,'Transportation GHG'!$A$21:$A$24,0))*R5</f>
        <v>246.74345824390247</v>
      </c>
      <c r="X5" s="170">
        <f>INDEX('Waste Composition'!$P$5:$P$20,MATCH('3. UCRTS Rail'!X$4,'Waste Composition'!$O$5:$O$20,0))*$B5</f>
        <v>346.9896</v>
      </c>
      <c r="Y5" s="163">
        <f>INDEX('Waste Composition'!$P$5:$P$20,MATCH('3. UCRTS Rail'!Y$4,'Waste Composition'!$O$5:$O$20,0))*$B5</f>
        <v>1474.7057999999997</v>
      </c>
      <c r="Z5" s="163">
        <f>INDEX('Waste Composition'!$P$5:$P$20,MATCH('3. UCRTS Rail'!Z$4,'Waste Composition'!$O$5:$O$20,0))*$B5</f>
        <v>1561.4531999999999</v>
      </c>
      <c r="AA5" s="163">
        <f>INDEX('Waste Composition'!$P$5:$P$20,MATCH('3. UCRTS Rail'!AA$4,'Waste Composition'!$O$5:$O$20,0))*$B5</f>
        <v>780.72659999999996</v>
      </c>
      <c r="AB5" s="163">
        <f>INDEX('Waste Composition'!$P$5:$P$20,MATCH('3. UCRTS Rail'!AB$4,'Waste Composition'!$O$5:$O$20,0))*$B5</f>
        <v>130.12109999999998</v>
      </c>
      <c r="AC5" s="163">
        <f>INDEX('Waste Composition'!$P$5:$P$20,MATCH('3. UCRTS Rail'!AC$4,'Waste Composition'!$O$5:$O$20,0))*$B5</f>
        <v>216.86850000000001</v>
      </c>
      <c r="AD5" s="163">
        <f>INDEX('Waste Composition'!$P$5:$P$20,MATCH('3. UCRTS Rail'!AD$4,'Waste Composition'!$O$5:$O$20,0))*$B5</f>
        <v>43.373699999999999</v>
      </c>
      <c r="AE5" s="163">
        <f>INDEX('Waste Composition'!$P$5:$P$20,MATCH('3. UCRTS Rail'!AE$4,'Waste Composition'!$O$5:$O$20,0))*$B5</f>
        <v>650.60550000000001</v>
      </c>
      <c r="AF5" s="163">
        <f>INDEX('Waste Composition'!$P$5:$P$20,MATCH('3. UCRTS Rail'!AF$4,'Waste Composition'!$O$5:$O$20,0))*$B5</f>
        <v>86.747399999999999</v>
      </c>
      <c r="AG5" s="163">
        <f>INDEX('Waste Composition'!$P$5:$P$20,MATCH('3. UCRTS Rail'!AG$4,'Waste Composition'!$O$5:$O$20,0))*$B5</f>
        <v>86.747399999999999</v>
      </c>
      <c r="AH5" s="163">
        <f>INDEX('Waste Composition'!$P$5:$P$20,MATCH('3. UCRTS Rail'!AH$4,'Waste Composition'!$O$5:$O$20,0))*$B5</f>
        <v>216.86850000000001</v>
      </c>
      <c r="AI5" s="163">
        <f>INDEX('Waste Composition'!$P$5:$P$20,MATCH('3. UCRTS Rail'!AI$4,'Waste Composition'!$O$5:$O$20,0))*$B5</f>
        <v>260.24219999999997</v>
      </c>
      <c r="AJ5" s="163">
        <f>INDEX('Waste Composition'!$P$5:$P$20,MATCH('3. UCRTS Rail'!AJ$4,'Waste Composition'!$O$5:$O$20,0))*$B5</f>
        <v>1040.9687999999999</v>
      </c>
      <c r="AK5" s="163">
        <f>INDEX('Waste Composition'!$P$5:$P$20,MATCH('3. UCRTS Rail'!AK$4,'Waste Composition'!$O$5:$O$20,0))*$B5</f>
        <v>43.373699999999999</v>
      </c>
      <c r="AL5" s="163">
        <f>INDEX('Waste Composition'!$P$5:$P$20,MATCH('3. UCRTS Rail'!AL$4,'Waste Composition'!$O$5:$O$20,0))*$B5</f>
        <v>1040.9687999999999</v>
      </c>
      <c r="AM5" s="171">
        <f>INDEX('Waste Composition'!$P$5:$P$20,MATCH('3. UCRTS Rail'!AM$4,'Waste Composition'!$O$5:$O$20,0))*$B5</f>
        <v>693.97919999999999</v>
      </c>
      <c r="AO5" s="212">
        <v>0</v>
      </c>
      <c r="AP5" s="213">
        <v>0</v>
      </c>
      <c r="AQ5" s="213">
        <v>0</v>
      </c>
      <c r="AR5" s="213">
        <v>0</v>
      </c>
      <c r="AS5" s="213">
        <v>0</v>
      </c>
      <c r="AT5" s="213">
        <v>0</v>
      </c>
      <c r="AU5" s="213">
        <v>0</v>
      </c>
      <c r="AV5" s="213">
        <v>0</v>
      </c>
      <c r="AW5" s="213">
        <v>0</v>
      </c>
      <c r="AX5" s="213">
        <v>0</v>
      </c>
      <c r="AY5" s="213">
        <v>0</v>
      </c>
      <c r="AZ5" s="213">
        <v>0</v>
      </c>
      <c r="BA5" s="213">
        <v>0</v>
      </c>
      <c r="BB5" s="213">
        <v>0</v>
      </c>
      <c r="BC5" s="213">
        <v>0</v>
      </c>
      <c r="BD5" s="213">
        <v>0</v>
      </c>
      <c r="BF5" s="212">
        <v>0</v>
      </c>
      <c r="BG5" s="213">
        <v>0</v>
      </c>
      <c r="BH5" s="213">
        <v>0</v>
      </c>
      <c r="BI5" s="213">
        <v>0</v>
      </c>
      <c r="BJ5" s="213">
        <v>0</v>
      </c>
      <c r="BK5" s="213">
        <v>0</v>
      </c>
      <c r="BL5" s="213">
        <v>0</v>
      </c>
      <c r="BM5" s="213">
        <v>0</v>
      </c>
      <c r="BN5" s="213">
        <v>0</v>
      </c>
      <c r="BO5" s="213">
        <v>0</v>
      </c>
      <c r="BP5" s="213">
        <v>0</v>
      </c>
      <c r="BQ5" s="213">
        <v>0</v>
      </c>
      <c r="BR5" s="213">
        <v>0</v>
      </c>
      <c r="BS5" s="213">
        <v>0</v>
      </c>
      <c r="BT5" s="213">
        <v>0</v>
      </c>
      <c r="BU5" s="218">
        <v>0</v>
      </c>
      <c r="BW5" s="212">
        <v>1</v>
      </c>
      <c r="BX5" s="213">
        <v>1</v>
      </c>
      <c r="BY5" s="213">
        <v>1</v>
      </c>
      <c r="BZ5" s="213">
        <v>1</v>
      </c>
      <c r="CA5" s="213">
        <v>1</v>
      </c>
      <c r="CB5" s="213">
        <v>1</v>
      </c>
      <c r="CC5" s="213">
        <v>1</v>
      </c>
      <c r="CD5" s="213">
        <v>1</v>
      </c>
      <c r="CE5" s="213">
        <v>1</v>
      </c>
      <c r="CF5" s="213">
        <v>1</v>
      </c>
      <c r="CG5" s="213">
        <v>1</v>
      </c>
      <c r="CH5" s="213">
        <v>1</v>
      </c>
      <c r="CI5" s="213">
        <v>1</v>
      </c>
      <c r="CJ5" s="213">
        <v>1</v>
      </c>
      <c r="CK5" s="213">
        <v>1</v>
      </c>
      <c r="CL5" s="218">
        <v>1</v>
      </c>
      <c r="CN5" s="212">
        <v>0</v>
      </c>
      <c r="CO5" s="213">
        <v>0</v>
      </c>
      <c r="CP5" s="213">
        <v>0</v>
      </c>
      <c r="CQ5" s="213">
        <v>0</v>
      </c>
      <c r="CR5" s="213">
        <v>0</v>
      </c>
      <c r="CS5" s="213">
        <v>0</v>
      </c>
      <c r="CT5" s="213">
        <v>0</v>
      </c>
      <c r="CU5" s="213">
        <v>0</v>
      </c>
      <c r="CV5" s="213">
        <v>0</v>
      </c>
      <c r="CW5" s="213">
        <v>0</v>
      </c>
      <c r="CX5" s="213">
        <v>0</v>
      </c>
      <c r="CY5" s="213">
        <v>0</v>
      </c>
      <c r="CZ5" s="213">
        <v>0</v>
      </c>
      <c r="DA5" s="213">
        <v>0</v>
      </c>
      <c r="DB5" s="213">
        <v>0</v>
      </c>
      <c r="DC5" s="218">
        <v>0</v>
      </c>
      <c r="DE5" s="212">
        <v>0</v>
      </c>
      <c r="DF5" s="213">
        <v>0</v>
      </c>
      <c r="DG5" s="213">
        <v>0</v>
      </c>
      <c r="DH5" s="213">
        <v>0</v>
      </c>
      <c r="DI5" s="213">
        <v>0</v>
      </c>
      <c r="DJ5" s="213">
        <v>0</v>
      </c>
      <c r="DK5" s="213">
        <v>0</v>
      </c>
      <c r="DL5" s="213">
        <v>0</v>
      </c>
      <c r="DM5" s="213">
        <v>0</v>
      </c>
      <c r="DN5" s="213">
        <v>0</v>
      </c>
      <c r="DO5" s="213">
        <v>0</v>
      </c>
      <c r="DP5" s="213">
        <v>0</v>
      </c>
      <c r="DQ5" s="213">
        <v>0</v>
      </c>
      <c r="DR5" s="213">
        <v>0</v>
      </c>
      <c r="DS5" s="213">
        <v>0</v>
      </c>
      <c r="DT5" s="218">
        <v>0</v>
      </c>
      <c r="DV5" s="212">
        <v>0</v>
      </c>
      <c r="DW5" s="213">
        <v>0</v>
      </c>
      <c r="DX5" s="213">
        <v>0</v>
      </c>
      <c r="DY5" s="213">
        <v>0</v>
      </c>
      <c r="DZ5" s="213">
        <v>0</v>
      </c>
      <c r="EA5" s="213">
        <v>0</v>
      </c>
      <c r="EB5" s="213">
        <v>0</v>
      </c>
      <c r="EC5" s="213">
        <v>0</v>
      </c>
      <c r="ED5" s="213">
        <v>0</v>
      </c>
      <c r="EE5" s="213">
        <v>0</v>
      </c>
      <c r="EF5" s="213">
        <v>0</v>
      </c>
      <c r="EG5" s="213">
        <v>0</v>
      </c>
      <c r="EH5" s="213">
        <v>0</v>
      </c>
      <c r="EI5" s="213">
        <v>0</v>
      </c>
      <c r="EJ5" s="213">
        <v>0</v>
      </c>
      <c r="EK5" s="218">
        <v>0</v>
      </c>
      <c r="EM5" s="170">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71">
        <f>$AM$5*BD5</f>
        <v>0</v>
      </c>
      <c r="FC5" s="229"/>
      <c r="FD5" s="170">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71">
        <f>$AM$5*BU5</f>
        <v>0</v>
      </c>
      <c r="FT5" s="229"/>
      <c r="FU5" s="170">
        <f>$X$5*BW5</f>
        <v>346.9896</v>
      </c>
      <c r="FV5" s="163">
        <f>$Y$5*BX5</f>
        <v>1474.7057999999997</v>
      </c>
      <c r="FW5" s="163">
        <f>$Z$5*BY5</f>
        <v>1561.4531999999999</v>
      </c>
      <c r="FX5" s="163">
        <f>$AA$5*BZ5</f>
        <v>780.72659999999996</v>
      </c>
      <c r="FY5" s="163">
        <f>$AB$5*CA5</f>
        <v>130.12109999999998</v>
      </c>
      <c r="FZ5" s="163">
        <f>$AC$5*CB5</f>
        <v>216.86850000000001</v>
      </c>
      <c r="GA5" s="163">
        <f>$AD$5*CC5</f>
        <v>43.373699999999999</v>
      </c>
      <c r="GB5" s="163">
        <f>$AE$5*CD5</f>
        <v>650.60550000000001</v>
      </c>
      <c r="GC5" s="163">
        <f>$AF$5*CE5</f>
        <v>86.747399999999999</v>
      </c>
      <c r="GD5" s="163">
        <f>$AG$5*CF5</f>
        <v>86.747399999999999</v>
      </c>
      <c r="GE5" s="163">
        <f>$AH$5*CG5</f>
        <v>216.86850000000001</v>
      </c>
      <c r="GF5" s="163">
        <f>$AI$5*CH5</f>
        <v>260.24219999999997</v>
      </c>
      <c r="GG5" s="163">
        <f>$AJ$5*CI5</f>
        <v>1040.9687999999999</v>
      </c>
      <c r="GH5" s="163">
        <f>$AK$5*CJ5</f>
        <v>43.373699999999999</v>
      </c>
      <c r="GI5" s="163">
        <f>$AL$5*CK5</f>
        <v>1040.9687999999999</v>
      </c>
      <c r="GJ5" s="171">
        <f>$AM$5*CL5</f>
        <v>693.97919999999999</v>
      </c>
      <c r="GK5" s="229"/>
      <c r="GL5" s="170">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71">
        <f>$AM$5*DC5</f>
        <v>0</v>
      </c>
      <c r="HB5" s="229"/>
      <c r="HC5" s="170">
        <f>$X$5*DE5</f>
        <v>0</v>
      </c>
      <c r="HD5" s="163">
        <f>$Y$5*DF5</f>
        <v>0</v>
      </c>
      <c r="HE5" s="163">
        <f>$Z$5*DG5</f>
        <v>0</v>
      </c>
      <c r="HF5" s="163">
        <f>$AA$5*DH5</f>
        <v>0</v>
      </c>
      <c r="HG5" s="163">
        <f>$AB$5*DI5</f>
        <v>0</v>
      </c>
      <c r="HH5" s="163">
        <f>$AC$5*DJ5</f>
        <v>0</v>
      </c>
      <c r="HI5" s="163">
        <f>$AD$5*DK5</f>
        <v>0</v>
      </c>
      <c r="HJ5" s="163">
        <f>$AE$5*DL5</f>
        <v>0</v>
      </c>
      <c r="HK5" s="163">
        <f>$AF$5*DM5</f>
        <v>0</v>
      </c>
      <c r="HL5" s="163">
        <f>$AG$5*DN5</f>
        <v>0</v>
      </c>
      <c r="HM5" s="163">
        <f>$AH$5*DO5</f>
        <v>0</v>
      </c>
      <c r="HN5" s="163">
        <f>$AI$5*DP5</f>
        <v>0</v>
      </c>
      <c r="HO5" s="163">
        <f>$AJ$5*DQ5</f>
        <v>0</v>
      </c>
      <c r="HP5" s="163">
        <f>$AK$5*DR5</f>
        <v>0</v>
      </c>
      <c r="HQ5" s="163">
        <f>$AL$5*DS5</f>
        <v>0</v>
      </c>
      <c r="HR5" s="171">
        <f>$AM$5*DT5</f>
        <v>0</v>
      </c>
      <c r="HS5" s="229"/>
      <c r="HT5" s="170">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71">
        <f>$AM$5*EK5</f>
        <v>0</v>
      </c>
      <c r="IK5" s="43" t="s">
        <v>223</v>
      </c>
      <c r="IL5" s="281">
        <f>INDEX($EM$39:$FB$39,MATCH($IK5,$EM$4:$FB$4,0))</f>
        <v>0</v>
      </c>
      <c r="IM5" s="234">
        <f>INDEX($FD$39:$FS$39,MATCH($IK5,$FD$4:$FS$4,0))</f>
        <v>0</v>
      </c>
      <c r="IN5" s="234">
        <f>INDEX($FU$39:$GJ$39,MATCH($IK5,$FU$4:$GJ$4,0))</f>
        <v>2941.6971285428244</v>
      </c>
      <c r="IO5" s="234">
        <f>INDEX($GL$39:$HA$39,MATCH($IK5,$GL$4:$HA$4,0))</f>
        <v>0</v>
      </c>
      <c r="IP5" s="234">
        <f>INDEX($HC$39:$HR$39,MATCH($IK5,$HC$4:$HR$4,0))</f>
        <v>0</v>
      </c>
      <c r="IQ5" s="235">
        <f>INDEX($HT$39:$II$39,MATCH($IK5,$HT$4:$II$4,0))</f>
        <v>0</v>
      </c>
    </row>
    <row r="6" spans="1:251">
      <c r="A6" s="367" t="s">
        <v>250</v>
      </c>
      <c r="B6" s="145">
        <f>INDEX('Waste Projections'!$H8:$AL8,MATCH('3. UCRTS Rail'!$B$1,'Waste Projections'!$H$6:$AL$6,0))</f>
        <v>2837.35</v>
      </c>
      <c r="C6" s="286" t="s">
        <v>294</v>
      </c>
      <c r="D6" s="154" t="s">
        <v>297</v>
      </c>
      <c r="E6" s="83" t="s">
        <v>249</v>
      </c>
      <c r="F6" s="83" t="s">
        <v>249</v>
      </c>
      <c r="G6" s="156">
        <v>8.4</v>
      </c>
      <c r="H6" s="83" t="s">
        <v>219</v>
      </c>
      <c r="I6" s="156">
        <v>0</v>
      </c>
      <c r="J6" s="156" t="str">
        <f t="shared" ref="J6:J21" si="1">IF(E6="N/A","N/A","Transfer Truck")</f>
        <v>N/A</v>
      </c>
      <c r="K6" s="156">
        <v>0</v>
      </c>
      <c r="L6" s="240" t="str">
        <f t="shared" ref="L6:L21" si="2">IF(F6="N/A","N/A","Transfer Truck")</f>
        <v>N/A</v>
      </c>
      <c r="M6" s="243">
        <f>$M$5</f>
        <v>1200</v>
      </c>
      <c r="N6" s="240" t="str">
        <f t="shared" ref="N6:N21" si="3">IF(D6="N/A","Garbage Truck","Rail")</f>
        <v>Rail</v>
      </c>
      <c r="O6" s="172">
        <f t="shared" ref="O6:R21" si="4">(IF($H6=O$4,$G6,0)+IF($J6=O$4,$I6,0)+IF($N6=O$4,$M6,0)+IF($L6=O$4,$K6,0))*$B6</f>
        <v>23833.74</v>
      </c>
      <c r="P6" s="164">
        <f t="shared" si="4"/>
        <v>0</v>
      </c>
      <c r="Q6" s="164">
        <f t="shared" si="4"/>
        <v>0</v>
      </c>
      <c r="R6" s="173">
        <f t="shared" si="4"/>
        <v>3404820</v>
      </c>
      <c r="S6" s="172">
        <f>INDEX('Transportation GHG'!$B$21:$B$24,MATCH('3. UCRTS Rail'!S$4,'Transportation GHG'!$A$21:$A$24,0))*O6</f>
        <v>4.2761396289230769</v>
      </c>
      <c r="T6" s="164">
        <f>INDEX('Transportation GHG'!$B$21:$B$24,MATCH('3. UCRTS Rail'!T$4,'Transportation GHG'!$A$21:$A$24,0))*P6</f>
        <v>0</v>
      </c>
      <c r="U6" s="164">
        <f>INDEX('Transportation GHG'!$B$21:$B$24,MATCH('3. UCRTS Rail'!U$4,'Transportation GHG'!$A$21:$A$24,0))*Q6</f>
        <v>0</v>
      </c>
      <c r="V6" s="173">
        <f>INDEX('Transportation GHG'!$B$21:$B$24,MATCH('3. UCRTS Rail'!V$4,'Transportation GHG'!$A$21:$A$24,0))*R6</f>
        <v>80.705306585365861</v>
      </c>
      <c r="X6" s="172">
        <f>INDEX('Waste Composition'!$P$5:$P$20,MATCH('3. UCRTS Rail'!X$4,'Waste Composition'!$O$5:$O$20,0))*$B6</f>
        <v>113.494</v>
      </c>
      <c r="Y6" s="164">
        <f>INDEX('Waste Composition'!$P$5:$P$20,MATCH('3. UCRTS Rail'!Y$4,'Waste Composition'!$O$5:$O$20,0))*$B6</f>
        <v>482.34949999999992</v>
      </c>
      <c r="Z6" s="164">
        <f>INDEX('Waste Composition'!$P$5:$P$20,MATCH('3. UCRTS Rail'!Z$4,'Waste Composition'!$O$5:$O$20,0))*$B6</f>
        <v>510.72299999999996</v>
      </c>
      <c r="AA6" s="164">
        <f>INDEX('Waste Composition'!$P$5:$P$20,MATCH('3. UCRTS Rail'!AA$4,'Waste Composition'!$O$5:$O$20,0))*$B6</f>
        <v>255.36149999999998</v>
      </c>
      <c r="AB6" s="164">
        <f>INDEX('Waste Composition'!$P$5:$P$20,MATCH('3. UCRTS Rail'!AB$4,'Waste Composition'!$O$5:$O$20,0))*$B6</f>
        <v>42.560249999999996</v>
      </c>
      <c r="AC6" s="164">
        <f>INDEX('Waste Composition'!$P$5:$P$20,MATCH('3. UCRTS Rail'!AC$4,'Waste Composition'!$O$5:$O$20,0))*$B6</f>
        <v>70.933750000000003</v>
      </c>
      <c r="AD6" s="164">
        <f>INDEX('Waste Composition'!$P$5:$P$20,MATCH('3. UCRTS Rail'!AD$4,'Waste Composition'!$O$5:$O$20,0))*$B6</f>
        <v>14.18675</v>
      </c>
      <c r="AE6" s="164">
        <f>INDEX('Waste Composition'!$P$5:$P$20,MATCH('3. UCRTS Rail'!AE$4,'Waste Composition'!$O$5:$O$20,0))*$B6</f>
        <v>212.80124999999998</v>
      </c>
      <c r="AF6" s="164">
        <f>INDEX('Waste Composition'!$P$5:$P$20,MATCH('3. UCRTS Rail'!AF$4,'Waste Composition'!$O$5:$O$20,0))*$B6</f>
        <v>28.3735</v>
      </c>
      <c r="AG6" s="164">
        <f>INDEX('Waste Composition'!$P$5:$P$20,MATCH('3. UCRTS Rail'!AG$4,'Waste Composition'!$O$5:$O$20,0))*$B6</f>
        <v>28.3735</v>
      </c>
      <c r="AH6" s="164">
        <f>INDEX('Waste Composition'!$P$5:$P$20,MATCH('3. UCRTS Rail'!AH$4,'Waste Composition'!$O$5:$O$20,0))*$B6</f>
        <v>70.933750000000003</v>
      </c>
      <c r="AI6" s="164">
        <f>INDEX('Waste Composition'!$P$5:$P$20,MATCH('3. UCRTS Rail'!AI$4,'Waste Composition'!$O$5:$O$20,0))*$B6</f>
        <v>85.120499999999993</v>
      </c>
      <c r="AJ6" s="164">
        <f>INDEX('Waste Composition'!$P$5:$P$20,MATCH('3. UCRTS Rail'!AJ$4,'Waste Composition'!$O$5:$O$20,0))*$B6</f>
        <v>340.48199999999997</v>
      </c>
      <c r="AK6" s="164">
        <f>INDEX('Waste Composition'!$P$5:$P$20,MATCH('3. UCRTS Rail'!AK$4,'Waste Composition'!$O$5:$O$20,0))*$B6</f>
        <v>14.18675</v>
      </c>
      <c r="AL6" s="164">
        <f>INDEX('Waste Composition'!$P$5:$P$20,MATCH('3. UCRTS Rail'!AL$4,'Waste Composition'!$O$5:$O$20,0))*$B6</f>
        <v>340.48199999999997</v>
      </c>
      <c r="AM6" s="173">
        <f>INDEX('Waste Composition'!$P$5:$P$20,MATCH('3. UCRTS Rail'!AM$4,'Waste Composition'!$O$5:$O$20,0))*$B6</f>
        <v>226.988</v>
      </c>
      <c r="AO6" s="214">
        <v>0</v>
      </c>
      <c r="AP6" s="215">
        <v>0</v>
      </c>
      <c r="AQ6" s="215">
        <v>0</v>
      </c>
      <c r="AR6" s="215">
        <v>0</v>
      </c>
      <c r="AS6" s="215">
        <v>0</v>
      </c>
      <c r="AT6" s="215">
        <v>0</v>
      </c>
      <c r="AU6" s="215">
        <v>0</v>
      </c>
      <c r="AV6" s="215">
        <v>0</v>
      </c>
      <c r="AW6" s="215">
        <v>0</v>
      </c>
      <c r="AX6" s="215">
        <v>0</v>
      </c>
      <c r="AY6" s="215">
        <v>0</v>
      </c>
      <c r="AZ6" s="215">
        <v>0</v>
      </c>
      <c r="BA6" s="215">
        <v>0</v>
      </c>
      <c r="BB6" s="215">
        <v>0</v>
      </c>
      <c r="BC6" s="215">
        <v>0</v>
      </c>
      <c r="BD6" s="215">
        <v>0</v>
      </c>
      <c r="BF6" s="214">
        <v>0</v>
      </c>
      <c r="BG6" s="215">
        <v>0</v>
      </c>
      <c r="BH6" s="215">
        <v>0</v>
      </c>
      <c r="BI6" s="215">
        <v>0</v>
      </c>
      <c r="BJ6" s="215">
        <v>0</v>
      </c>
      <c r="BK6" s="215">
        <v>0</v>
      </c>
      <c r="BL6" s="215">
        <v>0</v>
      </c>
      <c r="BM6" s="215">
        <v>0</v>
      </c>
      <c r="BN6" s="215">
        <v>0</v>
      </c>
      <c r="BO6" s="215">
        <v>0</v>
      </c>
      <c r="BP6" s="215">
        <v>0</v>
      </c>
      <c r="BQ6" s="215">
        <v>0</v>
      </c>
      <c r="BR6" s="215">
        <v>0</v>
      </c>
      <c r="BS6" s="215">
        <v>0</v>
      </c>
      <c r="BT6" s="215">
        <v>0</v>
      </c>
      <c r="BU6" s="219">
        <v>0</v>
      </c>
      <c r="BW6" s="214">
        <v>1</v>
      </c>
      <c r="BX6" s="215">
        <v>1</v>
      </c>
      <c r="BY6" s="215">
        <v>1</v>
      </c>
      <c r="BZ6" s="215">
        <v>1</v>
      </c>
      <c r="CA6" s="215">
        <v>1</v>
      </c>
      <c r="CB6" s="215">
        <v>1</v>
      </c>
      <c r="CC6" s="215">
        <v>1</v>
      </c>
      <c r="CD6" s="215">
        <v>1</v>
      </c>
      <c r="CE6" s="215">
        <v>1</v>
      </c>
      <c r="CF6" s="215">
        <v>1</v>
      </c>
      <c r="CG6" s="215">
        <v>1</v>
      </c>
      <c r="CH6" s="215">
        <v>1</v>
      </c>
      <c r="CI6" s="215">
        <v>1</v>
      </c>
      <c r="CJ6" s="215">
        <v>1</v>
      </c>
      <c r="CK6" s="215">
        <v>1</v>
      </c>
      <c r="CL6" s="219">
        <v>1</v>
      </c>
      <c r="CN6" s="214">
        <v>0</v>
      </c>
      <c r="CO6" s="215">
        <v>0</v>
      </c>
      <c r="CP6" s="215">
        <v>0</v>
      </c>
      <c r="CQ6" s="215">
        <v>0</v>
      </c>
      <c r="CR6" s="215">
        <v>0</v>
      </c>
      <c r="CS6" s="215">
        <v>0</v>
      </c>
      <c r="CT6" s="215">
        <v>0</v>
      </c>
      <c r="CU6" s="215">
        <v>0</v>
      </c>
      <c r="CV6" s="215">
        <v>0</v>
      </c>
      <c r="CW6" s="215">
        <v>0</v>
      </c>
      <c r="CX6" s="215">
        <v>0</v>
      </c>
      <c r="CY6" s="215">
        <v>0</v>
      </c>
      <c r="CZ6" s="215">
        <v>0</v>
      </c>
      <c r="DA6" s="215">
        <v>0</v>
      </c>
      <c r="DB6" s="215">
        <v>0</v>
      </c>
      <c r="DC6" s="219">
        <v>0</v>
      </c>
      <c r="DE6" s="214">
        <v>0</v>
      </c>
      <c r="DF6" s="215">
        <v>0</v>
      </c>
      <c r="DG6" s="215">
        <v>0</v>
      </c>
      <c r="DH6" s="215">
        <v>0</v>
      </c>
      <c r="DI6" s="215">
        <v>0</v>
      </c>
      <c r="DJ6" s="215">
        <v>0</v>
      </c>
      <c r="DK6" s="215">
        <v>0</v>
      </c>
      <c r="DL6" s="215">
        <v>0</v>
      </c>
      <c r="DM6" s="215">
        <v>0</v>
      </c>
      <c r="DN6" s="215">
        <v>0</v>
      </c>
      <c r="DO6" s="215">
        <v>0</v>
      </c>
      <c r="DP6" s="215">
        <v>0</v>
      </c>
      <c r="DQ6" s="215">
        <v>0</v>
      </c>
      <c r="DR6" s="215">
        <v>0</v>
      </c>
      <c r="DS6" s="215">
        <v>0</v>
      </c>
      <c r="DT6" s="219">
        <v>0</v>
      </c>
      <c r="DV6" s="214">
        <v>0</v>
      </c>
      <c r="DW6" s="215">
        <v>0</v>
      </c>
      <c r="DX6" s="215">
        <v>0</v>
      </c>
      <c r="DY6" s="215">
        <v>0</v>
      </c>
      <c r="DZ6" s="215">
        <v>0</v>
      </c>
      <c r="EA6" s="215">
        <v>0</v>
      </c>
      <c r="EB6" s="215">
        <v>0</v>
      </c>
      <c r="EC6" s="215">
        <v>0</v>
      </c>
      <c r="ED6" s="215">
        <v>0</v>
      </c>
      <c r="EE6" s="215">
        <v>0</v>
      </c>
      <c r="EF6" s="215">
        <v>0</v>
      </c>
      <c r="EG6" s="215">
        <v>0</v>
      </c>
      <c r="EH6" s="215">
        <v>0</v>
      </c>
      <c r="EI6" s="215">
        <v>0</v>
      </c>
      <c r="EJ6" s="215">
        <v>0</v>
      </c>
      <c r="EK6" s="219">
        <v>0</v>
      </c>
      <c r="EM6" s="172">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73">
        <f>$AM$6*BD6</f>
        <v>0</v>
      </c>
      <c r="FC6" s="229"/>
      <c r="FD6" s="172">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73">
        <f>$AM$6*BU6</f>
        <v>0</v>
      </c>
      <c r="FT6" s="229"/>
      <c r="FU6" s="172">
        <f>$X$6*BW6</f>
        <v>113.494</v>
      </c>
      <c r="FV6" s="164">
        <f>$Y$6*BX6</f>
        <v>482.34949999999992</v>
      </c>
      <c r="FW6" s="164">
        <f>$Z$6*BY6</f>
        <v>510.72299999999996</v>
      </c>
      <c r="FX6" s="164">
        <f>$AA$6*BZ6</f>
        <v>255.36149999999998</v>
      </c>
      <c r="FY6" s="164">
        <f>$AB$6*CA6</f>
        <v>42.560249999999996</v>
      </c>
      <c r="FZ6" s="164">
        <f>$AC$6*CB6</f>
        <v>70.933750000000003</v>
      </c>
      <c r="GA6" s="164">
        <f>$AD$6*CC6</f>
        <v>14.18675</v>
      </c>
      <c r="GB6" s="164">
        <f>$AE$6*CD6</f>
        <v>212.80124999999998</v>
      </c>
      <c r="GC6" s="164">
        <f>$AF$6*CE6</f>
        <v>28.3735</v>
      </c>
      <c r="GD6" s="164">
        <f>$AG$6*CF6</f>
        <v>28.3735</v>
      </c>
      <c r="GE6" s="164">
        <f>$AH$6*CG6</f>
        <v>70.933750000000003</v>
      </c>
      <c r="GF6" s="164">
        <f>$AI$6*CH6</f>
        <v>85.120499999999993</v>
      </c>
      <c r="GG6" s="164">
        <f>$AJ$6*CI6</f>
        <v>340.48199999999997</v>
      </c>
      <c r="GH6" s="164">
        <f>$AK$6*CJ6</f>
        <v>14.18675</v>
      </c>
      <c r="GI6" s="164">
        <f>$AL$6*CK6</f>
        <v>340.48199999999997</v>
      </c>
      <c r="GJ6" s="173">
        <f>$AM$6*CL6</f>
        <v>226.988</v>
      </c>
      <c r="GK6" s="229"/>
      <c r="GL6" s="172">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73">
        <f>$AM$6*DC6</f>
        <v>0</v>
      </c>
      <c r="HB6" s="229"/>
      <c r="HC6" s="172">
        <f>$X$6*DE6</f>
        <v>0</v>
      </c>
      <c r="HD6" s="164">
        <f>$Y$6*DF6</f>
        <v>0</v>
      </c>
      <c r="HE6" s="164">
        <f>$Z$6*DG6</f>
        <v>0</v>
      </c>
      <c r="HF6" s="164">
        <f>$AA$6*DH6</f>
        <v>0</v>
      </c>
      <c r="HG6" s="164">
        <f>$AB$6*DI6</f>
        <v>0</v>
      </c>
      <c r="HH6" s="164">
        <f>$AC$6*DJ6</f>
        <v>0</v>
      </c>
      <c r="HI6" s="164">
        <f>$AD$6*DK6</f>
        <v>0</v>
      </c>
      <c r="HJ6" s="164">
        <f>$AE$6*DL6</f>
        <v>0</v>
      </c>
      <c r="HK6" s="164">
        <f>$AF$6*DM6</f>
        <v>0</v>
      </c>
      <c r="HL6" s="164">
        <f>$AG$6*DN6</f>
        <v>0</v>
      </c>
      <c r="HM6" s="164">
        <f>$AH$6*DO6</f>
        <v>0</v>
      </c>
      <c r="HN6" s="164">
        <f>$AI$6*DP6</f>
        <v>0</v>
      </c>
      <c r="HO6" s="164">
        <f>$AJ$6*DQ6</f>
        <v>0</v>
      </c>
      <c r="HP6" s="164">
        <f>$AK$6*DR6</f>
        <v>0</v>
      </c>
      <c r="HQ6" s="164">
        <f>$AL$6*DS6</f>
        <v>0</v>
      </c>
      <c r="HR6" s="173">
        <f>$AM$6*DT6</f>
        <v>0</v>
      </c>
      <c r="HS6" s="229"/>
      <c r="HT6" s="172">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73">
        <f>$AM$6*EK6</f>
        <v>0</v>
      </c>
      <c r="IK6" s="46" t="s">
        <v>224</v>
      </c>
      <c r="IL6" s="62">
        <f t="shared" ref="IL6:IL20" si="5">INDEX($EM$39:$FB$39,MATCH($IK6,$EM$4:$FB$4,0))</f>
        <v>0</v>
      </c>
      <c r="IM6" s="289">
        <f t="shared" ref="IM6:IM20" si="6">INDEX($FD$39:$FS$39,MATCH($IK6,$FD$4:$FS$4,0))</f>
        <v>0</v>
      </c>
      <c r="IN6" s="289">
        <f t="shared" ref="IN6:IN20" si="7">INDEX($FU$39:$GJ$39,MATCH($IK6,$FU$4:$GJ$4,0))</f>
        <v>13528.012257085649</v>
      </c>
      <c r="IO6" s="289">
        <f t="shared" ref="IO6:IO20" si="8">INDEX($GL$39:$HA$39,MATCH($IK6,$GL$4:$HA$4,0))</f>
        <v>0</v>
      </c>
      <c r="IP6" s="289">
        <f t="shared" ref="IP6:IP20" si="9">INDEX($HC$39:$HR$39,MATCH($IK6,$HC$4:$HR$4,0))</f>
        <v>0</v>
      </c>
      <c r="IQ6" s="236">
        <f t="shared" ref="IQ6:IQ20" si="10">INDEX($HT$39:$II$39,MATCH($IK6,$HT$4:$II$4,0))</f>
        <v>0</v>
      </c>
    </row>
    <row r="7" spans="1:251">
      <c r="A7" s="368"/>
      <c r="B7" s="145">
        <f>INDEX('Waste Projections'!$H9:$AL9,MATCH('3. UCRTS Rail'!$B$1,'Waste Projections'!$H$6:$AL$6,0))</f>
        <v>2837.35</v>
      </c>
      <c r="C7" s="286" t="s">
        <v>294</v>
      </c>
      <c r="D7" s="154" t="s">
        <v>297</v>
      </c>
      <c r="E7" s="83" t="s">
        <v>249</v>
      </c>
      <c r="F7" s="83" t="s">
        <v>249</v>
      </c>
      <c r="G7" s="156">
        <v>8.4</v>
      </c>
      <c r="H7" s="83" t="s">
        <v>219</v>
      </c>
      <c r="I7" s="156">
        <v>0</v>
      </c>
      <c r="J7" s="156" t="str">
        <f t="shared" si="1"/>
        <v>N/A</v>
      </c>
      <c r="K7" s="156">
        <v>0</v>
      </c>
      <c r="L7" s="240" t="str">
        <f t="shared" si="2"/>
        <v>N/A</v>
      </c>
      <c r="M7" s="243">
        <f t="shared" ref="M7:M20" si="11">$M$5</f>
        <v>1200</v>
      </c>
      <c r="N7" s="240" t="str">
        <f t="shared" si="3"/>
        <v>Rail</v>
      </c>
      <c r="O7" s="172">
        <f t="shared" si="4"/>
        <v>23833.74</v>
      </c>
      <c r="P7" s="164">
        <f t="shared" si="4"/>
        <v>0</v>
      </c>
      <c r="Q7" s="164">
        <f t="shared" si="4"/>
        <v>0</v>
      </c>
      <c r="R7" s="173">
        <f t="shared" si="4"/>
        <v>3404820</v>
      </c>
      <c r="S7" s="172">
        <f>INDEX('Transportation GHG'!$B$21:$B$24,MATCH('3. UCRTS Rail'!S$4,'Transportation GHG'!$A$21:$A$24,0))*O7</f>
        <v>4.2761396289230769</v>
      </c>
      <c r="T7" s="164">
        <f>INDEX('Transportation GHG'!$B$21:$B$24,MATCH('3. UCRTS Rail'!T$4,'Transportation GHG'!$A$21:$A$24,0))*P7</f>
        <v>0</v>
      </c>
      <c r="U7" s="164">
        <f>INDEX('Transportation GHG'!$B$21:$B$24,MATCH('3. UCRTS Rail'!U$4,'Transportation GHG'!$A$21:$A$24,0))*Q7</f>
        <v>0</v>
      </c>
      <c r="V7" s="173">
        <f>INDEX('Transportation GHG'!$B$21:$B$24,MATCH('3. UCRTS Rail'!V$4,'Transportation GHG'!$A$21:$A$24,0))*R7</f>
        <v>80.705306585365861</v>
      </c>
      <c r="X7" s="172">
        <f>INDEX('Waste Composition'!$P$5:$P$20,MATCH('3. UCRTS Rail'!X$4,'Waste Composition'!$O$5:$O$20,0))*$B7</f>
        <v>113.494</v>
      </c>
      <c r="Y7" s="164">
        <f>INDEX('Waste Composition'!$P$5:$P$20,MATCH('3. UCRTS Rail'!Y$4,'Waste Composition'!$O$5:$O$20,0))*$B7</f>
        <v>482.34949999999992</v>
      </c>
      <c r="Z7" s="164">
        <f>INDEX('Waste Composition'!$P$5:$P$20,MATCH('3. UCRTS Rail'!Z$4,'Waste Composition'!$O$5:$O$20,0))*$B7</f>
        <v>510.72299999999996</v>
      </c>
      <c r="AA7" s="164">
        <f>INDEX('Waste Composition'!$P$5:$P$20,MATCH('3. UCRTS Rail'!AA$4,'Waste Composition'!$O$5:$O$20,0))*$B7</f>
        <v>255.36149999999998</v>
      </c>
      <c r="AB7" s="164">
        <f>INDEX('Waste Composition'!$P$5:$P$20,MATCH('3. UCRTS Rail'!AB$4,'Waste Composition'!$O$5:$O$20,0))*$B7</f>
        <v>42.560249999999996</v>
      </c>
      <c r="AC7" s="164">
        <f>INDEX('Waste Composition'!$P$5:$P$20,MATCH('3. UCRTS Rail'!AC$4,'Waste Composition'!$O$5:$O$20,0))*$B7</f>
        <v>70.933750000000003</v>
      </c>
      <c r="AD7" s="164">
        <f>INDEX('Waste Composition'!$P$5:$P$20,MATCH('3. UCRTS Rail'!AD$4,'Waste Composition'!$O$5:$O$20,0))*$B7</f>
        <v>14.18675</v>
      </c>
      <c r="AE7" s="164">
        <f>INDEX('Waste Composition'!$P$5:$P$20,MATCH('3. UCRTS Rail'!AE$4,'Waste Composition'!$O$5:$O$20,0))*$B7</f>
        <v>212.80124999999998</v>
      </c>
      <c r="AF7" s="164">
        <f>INDEX('Waste Composition'!$P$5:$P$20,MATCH('3. UCRTS Rail'!AF$4,'Waste Composition'!$O$5:$O$20,0))*$B7</f>
        <v>28.3735</v>
      </c>
      <c r="AG7" s="164">
        <f>INDEX('Waste Composition'!$P$5:$P$20,MATCH('3. UCRTS Rail'!AG$4,'Waste Composition'!$O$5:$O$20,0))*$B7</f>
        <v>28.3735</v>
      </c>
      <c r="AH7" s="164">
        <f>INDEX('Waste Composition'!$P$5:$P$20,MATCH('3. UCRTS Rail'!AH$4,'Waste Composition'!$O$5:$O$20,0))*$B7</f>
        <v>70.933750000000003</v>
      </c>
      <c r="AI7" s="164">
        <f>INDEX('Waste Composition'!$P$5:$P$20,MATCH('3. UCRTS Rail'!AI$4,'Waste Composition'!$O$5:$O$20,0))*$B7</f>
        <v>85.120499999999993</v>
      </c>
      <c r="AJ7" s="164">
        <f>INDEX('Waste Composition'!$P$5:$P$20,MATCH('3. UCRTS Rail'!AJ$4,'Waste Composition'!$O$5:$O$20,0))*$B7</f>
        <v>340.48199999999997</v>
      </c>
      <c r="AK7" s="164">
        <f>INDEX('Waste Composition'!$P$5:$P$20,MATCH('3. UCRTS Rail'!AK$4,'Waste Composition'!$O$5:$O$20,0))*$B7</f>
        <v>14.18675</v>
      </c>
      <c r="AL7" s="164">
        <f>INDEX('Waste Composition'!$P$5:$P$20,MATCH('3. UCRTS Rail'!AL$4,'Waste Composition'!$O$5:$O$20,0))*$B7</f>
        <v>340.48199999999997</v>
      </c>
      <c r="AM7" s="173">
        <f>INDEX('Waste Composition'!$P$5:$P$20,MATCH('3. UCRTS Rail'!AM$4,'Waste Composition'!$O$5:$O$20,0))*$B7</f>
        <v>226.988</v>
      </c>
      <c r="AO7" s="214">
        <v>0</v>
      </c>
      <c r="AP7" s="215">
        <v>0</v>
      </c>
      <c r="AQ7" s="215">
        <v>0</v>
      </c>
      <c r="AR7" s="215">
        <v>0</v>
      </c>
      <c r="AS7" s="215">
        <v>0</v>
      </c>
      <c r="AT7" s="215">
        <v>0</v>
      </c>
      <c r="AU7" s="215">
        <v>0</v>
      </c>
      <c r="AV7" s="215">
        <v>0</v>
      </c>
      <c r="AW7" s="215">
        <v>0</v>
      </c>
      <c r="AX7" s="215">
        <v>0</v>
      </c>
      <c r="AY7" s="215">
        <v>0</v>
      </c>
      <c r="AZ7" s="215">
        <v>0</v>
      </c>
      <c r="BA7" s="215">
        <v>0</v>
      </c>
      <c r="BB7" s="215">
        <v>0</v>
      </c>
      <c r="BC7" s="215">
        <v>0</v>
      </c>
      <c r="BD7" s="215">
        <v>0</v>
      </c>
      <c r="BF7" s="214">
        <v>0</v>
      </c>
      <c r="BG7" s="215">
        <v>0</v>
      </c>
      <c r="BH7" s="215">
        <v>0</v>
      </c>
      <c r="BI7" s="215">
        <v>0</v>
      </c>
      <c r="BJ7" s="215">
        <v>0</v>
      </c>
      <c r="BK7" s="215">
        <v>0</v>
      </c>
      <c r="BL7" s="215">
        <v>0</v>
      </c>
      <c r="BM7" s="215">
        <v>0</v>
      </c>
      <c r="BN7" s="215">
        <v>0</v>
      </c>
      <c r="BO7" s="215">
        <v>0</v>
      </c>
      <c r="BP7" s="215">
        <v>0</v>
      </c>
      <c r="BQ7" s="215">
        <v>0</v>
      </c>
      <c r="BR7" s="215">
        <v>0</v>
      </c>
      <c r="BS7" s="215">
        <v>0</v>
      </c>
      <c r="BT7" s="215">
        <v>0</v>
      </c>
      <c r="BU7" s="219">
        <v>0</v>
      </c>
      <c r="BW7" s="214">
        <v>1</v>
      </c>
      <c r="BX7" s="215">
        <v>1</v>
      </c>
      <c r="BY7" s="215">
        <v>1</v>
      </c>
      <c r="BZ7" s="215">
        <v>1</v>
      </c>
      <c r="CA7" s="215">
        <v>1</v>
      </c>
      <c r="CB7" s="215">
        <v>1</v>
      </c>
      <c r="CC7" s="215">
        <v>1</v>
      </c>
      <c r="CD7" s="215">
        <v>1</v>
      </c>
      <c r="CE7" s="215">
        <v>1</v>
      </c>
      <c r="CF7" s="215">
        <v>1</v>
      </c>
      <c r="CG7" s="215">
        <v>1</v>
      </c>
      <c r="CH7" s="215">
        <v>1</v>
      </c>
      <c r="CI7" s="215">
        <v>1</v>
      </c>
      <c r="CJ7" s="215">
        <v>1</v>
      </c>
      <c r="CK7" s="215">
        <v>1</v>
      </c>
      <c r="CL7" s="219">
        <v>1</v>
      </c>
      <c r="CN7" s="214">
        <v>0</v>
      </c>
      <c r="CO7" s="215">
        <v>0</v>
      </c>
      <c r="CP7" s="215">
        <v>0</v>
      </c>
      <c r="CQ7" s="215">
        <v>0</v>
      </c>
      <c r="CR7" s="215">
        <v>0</v>
      </c>
      <c r="CS7" s="215">
        <v>0</v>
      </c>
      <c r="CT7" s="215">
        <v>0</v>
      </c>
      <c r="CU7" s="215">
        <v>0</v>
      </c>
      <c r="CV7" s="215">
        <v>0</v>
      </c>
      <c r="CW7" s="215">
        <v>0</v>
      </c>
      <c r="CX7" s="215">
        <v>0</v>
      </c>
      <c r="CY7" s="215">
        <v>0</v>
      </c>
      <c r="CZ7" s="215">
        <v>0</v>
      </c>
      <c r="DA7" s="215">
        <v>0</v>
      </c>
      <c r="DB7" s="215">
        <v>0</v>
      </c>
      <c r="DC7" s="219">
        <v>0</v>
      </c>
      <c r="DE7" s="214">
        <v>0</v>
      </c>
      <c r="DF7" s="215">
        <v>0</v>
      </c>
      <c r="DG7" s="215">
        <v>0</v>
      </c>
      <c r="DH7" s="215">
        <v>0</v>
      </c>
      <c r="DI7" s="215">
        <v>0</v>
      </c>
      <c r="DJ7" s="215">
        <v>0</v>
      </c>
      <c r="DK7" s="215">
        <v>0</v>
      </c>
      <c r="DL7" s="215">
        <v>0</v>
      </c>
      <c r="DM7" s="215">
        <v>0</v>
      </c>
      <c r="DN7" s="215">
        <v>0</v>
      </c>
      <c r="DO7" s="215">
        <v>0</v>
      </c>
      <c r="DP7" s="215">
        <v>0</v>
      </c>
      <c r="DQ7" s="215">
        <v>0</v>
      </c>
      <c r="DR7" s="215">
        <v>0</v>
      </c>
      <c r="DS7" s="215">
        <v>0</v>
      </c>
      <c r="DT7" s="219">
        <v>0</v>
      </c>
      <c r="DV7" s="214">
        <v>0</v>
      </c>
      <c r="DW7" s="215">
        <v>0</v>
      </c>
      <c r="DX7" s="215">
        <v>0</v>
      </c>
      <c r="DY7" s="215">
        <v>0</v>
      </c>
      <c r="DZ7" s="215">
        <v>0</v>
      </c>
      <c r="EA7" s="215">
        <v>0</v>
      </c>
      <c r="EB7" s="215">
        <v>0</v>
      </c>
      <c r="EC7" s="215">
        <v>0</v>
      </c>
      <c r="ED7" s="215">
        <v>0</v>
      </c>
      <c r="EE7" s="215">
        <v>0</v>
      </c>
      <c r="EF7" s="215">
        <v>0</v>
      </c>
      <c r="EG7" s="215">
        <v>0</v>
      </c>
      <c r="EH7" s="215">
        <v>0</v>
      </c>
      <c r="EI7" s="215">
        <v>0</v>
      </c>
      <c r="EJ7" s="215">
        <v>0</v>
      </c>
      <c r="EK7" s="219">
        <v>0</v>
      </c>
      <c r="EM7" s="172">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73">
        <f>$AM$7*BD7</f>
        <v>0</v>
      </c>
      <c r="FC7" s="229"/>
      <c r="FD7" s="172">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73">
        <f>$AM$7*BU7</f>
        <v>0</v>
      </c>
      <c r="FT7" s="229"/>
      <c r="FU7" s="172">
        <f>$X$7*BW7</f>
        <v>113.494</v>
      </c>
      <c r="FV7" s="164">
        <f>$Y$7*BX7</f>
        <v>482.34949999999992</v>
      </c>
      <c r="FW7" s="164">
        <f>$Z$7*BY7</f>
        <v>510.72299999999996</v>
      </c>
      <c r="FX7" s="164">
        <f>$AA$7*BZ7</f>
        <v>255.36149999999998</v>
      </c>
      <c r="FY7" s="164">
        <f>$AB$7*CA7</f>
        <v>42.560249999999996</v>
      </c>
      <c r="FZ7" s="164">
        <f>$AC$7*CB7</f>
        <v>70.933750000000003</v>
      </c>
      <c r="GA7" s="164">
        <f>$AD$7*CC7</f>
        <v>14.18675</v>
      </c>
      <c r="GB7" s="164">
        <f>$AE$7*CD7</f>
        <v>212.80124999999998</v>
      </c>
      <c r="GC7" s="164">
        <f>$AF$7*CE7</f>
        <v>28.3735</v>
      </c>
      <c r="GD7" s="164">
        <f>$AG$7*CF7</f>
        <v>28.3735</v>
      </c>
      <c r="GE7" s="164">
        <f>$AH$7*CG7</f>
        <v>70.933750000000003</v>
      </c>
      <c r="GF7" s="164">
        <f>$AI$7*CH7</f>
        <v>85.120499999999993</v>
      </c>
      <c r="GG7" s="164">
        <f>$AJ$7*CI7</f>
        <v>340.48199999999997</v>
      </c>
      <c r="GH7" s="164">
        <f>$AK$7*CJ7</f>
        <v>14.18675</v>
      </c>
      <c r="GI7" s="164">
        <f>$AL$7*CK7</f>
        <v>340.48199999999997</v>
      </c>
      <c r="GJ7" s="173">
        <f>$AM$7*CL7</f>
        <v>226.988</v>
      </c>
      <c r="GK7" s="229"/>
      <c r="GL7" s="172">
        <f>$X$7*CN7</f>
        <v>0</v>
      </c>
      <c r="GM7" s="164">
        <f>$Y$7*CO7</f>
        <v>0</v>
      </c>
      <c r="GN7" s="164">
        <f>$Z$7*CP7</f>
        <v>0</v>
      </c>
      <c r="GO7" s="164">
        <f>$AA$7*CQ7</f>
        <v>0</v>
      </c>
      <c r="GP7" s="164">
        <f>$AB$7*CR7</f>
        <v>0</v>
      </c>
      <c r="GQ7" s="164">
        <f>$AC$7*CS7</f>
        <v>0</v>
      </c>
      <c r="GR7" s="164">
        <f>$AD$7*CT7</f>
        <v>0</v>
      </c>
      <c r="GS7" s="164">
        <f>$AE$7*CU7</f>
        <v>0</v>
      </c>
      <c r="GT7" s="164">
        <f>$AF$7*CV7</f>
        <v>0</v>
      </c>
      <c r="GU7" s="164">
        <f>$AG$7*CW7</f>
        <v>0</v>
      </c>
      <c r="GV7" s="164">
        <f>$AH$7*CX7</f>
        <v>0</v>
      </c>
      <c r="GW7" s="164">
        <f>$AI$7*CY7</f>
        <v>0</v>
      </c>
      <c r="GX7" s="164">
        <f>$AJ$7*CZ7</f>
        <v>0</v>
      </c>
      <c r="GY7" s="164">
        <f>$AK$7*DA7</f>
        <v>0</v>
      </c>
      <c r="GZ7" s="164">
        <f>$AL$7*DB7</f>
        <v>0</v>
      </c>
      <c r="HA7" s="173">
        <f>$AM$7*DC7</f>
        <v>0</v>
      </c>
      <c r="HB7" s="229"/>
      <c r="HC7" s="172">
        <f>$X$7*DE7</f>
        <v>0</v>
      </c>
      <c r="HD7" s="164">
        <f>$Y$7*DF7</f>
        <v>0</v>
      </c>
      <c r="HE7" s="164">
        <f>$Z$7*DG7</f>
        <v>0</v>
      </c>
      <c r="HF7" s="164">
        <f>$AA$7*DH7</f>
        <v>0</v>
      </c>
      <c r="HG7" s="164">
        <f>$AB$7*DI7</f>
        <v>0</v>
      </c>
      <c r="HH7" s="164">
        <f>$AC$7*DJ7</f>
        <v>0</v>
      </c>
      <c r="HI7" s="164">
        <f>$AD$7*DK7</f>
        <v>0</v>
      </c>
      <c r="HJ7" s="164">
        <f>$AE$7*DL7</f>
        <v>0</v>
      </c>
      <c r="HK7" s="164">
        <f>$AF$7*DM7</f>
        <v>0</v>
      </c>
      <c r="HL7" s="164">
        <f>$AG$7*DN7</f>
        <v>0</v>
      </c>
      <c r="HM7" s="164">
        <f>$AH$7*DO7</f>
        <v>0</v>
      </c>
      <c r="HN7" s="164">
        <f>$AI$7*DP7</f>
        <v>0</v>
      </c>
      <c r="HO7" s="164">
        <f>$AJ$7*DQ7</f>
        <v>0</v>
      </c>
      <c r="HP7" s="164">
        <f>$AK$7*DR7</f>
        <v>0</v>
      </c>
      <c r="HQ7" s="164">
        <f>$AL$7*DS7</f>
        <v>0</v>
      </c>
      <c r="HR7" s="173">
        <f>$AM$7*DT7</f>
        <v>0</v>
      </c>
      <c r="HS7" s="229"/>
      <c r="HT7" s="172">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73">
        <f>$AM$7*EK7</f>
        <v>0</v>
      </c>
      <c r="IK7" s="58" t="s">
        <v>129</v>
      </c>
      <c r="IL7" s="62">
        <f t="shared" si="5"/>
        <v>0</v>
      </c>
      <c r="IM7" s="289">
        <f t="shared" si="6"/>
        <v>0</v>
      </c>
      <c r="IN7" s="289">
        <f t="shared" si="7"/>
        <v>15289.236000000001</v>
      </c>
      <c r="IO7" s="289">
        <f t="shared" si="8"/>
        <v>0</v>
      </c>
      <c r="IP7" s="289">
        <f t="shared" si="9"/>
        <v>0</v>
      </c>
      <c r="IQ7" s="236">
        <f t="shared" si="10"/>
        <v>0</v>
      </c>
    </row>
    <row r="8" spans="1:251">
      <c r="A8" s="62" t="s">
        <v>254</v>
      </c>
      <c r="B8" s="145">
        <f>INDEX('Waste Projections'!$H10:$AL10,MATCH('3. UCRTS Rail'!$B$1,'Waste Projections'!$H$6:$AL$6,0))</f>
        <v>1130.6199999999999</v>
      </c>
      <c r="C8" s="286" t="s">
        <v>294</v>
      </c>
      <c r="D8" s="154" t="s">
        <v>297</v>
      </c>
      <c r="E8" s="83" t="s">
        <v>249</v>
      </c>
      <c r="F8" s="83" t="s">
        <v>249</v>
      </c>
      <c r="G8" s="156">
        <v>35.1</v>
      </c>
      <c r="H8" s="83" t="s">
        <v>220</v>
      </c>
      <c r="I8" s="156">
        <v>0</v>
      </c>
      <c r="J8" s="156" t="str">
        <f t="shared" si="1"/>
        <v>N/A</v>
      </c>
      <c r="K8" s="156">
        <v>0</v>
      </c>
      <c r="L8" s="240" t="str">
        <f t="shared" si="2"/>
        <v>N/A</v>
      </c>
      <c r="M8" s="243">
        <f t="shared" si="11"/>
        <v>1200</v>
      </c>
      <c r="N8" s="240" t="str">
        <f t="shared" si="3"/>
        <v>Rail</v>
      </c>
      <c r="O8" s="172">
        <f t="shared" si="4"/>
        <v>0</v>
      </c>
      <c r="P8" s="164">
        <f t="shared" si="4"/>
        <v>39684.761999999995</v>
      </c>
      <c r="Q8" s="164">
        <f t="shared" si="4"/>
        <v>0</v>
      </c>
      <c r="R8" s="173">
        <f t="shared" si="4"/>
        <v>1356743.9999999998</v>
      </c>
      <c r="S8" s="172">
        <f>INDEX('Transportation GHG'!$B$21:$B$24,MATCH('3. UCRTS Rail'!S$4,'Transportation GHG'!$A$21:$A$24,0))*O8</f>
        <v>0</v>
      </c>
      <c r="T8" s="164">
        <f>INDEX('Transportation GHG'!$B$21:$B$24,MATCH('3. UCRTS Rail'!T$4,'Transportation GHG'!$A$21:$A$24,0))*P8</f>
        <v>3.5600284187999995</v>
      </c>
      <c r="U8" s="164">
        <f>INDEX('Transportation GHG'!$B$21:$B$24,MATCH('3. UCRTS Rail'!U$4,'Transportation GHG'!$A$21:$A$24,0))*Q8</f>
        <v>0</v>
      </c>
      <c r="V8" s="173">
        <f>INDEX('Transportation GHG'!$B$21:$B$24,MATCH('3. UCRTS Rail'!V$4,'Transportation GHG'!$A$21:$A$24,0))*R8</f>
        <v>32.159244975609752</v>
      </c>
      <c r="X8" s="172">
        <f>INDEX('Waste Composition'!$P$5:$P$20,MATCH('3. UCRTS Rail'!X$4,'Waste Composition'!$O$5:$O$20,0))*$B8</f>
        <v>45.224799999999995</v>
      </c>
      <c r="Y8" s="164">
        <f>INDEX('Waste Composition'!$P$5:$P$20,MATCH('3. UCRTS Rail'!Y$4,'Waste Composition'!$O$5:$O$20,0))*$B8</f>
        <v>192.20539999999997</v>
      </c>
      <c r="Z8" s="164">
        <f>INDEX('Waste Composition'!$P$5:$P$20,MATCH('3. UCRTS Rail'!Z$4,'Waste Composition'!$O$5:$O$20,0))*$B8</f>
        <v>203.51159999999996</v>
      </c>
      <c r="AA8" s="164">
        <f>INDEX('Waste Composition'!$P$5:$P$20,MATCH('3. UCRTS Rail'!AA$4,'Waste Composition'!$O$5:$O$20,0))*$B8</f>
        <v>101.75579999999998</v>
      </c>
      <c r="AB8" s="164">
        <f>INDEX('Waste Composition'!$P$5:$P$20,MATCH('3. UCRTS Rail'!AB$4,'Waste Composition'!$O$5:$O$20,0))*$B8</f>
        <v>16.959299999999999</v>
      </c>
      <c r="AC8" s="164">
        <f>INDEX('Waste Composition'!$P$5:$P$20,MATCH('3. UCRTS Rail'!AC$4,'Waste Composition'!$O$5:$O$20,0))*$B8</f>
        <v>28.265499999999999</v>
      </c>
      <c r="AD8" s="164">
        <f>INDEX('Waste Composition'!$P$5:$P$20,MATCH('3. UCRTS Rail'!AD$4,'Waste Composition'!$O$5:$O$20,0))*$B8</f>
        <v>5.6530999999999993</v>
      </c>
      <c r="AE8" s="164">
        <f>INDEX('Waste Composition'!$P$5:$P$20,MATCH('3. UCRTS Rail'!AE$4,'Waste Composition'!$O$5:$O$20,0))*$B8</f>
        <v>84.796499999999995</v>
      </c>
      <c r="AF8" s="164">
        <f>INDEX('Waste Composition'!$P$5:$P$20,MATCH('3. UCRTS Rail'!AF$4,'Waste Composition'!$O$5:$O$20,0))*$B8</f>
        <v>11.306199999999999</v>
      </c>
      <c r="AG8" s="164">
        <f>INDEX('Waste Composition'!$P$5:$P$20,MATCH('3. UCRTS Rail'!AG$4,'Waste Composition'!$O$5:$O$20,0))*$B8</f>
        <v>11.306199999999999</v>
      </c>
      <c r="AH8" s="164">
        <f>INDEX('Waste Composition'!$P$5:$P$20,MATCH('3. UCRTS Rail'!AH$4,'Waste Composition'!$O$5:$O$20,0))*$B8</f>
        <v>28.265499999999999</v>
      </c>
      <c r="AI8" s="164">
        <f>INDEX('Waste Composition'!$P$5:$P$20,MATCH('3. UCRTS Rail'!AI$4,'Waste Composition'!$O$5:$O$20,0))*$B8</f>
        <v>33.918599999999998</v>
      </c>
      <c r="AJ8" s="164">
        <f>INDEX('Waste Composition'!$P$5:$P$20,MATCH('3. UCRTS Rail'!AJ$4,'Waste Composition'!$O$5:$O$20,0))*$B8</f>
        <v>135.67439999999999</v>
      </c>
      <c r="AK8" s="164">
        <f>INDEX('Waste Composition'!$P$5:$P$20,MATCH('3. UCRTS Rail'!AK$4,'Waste Composition'!$O$5:$O$20,0))*$B8</f>
        <v>5.6530999999999993</v>
      </c>
      <c r="AL8" s="164">
        <f>INDEX('Waste Composition'!$P$5:$P$20,MATCH('3. UCRTS Rail'!AL$4,'Waste Composition'!$O$5:$O$20,0))*$B8</f>
        <v>135.67439999999999</v>
      </c>
      <c r="AM8" s="173">
        <f>INDEX('Waste Composition'!$P$5:$P$20,MATCH('3. UCRTS Rail'!AM$4,'Waste Composition'!$O$5:$O$20,0))*$B8</f>
        <v>90.44959999999999</v>
      </c>
      <c r="AO8" s="214">
        <v>0</v>
      </c>
      <c r="AP8" s="215">
        <v>0</v>
      </c>
      <c r="AQ8" s="215">
        <v>0</v>
      </c>
      <c r="AR8" s="215">
        <v>0</v>
      </c>
      <c r="AS8" s="215">
        <v>0</v>
      </c>
      <c r="AT8" s="215">
        <v>0</v>
      </c>
      <c r="AU8" s="215">
        <v>0</v>
      </c>
      <c r="AV8" s="215">
        <v>0</v>
      </c>
      <c r="AW8" s="215">
        <v>0</v>
      </c>
      <c r="AX8" s="215">
        <v>0</v>
      </c>
      <c r="AY8" s="215">
        <v>0</v>
      </c>
      <c r="AZ8" s="215">
        <v>0</v>
      </c>
      <c r="BA8" s="215">
        <v>0</v>
      </c>
      <c r="BB8" s="215">
        <v>0</v>
      </c>
      <c r="BC8" s="215">
        <v>0</v>
      </c>
      <c r="BD8" s="215">
        <v>0</v>
      </c>
      <c r="BF8" s="214">
        <v>0</v>
      </c>
      <c r="BG8" s="215">
        <v>0</v>
      </c>
      <c r="BH8" s="215">
        <v>0</v>
      </c>
      <c r="BI8" s="215">
        <v>0</v>
      </c>
      <c r="BJ8" s="215">
        <v>0</v>
      </c>
      <c r="BK8" s="215">
        <v>0</v>
      </c>
      <c r="BL8" s="215">
        <v>0</v>
      </c>
      <c r="BM8" s="215">
        <v>0</v>
      </c>
      <c r="BN8" s="215">
        <v>0</v>
      </c>
      <c r="BO8" s="215">
        <v>0</v>
      </c>
      <c r="BP8" s="215">
        <v>0</v>
      </c>
      <c r="BQ8" s="215">
        <v>0</v>
      </c>
      <c r="BR8" s="215">
        <v>0</v>
      </c>
      <c r="BS8" s="215">
        <v>0</v>
      </c>
      <c r="BT8" s="215">
        <v>0</v>
      </c>
      <c r="BU8" s="219">
        <v>0</v>
      </c>
      <c r="BW8" s="214">
        <v>1</v>
      </c>
      <c r="BX8" s="215">
        <v>1</v>
      </c>
      <c r="BY8" s="215">
        <v>1</v>
      </c>
      <c r="BZ8" s="215">
        <v>1</v>
      </c>
      <c r="CA8" s="215">
        <v>1</v>
      </c>
      <c r="CB8" s="215">
        <v>1</v>
      </c>
      <c r="CC8" s="215">
        <v>1</v>
      </c>
      <c r="CD8" s="215">
        <v>1</v>
      </c>
      <c r="CE8" s="215">
        <v>1</v>
      </c>
      <c r="CF8" s="215">
        <v>1</v>
      </c>
      <c r="CG8" s="215">
        <v>1</v>
      </c>
      <c r="CH8" s="215">
        <v>1</v>
      </c>
      <c r="CI8" s="215">
        <v>1</v>
      </c>
      <c r="CJ8" s="215">
        <v>1</v>
      </c>
      <c r="CK8" s="215">
        <v>1</v>
      </c>
      <c r="CL8" s="219">
        <v>1</v>
      </c>
      <c r="CN8" s="214">
        <v>0</v>
      </c>
      <c r="CO8" s="215">
        <v>0</v>
      </c>
      <c r="CP8" s="215">
        <v>0</v>
      </c>
      <c r="CQ8" s="215">
        <v>0</v>
      </c>
      <c r="CR8" s="215">
        <v>0</v>
      </c>
      <c r="CS8" s="215">
        <v>0</v>
      </c>
      <c r="CT8" s="215">
        <v>0</v>
      </c>
      <c r="CU8" s="215">
        <v>0</v>
      </c>
      <c r="CV8" s="215">
        <v>0</v>
      </c>
      <c r="CW8" s="215">
        <v>0</v>
      </c>
      <c r="CX8" s="215">
        <v>0</v>
      </c>
      <c r="CY8" s="215">
        <v>0</v>
      </c>
      <c r="CZ8" s="215">
        <v>0</v>
      </c>
      <c r="DA8" s="215">
        <v>0</v>
      </c>
      <c r="DB8" s="215">
        <v>0</v>
      </c>
      <c r="DC8" s="219">
        <v>0</v>
      </c>
      <c r="DE8" s="214">
        <v>0</v>
      </c>
      <c r="DF8" s="215">
        <v>0</v>
      </c>
      <c r="DG8" s="215">
        <v>0</v>
      </c>
      <c r="DH8" s="215">
        <v>0</v>
      </c>
      <c r="DI8" s="215">
        <v>0</v>
      </c>
      <c r="DJ8" s="215">
        <v>0</v>
      </c>
      <c r="DK8" s="215">
        <v>0</v>
      </c>
      <c r="DL8" s="215">
        <v>0</v>
      </c>
      <c r="DM8" s="215">
        <v>0</v>
      </c>
      <c r="DN8" s="215">
        <v>0</v>
      </c>
      <c r="DO8" s="215">
        <v>0</v>
      </c>
      <c r="DP8" s="215">
        <v>0</v>
      </c>
      <c r="DQ8" s="215">
        <v>0</v>
      </c>
      <c r="DR8" s="215">
        <v>0</v>
      </c>
      <c r="DS8" s="215">
        <v>0</v>
      </c>
      <c r="DT8" s="219">
        <v>0</v>
      </c>
      <c r="DV8" s="214">
        <v>0</v>
      </c>
      <c r="DW8" s="215">
        <v>0</v>
      </c>
      <c r="DX8" s="215">
        <v>0</v>
      </c>
      <c r="DY8" s="215">
        <v>0</v>
      </c>
      <c r="DZ8" s="215">
        <v>0</v>
      </c>
      <c r="EA8" s="215">
        <v>0</v>
      </c>
      <c r="EB8" s="215">
        <v>0</v>
      </c>
      <c r="EC8" s="215">
        <v>0</v>
      </c>
      <c r="ED8" s="215">
        <v>0</v>
      </c>
      <c r="EE8" s="215">
        <v>0</v>
      </c>
      <c r="EF8" s="215">
        <v>0</v>
      </c>
      <c r="EG8" s="215">
        <v>0</v>
      </c>
      <c r="EH8" s="215">
        <v>0</v>
      </c>
      <c r="EI8" s="215">
        <v>0</v>
      </c>
      <c r="EJ8" s="215">
        <v>0</v>
      </c>
      <c r="EK8" s="219">
        <v>0</v>
      </c>
      <c r="EM8" s="172">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73">
        <f>$AM$8*BD8</f>
        <v>0</v>
      </c>
      <c r="FC8" s="229"/>
      <c r="FD8" s="172">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73">
        <f>$AM$8*BU8</f>
        <v>0</v>
      </c>
      <c r="FT8" s="229"/>
      <c r="FU8" s="172">
        <f>$X$8*BW8</f>
        <v>45.224799999999995</v>
      </c>
      <c r="FV8" s="164">
        <f>$Y$8*BX8</f>
        <v>192.20539999999997</v>
      </c>
      <c r="FW8" s="164">
        <f>$Z$8*BY8</f>
        <v>203.51159999999996</v>
      </c>
      <c r="FX8" s="164">
        <f>$AA$8*BZ8</f>
        <v>101.75579999999998</v>
      </c>
      <c r="FY8" s="164">
        <f>$AB$8*CA8</f>
        <v>16.959299999999999</v>
      </c>
      <c r="FZ8" s="164">
        <f>$AC$8*CB8</f>
        <v>28.265499999999999</v>
      </c>
      <c r="GA8" s="164">
        <f>$AD$8*CC8</f>
        <v>5.6530999999999993</v>
      </c>
      <c r="GB8" s="164">
        <f>$AE$8*CD8</f>
        <v>84.796499999999995</v>
      </c>
      <c r="GC8" s="164">
        <f>$AF$8*CE8</f>
        <v>11.306199999999999</v>
      </c>
      <c r="GD8" s="164">
        <f>$AG$8*CF8</f>
        <v>11.306199999999999</v>
      </c>
      <c r="GE8" s="164">
        <f>$AH$8*CG8</f>
        <v>28.265499999999999</v>
      </c>
      <c r="GF8" s="164">
        <f>$AI$8*CH8</f>
        <v>33.918599999999998</v>
      </c>
      <c r="GG8" s="164">
        <f>$AJ$8*CI8</f>
        <v>135.67439999999999</v>
      </c>
      <c r="GH8" s="164">
        <f>$AK$8*CJ8</f>
        <v>5.6530999999999993</v>
      </c>
      <c r="GI8" s="164">
        <f>$AL$8*CK8</f>
        <v>135.67439999999999</v>
      </c>
      <c r="GJ8" s="173">
        <f>$AM$8*CL8</f>
        <v>90.44959999999999</v>
      </c>
      <c r="GK8" s="229"/>
      <c r="GL8" s="172">
        <f>$X$8*CN8</f>
        <v>0</v>
      </c>
      <c r="GM8" s="164">
        <f>$Y$8*CO8</f>
        <v>0</v>
      </c>
      <c r="GN8" s="164">
        <f>$Z$8*CP8</f>
        <v>0</v>
      </c>
      <c r="GO8" s="164">
        <f>$AA$8*CQ8</f>
        <v>0</v>
      </c>
      <c r="GP8" s="164">
        <f>$AB$8*CR8</f>
        <v>0</v>
      </c>
      <c r="GQ8" s="164">
        <f>$AC$8*CS8</f>
        <v>0</v>
      </c>
      <c r="GR8" s="164">
        <f>$AD$8*CT8</f>
        <v>0</v>
      </c>
      <c r="GS8" s="164">
        <f>$AE$8*CU8</f>
        <v>0</v>
      </c>
      <c r="GT8" s="164">
        <f>$AF$8*CV8</f>
        <v>0</v>
      </c>
      <c r="GU8" s="164">
        <f>$AG$8*CW8</f>
        <v>0</v>
      </c>
      <c r="GV8" s="164">
        <f>$AH$8*CX8</f>
        <v>0</v>
      </c>
      <c r="GW8" s="164">
        <f>$AI$8*CY8</f>
        <v>0</v>
      </c>
      <c r="GX8" s="164">
        <f>$AJ$8*CZ8</f>
        <v>0</v>
      </c>
      <c r="GY8" s="164">
        <f>$AK$8*DA8</f>
        <v>0</v>
      </c>
      <c r="GZ8" s="164">
        <f>$AL$8*DB8</f>
        <v>0</v>
      </c>
      <c r="HA8" s="173">
        <f>$AM$8*DC8</f>
        <v>0</v>
      </c>
      <c r="HB8" s="229"/>
      <c r="HC8" s="172">
        <f>$X$8*DE8</f>
        <v>0</v>
      </c>
      <c r="HD8" s="164">
        <f>$Y$8*DF8</f>
        <v>0</v>
      </c>
      <c r="HE8" s="164">
        <f>$Z$8*DG8</f>
        <v>0</v>
      </c>
      <c r="HF8" s="164">
        <f>$AA$8*DH8</f>
        <v>0</v>
      </c>
      <c r="HG8" s="164">
        <f>$AB$8*DI8</f>
        <v>0</v>
      </c>
      <c r="HH8" s="164">
        <f>$AC$8*DJ8</f>
        <v>0</v>
      </c>
      <c r="HI8" s="164">
        <f>$AD$8*DK8</f>
        <v>0</v>
      </c>
      <c r="HJ8" s="164">
        <f>$AE$8*DL8</f>
        <v>0</v>
      </c>
      <c r="HK8" s="164">
        <f>$AF$8*DM8</f>
        <v>0</v>
      </c>
      <c r="HL8" s="164">
        <f>$AG$8*DN8</f>
        <v>0</v>
      </c>
      <c r="HM8" s="164">
        <f>$AH$8*DO8</f>
        <v>0</v>
      </c>
      <c r="HN8" s="164">
        <f>$AI$8*DP8</f>
        <v>0</v>
      </c>
      <c r="HO8" s="164">
        <f>$AJ$8*DQ8</f>
        <v>0</v>
      </c>
      <c r="HP8" s="164">
        <f>$AK$8*DR8</f>
        <v>0</v>
      </c>
      <c r="HQ8" s="164">
        <f>$AL$8*DS8</f>
        <v>0</v>
      </c>
      <c r="HR8" s="173">
        <f>$AM$8*DT8</f>
        <v>0</v>
      </c>
      <c r="HS8" s="229"/>
      <c r="HT8" s="172">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73">
        <f>$AM$8*EK8</f>
        <v>0</v>
      </c>
      <c r="IK8" s="58" t="s">
        <v>225</v>
      </c>
      <c r="IL8" s="62">
        <f t="shared" si="5"/>
        <v>0</v>
      </c>
      <c r="IM8" s="289">
        <f t="shared" si="6"/>
        <v>0</v>
      </c>
      <c r="IN8" s="289">
        <f t="shared" si="7"/>
        <v>7644.6180000000004</v>
      </c>
      <c r="IO8" s="289">
        <f t="shared" si="8"/>
        <v>0</v>
      </c>
      <c r="IP8" s="289">
        <f t="shared" si="9"/>
        <v>0</v>
      </c>
      <c r="IQ8" s="236">
        <f t="shared" si="10"/>
        <v>0</v>
      </c>
    </row>
    <row r="9" spans="1:251">
      <c r="A9" s="62" t="s">
        <v>255</v>
      </c>
      <c r="B9" s="145">
        <f>INDEX('Waste Projections'!$H11:$AL11,MATCH('3. UCRTS Rail'!$B$1,'Waste Projections'!$H$6:$AL$6,0))</f>
        <v>5139.54</v>
      </c>
      <c r="C9" s="286" t="s">
        <v>294</v>
      </c>
      <c r="D9" s="154" t="s">
        <v>297</v>
      </c>
      <c r="E9" s="83" t="s">
        <v>249</v>
      </c>
      <c r="F9" s="83" t="s">
        <v>249</v>
      </c>
      <c r="G9" s="156">
        <v>38.200000000000003</v>
      </c>
      <c r="H9" s="83" t="s">
        <v>220</v>
      </c>
      <c r="I9" s="156">
        <v>0</v>
      </c>
      <c r="J9" s="156" t="str">
        <f t="shared" si="1"/>
        <v>N/A</v>
      </c>
      <c r="K9" s="156">
        <v>0</v>
      </c>
      <c r="L9" s="240" t="str">
        <f t="shared" si="2"/>
        <v>N/A</v>
      </c>
      <c r="M9" s="243">
        <f t="shared" si="11"/>
        <v>1200</v>
      </c>
      <c r="N9" s="240" t="str">
        <f t="shared" si="3"/>
        <v>Rail</v>
      </c>
      <c r="O9" s="172">
        <f t="shared" si="4"/>
        <v>0</v>
      </c>
      <c r="P9" s="164">
        <f t="shared" si="4"/>
        <v>196330.42800000001</v>
      </c>
      <c r="Q9" s="164">
        <f t="shared" si="4"/>
        <v>0</v>
      </c>
      <c r="R9" s="173">
        <f t="shared" si="4"/>
        <v>6167448</v>
      </c>
      <c r="S9" s="172">
        <f>INDEX('Transportation GHG'!$B$21:$B$24,MATCH('3. UCRTS Rail'!S$4,'Transportation GHG'!$A$21:$A$24,0))*O9</f>
        <v>0</v>
      </c>
      <c r="T9" s="164">
        <f>INDEX('Transportation GHG'!$B$21:$B$24,MATCH('3. UCRTS Rail'!T$4,'Transportation GHG'!$A$21:$A$24,0))*P9</f>
        <v>17.61234962566154</v>
      </c>
      <c r="U9" s="164">
        <f>INDEX('Transportation GHG'!$B$21:$B$24,MATCH('3. UCRTS Rail'!U$4,'Transportation GHG'!$A$21:$A$24,0))*Q9</f>
        <v>0</v>
      </c>
      <c r="V9" s="173">
        <f>INDEX('Transportation GHG'!$B$21:$B$24,MATCH('3. UCRTS Rail'!V$4,'Transportation GHG'!$A$21:$A$24,0))*R9</f>
        <v>146.18857434146344</v>
      </c>
      <c r="X9" s="172">
        <f>INDEX('Waste Composition'!$P$5:$P$20,MATCH('3. UCRTS Rail'!X$4,'Waste Composition'!$O$5:$O$20,0))*$B9</f>
        <v>205.58160000000001</v>
      </c>
      <c r="Y9" s="164">
        <f>INDEX('Waste Composition'!$P$5:$P$20,MATCH('3. UCRTS Rail'!Y$4,'Waste Composition'!$O$5:$O$20,0))*$B9</f>
        <v>873.72179999999992</v>
      </c>
      <c r="Z9" s="164">
        <f>INDEX('Waste Composition'!$P$5:$P$20,MATCH('3. UCRTS Rail'!Z$4,'Waste Composition'!$O$5:$O$20,0))*$B9</f>
        <v>925.11719999999991</v>
      </c>
      <c r="AA9" s="164">
        <f>INDEX('Waste Composition'!$P$5:$P$20,MATCH('3. UCRTS Rail'!AA$4,'Waste Composition'!$O$5:$O$20,0))*$B9</f>
        <v>462.55859999999996</v>
      </c>
      <c r="AB9" s="164">
        <f>INDEX('Waste Composition'!$P$5:$P$20,MATCH('3. UCRTS Rail'!AB$4,'Waste Composition'!$O$5:$O$20,0))*$B9</f>
        <v>77.093099999999993</v>
      </c>
      <c r="AC9" s="164">
        <f>INDEX('Waste Composition'!$P$5:$P$20,MATCH('3. UCRTS Rail'!AC$4,'Waste Composition'!$O$5:$O$20,0))*$B9</f>
        <v>128.48850000000002</v>
      </c>
      <c r="AD9" s="164">
        <f>INDEX('Waste Composition'!$P$5:$P$20,MATCH('3. UCRTS Rail'!AD$4,'Waste Composition'!$O$5:$O$20,0))*$B9</f>
        <v>25.697700000000001</v>
      </c>
      <c r="AE9" s="164">
        <f>INDEX('Waste Composition'!$P$5:$P$20,MATCH('3. UCRTS Rail'!AE$4,'Waste Composition'!$O$5:$O$20,0))*$B9</f>
        <v>385.46549999999996</v>
      </c>
      <c r="AF9" s="164">
        <f>INDEX('Waste Composition'!$P$5:$P$20,MATCH('3. UCRTS Rail'!AF$4,'Waste Composition'!$O$5:$O$20,0))*$B9</f>
        <v>51.395400000000002</v>
      </c>
      <c r="AG9" s="164">
        <f>INDEX('Waste Composition'!$P$5:$P$20,MATCH('3. UCRTS Rail'!AG$4,'Waste Composition'!$O$5:$O$20,0))*$B9</f>
        <v>51.395400000000002</v>
      </c>
      <c r="AH9" s="164">
        <f>INDEX('Waste Composition'!$P$5:$P$20,MATCH('3. UCRTS Rail'!AH$4,'Waste Composition'!$O$5:$O$20,0))*$B9</f>
        <v>128.48850000000002</v>
      </c>
      <c r="AI9" s="164">
        <f>INDEX('Waste Composition'!$P$5:$P$20,MATCH('3. UCRTS Rail'!AI$4,'Waste Composition'!$O$5:$O$20,0))*$B9</f>
        <v>154.18619999999999</v>
      </c>
      <c r="AJ9" s="164">
        <f>INDEX('Waste Composition'!$P$5:$P$20,MATCH('3. UCRTS Rail'!AJ$4,'Waste Composition'!$O$5:$O$20,0))*$B9</f>
        <v>616.74479999999994</v>
      </c>
      <c r="AK9" s="164">
        <f>INDEX('Waste Composition'!$P$5:$P$20,MATCH('3. UCRTS Rail'!AK$4,'Waste Composition'!$O$5:$O$20,0))*$B9</f>
        <v>25.697700000000001</v>
      </c>
      <c r="AL9" s="164">
        <f>INDEX('Waste Composition'!$P$5:$P$20,MATCH('3. UCRTS Rail'!AL$4,'Waste Composition'!$O$5:$O$20,0))*$B9</f>
        <v>616.74479999999994</v>
      </c>
      <c r="AM9" s="173">
        <f>INDEX('Waste Composition'!$P$5:$P$20,MATCH('3. UCRTS Rail'!AM$4,'Waste Composition'!$O$5:$O$20,0))*$B9</f>
        <v>411.16320000000002</v>
      </c>
      <c r="AO9" s="214">
        <v>0</v>
      </c>
      <c r="AP9" s="215">
        <v>0</v>
      </c>
      <c r="AQ9" s="215">
        <v>0</v>
      </c>
      <c r="AR9" s="215">
        <v>0</v>
      </c>
      <c r="AS9" s="215">
        <v>0</v>
      </c>
      <c r="AT9" s="215">
        <v>0</v>
      </c>
      <c r="AU9" s="215">
        <v>0</v>
      </c>
      <c r="AV9" s="215">
        <v>0</v>
      </c>
      <c r="AW9" s="215">
        <v>0</v>
      </c>
      <c r="AX9" s="215">
        <v>0</v>
      </c>
      <c r="AY9" s="215">
        <v>0</v>
      </c>
      <c r="AZ9" s="215">
        <v>0</v>
      </c>
      <c r="BA9" s="215">
        <v>0</v>
      </c>
      <c r="BB9" s="215">
        <v>0</v>
      </c>
      <c r="BC9" s="215">
        <v>0</v>
      </c>
      <c r="BD9" s="215">
        <v>0</v>
      </c>
      <c r="BF9" s="214">
        <v>0</v>
      </c>
      <c r="BG9" s="215">
        <v>0</v>
      </c>
      <c r="BH9" s="215">
        <v>0</v>
      </c>
      <c r="BI9" s="215">
        <v>0</v>
      </c>
      <c r="BJ9" s="215">
        <v>0</v>
      </c>
      <c r="BK9" s="215">
        <v>0</v>
      </c>
      <c r="BL9" s="215">
        <v>0</v>
      </c>
      <c r="BM9" s="215">
        <v>0</v>
      </c>
      <c r="BN9" s="215">
        <v>0</v>
      </c>
      <c r="BO9" s="215">
        <v>0</v>
      </c>
      <c r="BP9" s="215">
        <v>0</v>
      </c>
      <c r="BQ9" s="215">
        <v>0</v>
      </c>
      <c r="BR9" s="215">
        <v>0</v>
      </c>
      <c r="BS9" s="215">
        <v>0</v>
      </c>
      <c r="BT9" s="215">
        <v>0</v>
      </c>
      <c r="BU9" s="219">
        <v>0</v>
      </c>
      <c r="BW9" s="214">
        <v>1</v>
      </c>
      <c r="BX9" s="215">
        <v>1</v>
      </c>
      <c r="BY9" s="215">
        <v>1</v>
      </c>
      <c r="BZ9" s="215">
        <v>1</v>
      </c>
      <c r="CA9" s="215">
        <v>1</v>
      </c>
      <c r="CB9" s="215">
        <v>1</v>
      </c>
      <c r="CC9" s="215">
        <v>1</v>
      </c>
      <c r="CD9" s="215">
        <v>1</v>
      </c>
      <c r="CE9" s="215">
        <v>1</v>
      </c>
      <c r="CF9" s="215">
        <v>1</v>
      </c>
      <c r="CG9" s="215">
        <v>1</v>
      </c>
      <c r="CH9" s="215">
        <v>1</v>
      </c>
      <c r="CI9" s="215">
        <v>1</v>
      </c>
      <c r="CJ9" s="215">
        <v>1</v>
      </c>
      <c r="CK9" s="215">
        <v>1</v>
      </c>
      <c r="CL9" s="219">
        <v>1</v>
      </c>
      <c r="CN9" s="214">
        <v>0</v>
      </c>
      <c r="CO9" s="215">
        <v>0</v>
      </c>
      <c r="CP9" s="215">
        <v>0</v>
      </c>
      <c r="CQ9" s="215">
        <v>0</v>
      </c>
      <c r="CR9" s="215">
        <v>0</v>
      </c>
      <c r="CS9" s="215">
        <v>0</v>
      </c>
      <c r="CT9" s="215">
        <v>0</v>
      </c>
      <c r="CU9" s="215">
        <v>0</v>
      </c>
      <c r="CV9" s="215">
        <v>0</v>
      </c>
      <c r="CW9" s="215">
        <v>0</v>
      </c>
      <c r="CX9" s="215">
        <v>0</v>
      </c>
      <c r="CY9" s="215">
        <v>0</v>
      </c>
      <c r="CZ9" s="215">
        <v>0</v>
      </c>
      <c r="DA9" s="215">
        <v>0</v>
      </c>
      <c r="DB9" s="215">
        <v>0</v>
      </c>
      <c r="DC9" s="219">
        <v>0</v>
      </c>
      <c r="DE9" s="214">
        <v>0</v>
      </c>
      <c r="DF9" s="215">
        <v>0</v>
      </c>
      <c r="DG9" s="215">
        <v>0</v>
      </c>
      <c r="DH9" s="215">
        <v>0</v>
      </c>
      <c r="DI9" s="215">
        <v>0</v>
      </c>
      <c r="DJ9" s="215">
        <v>0</v>
      </c>
      <c r="DK9" s="215">
        <v>0</v>
      </c>
      <c r="DL9" s="215">
        <v>0</v>
      </c>
      <c r="DM9" s="215">
        <v>0</v>
      </c>
      <c r="DN9" s="215">
        <v>0</v>
      </c>
      <c r="DO9" s="215">
        <v>0</v>
      </c>
      <c r="DP9" s="215">
        <v>0</v>
      </c>
      <c r="DQ9" s="215">
        <v>0</v>
      </c>
      <c r="DR9" s="215">
        <v>0</v>
      </c>
      <c r="DS9" s="215">
        <v>0</v>
      </c>
      <c r="DT9" s="219">
        <v>0</v>
      </c>
      <c r="DV9" s="214">
        <v>0</v>
      </c>
      <c r="DW9" s="215">
        <v>0</v>
      </c>
      <c r="DX9" s="215">
        <v>0</v>
      </c>
      <c r="DY9" s="215">
        <v>0</v>
      </c>
      <c r="DZ9" s="215">
        <v>0</v>
      </c>
      <c r="EA9" s="215">
        <v>0</v>
      </c>
      <c r="EB9" s="215">
        <v>0</v>
      </c>
      <c r="EC9" s="215">
        <v>0</v>
      </c>
      <c r="ED9" s="215">
        <v>0</v>
      </c>
      <c r="EE9" s="215">
        <v>0</v>
      </c>
      <c r="EF9" s="215">
        <v>0</v>
      </c>
      <c r="EG9" s="215">
        <v>0</v>
      </c>
      <c r="EH9" s="215">
        <v>0</v>
      </c>
      <c r="EI9" s="215">
        <v>0</v>
      </c>
      <c r="EJ9" s="215">
        <v>0</v>
      </c>
      <c r="EK9" s="219">
        <v>0</v>
      </c>
      <c r="EM9" s="172">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73">
        <f>$AM$9*BD9</f>
        <v>0</v>
      </c>
      <c r="FC9" s="229"/>
      <c r="FD9" s="172">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73">
        <f>$AM$9*BU9</f>
        <v>0</v>
      </c>
      <c r="FT9" s="229"/>
      <c r="FU9" s="172">
        <f>$X$9*BW9</f>
        <v>205.58160000000001</v>
      </c>
      <c r="FV9" s="164">
        <f>$Y$9*BX9</f>
        <v>873.72179999999992</v>
      </c>
      <c r="FW9" s="164">
        <f>$Z$9*BY9</f>
        <v>925.11719999999991</v>
      </c>
      <c r="FX9" s="164">
        <f>$AA$9*BZ9</f>
        <v>462.55859999999996</v>
      </c>
      <c r="FY9" s="164">
        <f>$AB$9*CA9</f>
        <v>77.093099999999993</v>
      </c>
      <c r="FZ9" s="164">
        <f>$AC$9*CB9</f>
        <v>128.48850000000002</v>
      </c>
      <c r="GA9" s="164">
        <f>$AD$9*CC9</f>
        <v>25.697700000000001</v>
      </c>
      <c r="GB9" s="164">
        <f>$AE$9*CD9</f>
        <v>385.46549999999996</v>
      </c>
      <c r="GC9" s="164">
        <f>$AF$9*CE9</f>
        <v>51.395400000000002</v>
      </c>
      <c r="GD9" s="164">
        <f>$AG$9*CF9</f>
        <v>51.395400000000002</v>
      </c>
      <c r="GE9" s="164">
        <f>$AH$9*CG9</f>
        <v>128.48850000000002</v>
      </c>
      <c r="GF9" s="164">
        <f>$AI$9*CH9</f>
        <v>154.18619999999999</v>
      </c>
      <c r="GG9" s="164">
        <f>$AJ$9*CI9</f>
        <v>616.74479999999994</v>
      </c>
      <c r="GH9" s="164">
        <f>$AK$9*CJ9</f>
        <v>25.697700000000001</v>
      </c>
      <c r="GI9" s="164">
        <f>$AL$9*CK9</f>
        <v>616.74479999999994</v>
      </c>
      <c r="GJ9" s="173">
        <f>$AM$9*CL9</f>
        <v>411.16320000000002</v>
      </c>
      <c r="GK9" s="229"/>
      <c r="GL9" s="172">
        <f>$X$9*CN9</f>
        <v>0</v>
      </c>
      <c r="GM9" s="164">
        <f>$Y$9*CO9</f>
        <v>0</v>
      </c>
      <c r="GN9" s="164">
        <f>$Z$9*CP9</f>
        <v>0</v>
      </c>
      <c r="GO9" s="164">
        <f>$AA$9*CQ9</f>
        <v>0</v>
      </c>
      <c r="GP9" s="164">
        <f>$AB$9*CR9</f>
        <v>0</v>
      </c>
      <c r="GQ9" s="164">
        <f>$AC$9*CS9</f>
        <v>0</v>
      </c>
      <c r="GR9" s="164">
        <f>$AD$9*CT9</f>
        <v>0</v>
      </c>
      <c r="GS9" s="164">
        <f>$AE$9*CU9</f>
        <v>0</v>
      </c>
      <c r="GT9" s="164">
        <f>$AF$9*CV9</f>
        <v>0</v>
      </c>
      <c r="GU9" s="164">
        <f>$AG$9*CW9</f>
        <v>0</v>
      </c>
      <c r="GV9" s="164">
        <f>$AH$9*CX9</f>
        <v>0</v>
      </c>
      <c r="GW9" s="164">
        <f>$AI$9*CY9</f>
        <v>0</v>
      </c>
      <c r="GX9" s="164">
        <f>$AJ$9*CZ9</f>
        <v>0</v>
      </c>
      <c r="GY9" s="164">
        <f>$AK$9*DA9</f>
        <v>0</v>
      </c>
      <c r="GZ9" s="164">
        <f>$AL$9*DB9</f>
        <v>0</v>
      </c>
      <c r="HA9" s="173">
        <f>$AM$9*DC9</f>
        <v>0</v>
      </c>
      <c r="HB9" s="229"/>
      <c r="HC9" s="172">
        <f>$X$9*DE9</f>
        <v>0</v>
      </c>
      <c r="HD9" s="164">
        <f>$Y$9*DF9</f>
        <v>0</v>
      </c>
      <c r="HE9" s="164">
        <f>$Z$9*DG9</f>
        <v>0</v>
      </c>
      <c r="HF9" s="164">
        <f>$AA$9*DH9</f>
        <v>0</v>
      </c>
      <c r="HG9" s="164">
        <f>$AB$9*DI9</f>
        <v>0</v>
      </c>
      <c r="HH9" s="164">
        <f>$AC$9*DJ9</f>
        <v>0</v>
      </c>
      <c r="HI9" s="164">
        <f>$AD$9*DK9</f>
        <v>0</v>
      </c>
      <c r="HJ9" s="164">
        <f>$AE$9*DL9</f>
        <v>0</v>
      </c>
      <c r="HK9" s="164">
        <f>$AF$9*DM9</f>
        <v>0</v>
      </c>
      <c r="HL9" s="164">
        <f>$AG$9*DN9</f>
        <v>0</v>
      </c>
      <c r="HM9" s="164">
        <f>$AH$9*DO9</f>
        <v>0</v>
      </c>
      <c r="HN9" s="164">
        <f>$AI$9*DP9</f>
        <v>0</v>
      </c>
      <c r="HO9" s="164">
        <f>$AJ$9*DQ9</f>
        <v>0</v>
      </c>
      <c r="HP9" s="164">
        <f>$AK$9*DR9</f>
        <v>0</v>
      </c>
      <c r="HQ9" s="164">
        <f>$AL$9*DS9</f>
        <v>0</v>
      </c>
      <c r="HR9" s="173">
        <f>$AM$9*DT9</f>
        <v>0</v>
      </c>
      <c r="HS9" s="229"/>
      <c r="HT9" s="172">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73">
        <f>$AM$9*EK9</f>
        <v>0</v>
      </c>
      <c r="IK9" s="49" t="s">
        <v>226</v>
      </c>
      <c r="IL9" s="62">
        <f t="shared" si="5"/>
        <v>0</v>
      </c>
      <c r="IM9" s="289">
        <f t="shared" si="6"/>
        <v>0</v>
      </c>
      <c r="IN9" s="289">
        <f t="shared" si="7"/>
        <v>1103.1364232035592</v>
      </c>
      <c r="IO9" s="289">
        <f t="shared" si="8"/>
        <v>0</v>
      </c>
      <c r="IP9" s="289">
        <f t="shared" si="9"/>
        <v>0</v>
      </c>
      <c r="IQ9" s="236">
        <f t="shared" si="10"/>
        <v>0</v>
      </c>
    </row>
    <row r="10" spans="1:251">
      <c r="A10" s="62" t="s">
        <v>256</v>
      </c>
      <c r="B10" s="145">
        <f>INDEX('Waste Projections'!$H12:$AL12,MATCH('3. UCRTS Rail'!$B$1,'Waste Projections'!$H$6:$AL$6,0))</f>
        <v>3769</v>
      </c>
      <c r="C10" s="286" t="s">
        <v>294</v>
      </c>
      <c r="D10" s="154" t="s">
        <v>297</v>
      </c>
      <c r="E10" s="83" t="s">
        <v>249</v>
      </c>
      <c r="F10" s="83" t="s">
        <v>249</v>
      </c>
      <c r="G10" s="156">
        <v>28.3</v>
      </c>
      <c r="H10" s="83" t="s">
        <v>220</v>
      </c>
      <c r="I10" s="156">
        <v>0</v>
      </c>
      <c r="J10" s="156" t="str">
        <f t="shared" si="1"/>
        <v>N/A</v>
      </c>
      <c r="K10" s="156">
        <v>0</v>
      </c>
      <c r="L10" s="240" t="str">
        <f t="shared" si="2"/>
        <v>N/A</v>
      </c>
      <c r="M10" s="243">
        <f t="shared" si="11"/>
        <v>1200</v>
      </c>
      <c r="N10" s="240" t="str">
        <f t="shared" si="3"/>
        <v>Rail</v>
      </c>
      <c r="O10" s="172">
        <f t="shared" si="4"/>
        <v>0</v>
      </c>
      <c r="P10" s="164">
        <f t="shared" si="4"/>
        <v>106662.7</v>
      </c>
      <c r="Q10" s="164">
        <f t="shared" si="4"/>
        <v>0</v>
      </c>
      <c r="R10" s="173">
        <f t="shared" si="4"/>
        <v>4522800</v>
      </c>
      <c r="S10" s="172">
        <f>INDEX('Transportation GHG'!$B$21:$B$24,MATCH('3. UCRTS Rail'!S$4,'Transportation GHG'!$A$21:$A$24,0))*O10</f>
        <v>0</v>
      </c>
      <c r="T10" s="164">
        <f>INDEX('Transportation GHG'!$B$21:$B$24,MATCH('3. UCRTS Rail'!T$4,'Transportation GHG'!$A$21:$A$24,0))*P10</f>
        <v>9.5684646723076927</v>
      </c>
      <c r="U10" s="164">
        <f>INDEX('Transportation GHG'!$B$21:$B$24,MATCH('3. UCRTS Rail'!U$4,'Transportation GHG'!$A$21:$A$24,0))*Q10</f>
        <v>0</v>
      </c>
      <c r="V10" s="173">
        <f>INDEX('Transportation GHG'!$B$21:$B$24,MATCH('3. UCRTS Rail'!V$4,'Transportation GHG'!$A$21:$A$24,0))*R10</f>
        <v>107.20506829268294</v>
      </c>
      <c r="X10" s="172">
        <f>INDEX('Waste Composition'!$P$5:$P$20,MATCH('3. UCRTS Rail'!X$4,'Waste Composition'!$O$5:$O$20,0))*$B10</f>
        <v>150.76</v>
      </c>
      <c r="Y10" s="164">
        <f>INDEX('Waste Composition'!$P$5:$P$20,MATCH('3. UCRTS Rail'!Y$4,'Waste Composition'!$O$5:$O$20,0))*$B10</f>
        <v>640.7299999999999</v>
      </c>
      <c r="Z10" s="164">
        <f>INDEX('Waste Composition'!$P$5:$P$20,MATCH('3. UCRTS Rail'!Z$4,'Waste Composition'!$O$5:$O$20,0))*$B10</f>
        <v>678.42</v>
      </c>
      <c r="AA10" s="164">
        <f>INDEX('Waste Composition'!$P$5:$P$20,MATCH('3. UCRTS Rail'!AA$4,'Waste Composition'!$O$5:$O$20,0))*$B10</f>
        <v>339.21</v>
      </c>
      <c r="AB10" s="164">
        <f>INDEX('Waste Composition'!$P$5:$P$20,MATCH('3. UCRTS Rail'!AB$4,'Waste Composition'!$O$5:$O$20,0))*$B10</f>
        <v>56.534999999999997</v>
      </c>
      <c r="AC10" s="164">
        <f>INDEX('Waste Composition'!$P$5:$P$20,MATCH('3. UCRTS Rail'!AC$4,'Waste Composition'!$O$5:$O$20,0))*$B10</f>
        <v>94.225000000000009</v>
      </c>
      <c r="AD10" s="164">
        <f>INDEX('Waste Composition'!$P$5:$P$20,MATCH('3. UCRTS Rail'!AD$4,'Waste Composition'!$O$5:$O$20,0))*$B10</f>
        <v>18.844999999999999</v>
      </c>
      <c r="AE10" s="164">
        <f>INDEX('Waste Composition'!$P$5:$P$20,MATCH('3. UCRTS Rail'!AE$4,'Waste Composition'!$O$5:$O$20,0))*$B10</f>
        <v>282.67500000000001</v>
      </c>
      <c r="AF10" s="164">
        <f>INDEX('Waste Composition'!$P$5:$P$20,MATCH('3. UCRTS Rail'!AF$4,'Waste Composition'!$O$5:$O$20,0))*$B10</f>
        <v>37.69</v>
      </c>
      <c r="AG10" s="164">
        <f>INDEX('Waste Composition'!$P$5:$P$20,MATCH('3. UCRTS Rail'!AG$4,'Waste Composition'!$O$5:$O$20,0))*$B10</f>
        <v>37.69</v>
      </c>
      <c r="AH10" s="164">
        <f>INDEX('Waste Composition'!$P$5:$P$20,MATCH('3. UCRTS Rail'!AH$4,'Waste Composition'!$O$5:$O$20,0))*$B10</f>
        <v>94.225000000000009</v>
      </c>
      <c r="AI10" s="164">
        <f>INDEX('Waste Composition'!$P$5:$P$20,MATCH('3. UCRTS Rail'!AI$4,'Waste Composition'!$O$5:$O$20,0))*$B10</f>
        <v>113.07</v>
      </c>
      <c r="AJ10" s="164">
        <f>INDEX('Waste Composition'!$P$5:$P$20,MATCH('3. UCRTS Rail'!AJ$4,'Waste Composition'!$O$5:$O$20,0))*$B10</f>
        <v>452.28</v>
      </c>
      <c r="AK10" s="164">
        <f>INDEX('Waste Composition'!$P$5:$P$20,MATCH('3. UCRTS Rail'!AK$4,'Waste Composition'!$O$5:$O$20,0))*$B10</f>
        <v>18.844999999999999</v>
      </c>
      <c r="AL10" s="164">
        <f>INDEX('Waste Composition'!$P$5:$P$20,MATCH('3. UCRTS Rail'!AL$4,'Waste Composition'!$O$5:$O$20,0))*$B10</f>
        <v>452.28</v>
      </c>
      <c r="AM10" s="173">
        <f>INDEX('Waste Composition'!$P$5:$P$20,MATCH('3. UCRTS Rail'!AM$4,'Waste Composition'!$O$5:$O$20,0))*$B10</f>
        <v>301.52</v>
      </c>
      <c r="AO10" s="214">
        <v>0</v>
      </c>
      <c r="AP10" s="215">
        <v>0</v>
      </c>
      <c r="AQ10" s="215">
        <v>0</v>
      </c>
      <c r="AR10" s="215">
        <v>0</v>
      </c>
      <c r="AS10" s="215">
        <v>0</v>
      </c>
      <c r="AT10" s="215">
        <v>0</v>
      </c>
      <c r="AU10" s="215">
        <v>0</v>
      </c>
      <c r="AV10" s="215">
        <v>0</v>
      </c>
      <c r="AW10" s="215">
        <v>0</v>
      </c>
      <c r="AX10" s="215">
        <v>0</v>
      </c>
      <c r="AY10" s="215">
        <v>0</v>
      </c>
      <c r="AZ10" s="215">
        <v>0</v>
      </c>
      <c r="BA10" s="215">
        <v>0</v>
      </c>
      <c r="BB10" s="215">
        <v>0</v>
      </c>
      <c r="BC10" s="215">
        <v>0</v>
      </c>
      <c r="BD10" s="215">
        <v>0</v>
      </c>
      <c r="BF10" s="214">
        <v>0</v>
      </c>
      <c r="BG10" s="215">
        <v>0</v>
      </c>
      <c r="BH10" s="215">
        <v>0</v>
      </c>
      <c r="BI10" s="215">
        <v>0</v>
      </c>
      <c r="BJ10" s="215">
        <v>0</v>
      </c>
      <c r="BK10" s="215">
        <v>0</v>
      </c>
      <c r="BL10" s="215">
        <v>0</v>
      </c>
      <c r="BM10" s="215">
        <v>0</v>
      </c>
      <c r="BN10" s="215">
        <v>0</v>
      </c>
      <c r="BO10" s="215">
        <v>0</v>
      </c>
      <c r="BP10" s="215">
        <v>0</v>
      </c>
      <c r="BQ10" s="215">
        <v>0</v>
      </c>
      <c r="BR10" s="215">
        <v>0</v>
      </c>
      <c r="BS10" s="215">
        <v>0</v>
      </c>
      <c r="BT10" s="215">
        <v>0</v>
      </c>
      <c r="BU10" s="219">
        <v>0</v>
      </c>
      <c r="BW10" s="214">
        <v>1</v>
      </c>
      <c r="BX10" s="215">
        <v>1</v>
      </c>
      <c r="BY10" s="215">
        <v>1</v>
      </c>
      <c r="BZ10" s="215">
        <v>1</v>
      </c>
      <c r="CA10" s="215">
        <v>1</v>
      </c>
      <c r="CB10" s="215">
        <v>1</v>
      </c>
      <c r="CC10" s="215">
        <v>1</v>
      </c>
      <c r="CD10" s="215">
        <v>1</v>
      </c>
      <c r="CE10" s="215">
        <v>1</v>
      </c>
      <c r="CF10" s="215">
        <v>1</v>
      </c>
      <c r="CG10" s="215">
        <v>1</v>
      </c>
      <c r="CH10" s="215">
        <v>1</v>
      </c>
      <c r="CI10" s="215">
        <v>1</v>
      </c>
      <c r="CJ10" s="215">
        <v>1</v>
      </c>
      <c r="CK10" s="215">
        <v>1</v>
      </c>
      <c r="CL10" s="219">
        <v>1</v>
      </c>
      <c r="CN10" s="214">
        <v>0</v>
      </c>
      <c r="CO10" s="215">
        <v>0</v>
      </c>
      <c r="CP10" s="215">
        <v>0</v>
      </c>
      <c r="CQ10" s="215">
        <v>0</v>
      </c>
      <c r="CR10" s="215">
        <v>0</v>
      </c>
      <c r="CS10" s="215">
        <v>0</v>
      </c>
      <c r="CT10" s="215">
        <v>0</v>
      </c>
      <c r="CU10" s="215">
        <v>0</v>
      </c>
      <c r="CV10" s="215">
        <v>0</v>
      </c>
      <c r="CW10" s="215">
        <v>0</v>
      </c>
      <c r="CX10" s="215">
        <v>0</v>
      </c>
      <c r="CY10" s="215">
        <v>0</v>
      </c>
      <c r="CZ10" s="215">
        <v>0</v>
      </c>
      <c r="DA10" s="215">
        <v>0</v>
      </c>
      <c r="DB10" s="215">
        <v>0</v>
      </c>
      <c r="DC10" s="219">
        <v>0</v>
      </c>
      <c r="DE10" s="214">
        <v>0</v>
      </c>
      <c r="DF10" s="215">
        <v>0</v>
      </c>
      <c r="DG10" s="215">
        <v>0</v>
      </c>
      <c r="DH10" s="215">
        <v>0</v>
      </c>
      <c r="DI10" s="215">
        <v>0</v>
      </c>
      <c r="DJ10" s="215">
        <v>0</v>
      </c>
      <c r="DK10" s="215">
        <v>0</v>
      </c>
      <c r="DL10" s="215">
        <v>0</v>
      </c>
      <c r="DM10" s="215">
        <v>0</v>
      </c>
      <c r="DN10" s="215">
        <v>0</v>
      </c>
      <c r="DO10" s="215">
        <v>0</v>
      </c>
      <c r="DP10" s="215">
        <v>0</v>
      </c>
      <c r="DQ10" s="215">
        <v>0</v>
      </c>
      <c r="DR10" s="215">
        <v>0</v>
      </c>
      <c r="DS10" s="215">
        <v>0</v>
      </c>
      <c r="DT10" s="219">
        <v>0</v>
      </c>
      <c r="DV10" s="214">
        <v>0</v>
      </c>
      <c r="DW10" s="215">
        <v>0</v>
      </c>
      <c r="DX10" s="215">
        <v>0</v>
      </c>
      <c r="DY10" s="215">
        <v>0</v>
      </c>
      <c r="DZ10" s="215">
        <v>0</v>
      </c>
      <c r="EA10" s="215">
        <v>0</v>
      </c>
      <c r="EB10" s="215">
        <v>0</v>
      </c>
      <c r="EC10" s="215">
        <v>0</v>
      </c>
      <c r="ED10" s="215">
        <v>0</v>
      </c>
      <c r="EE10" s="215">
        <v>0</v>
      </c>
      <c r="EF10" s="215">
        <v>0</v>
      </c>
      <c r="EG10" s="215">
        <v>0</v>
      </c>
      <c r="EH10" s="215">
        <v>0</v>
      </c>
      <c r="EI10" s="215">
        <v>0</v>
      </c>
      <c r="EJ10" s="215">
        <v>0</v>
      </c>
      <c r="EK10" s="219">
        <v>0</v>
      </c>
      <c r="EM10" s="172">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73">
        <f>$AM$10*BD10</f>
        <v>0</v>
      </c>
      <c r="FC10" s="229"/>
      <c r="FD10" s="172">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73">
        <f>$AM$10*BU10</f>
        <v>0</v>
      </c>
      <c r="FT10" s="229"/>
      <c r="FU10" s="172">
        <f>$X$10*BW10</f>
        <v>150.76</v>
      </c>
      <c r="FV10" s="164">
        <f>$Y$10*BX10</f>
        <v>640.7299999999999</v>
      </c>
      <c r="FW10" s="164">
        <f>$Z$10*BY10</f>
        <v>678.42</v>
      </c>
      <c r="FX10" s="164">
        <f>$AA$10*BZ10</f>
        <v>339.21</v>
      </c>
      <c r="FY10" s="164">
        <f>$AB$10*CA10</f>
        <v>56.534999999999997</v>
      </c>
      <c r="FZ10" s="164">
        <f>$AC$10*CB10</f>
        <v>94.225000000000009</v>
      </c>
      <c r="GA10" s="164">
        <f>$AD$10*CC10</f>
        <v>18.844999999999999</v>
      </c>
      <c r="GB10" s="164">
        <f>$AE$10*CD10</f>
        <v>282.67500000000001</v>
      </c>
      <c r="GC10" s="164">
        <f>$AF$10*CE10</f>
        <v>37.69</v>
      </c>
      <c r="GD10" s="164">
        <f>$AG$10*CF10</f>
        <v>37.69</v>
      </c>
      <c r="GE10" s="164">
        <f>$AH$10*CG10</f>
        <v>94.225000000000009</v>
      </c>
      <c r="GF10" s="164">
        <f>$AI$10*CH10</f>
        <v>113.07</v>
      </c>
      <c r="GG10" s="164">
        <f>$AJ$10*CI10</f>
        <v>452.28</v>
      </c>
      <c r="GH10" s="164">
        <f>$AK$10*CJ10</f>
        <v>18.844999999999999</v>
      </c>
      <c r="GI10" s="164">
        <f>$AL$10*CK10</f>
        <v>452.28</v>
      </c>
      <c r="GJ10" s="173">
        <f>$AM$10*CL10</f>
        <v>301.52</v>
      </c>
      <c r="GK10" s="229"/>
      <c r="GL10" s="172">
        <f>$X$10*CN10</f>
        <v>0</v>
      </c>
      <c r="GM10" s="164">
        <f>$Y$10*CO10</f>
        <v>0</v>
      </c>
      <c r="GN10" s="164">
        <f>$Z$10*CP10</f>
        <v>0</v>
      </c>
      <c r="GO10" s="164">
        <f>$AA$10*CQ10</f>
        <v>0</v>
      </c>
      <c r="GP10" s="164">
        <f>$AB$10*CR10</f>
        <v>0</v>
      </c>
      <c r="GQ10" s="164">
        <f>$AC$10*CS10</f>
        <v>0</v>
      </c>
      <c r="GR10" s="164">
        <f>$AD$10*CT10</f>
        <v>0</v>
      </c>
      <c r="GS10" s="164">
        <f>$AE$10*CU10</f>
        <v>0</v>
      </c>
      <c r="GT10" s="164">
        <f>$AF$10*CV10</f>
        <v>0</v>
      </c>
      <c r="GU10" s="164">
        <f>$AG$10*CW10</f>
        <v>0</v>
      </c>
      <c r="GV10" s="164">
        <f>$AH$10*CX10</f>
        <v>0</v>
      </c>
      <c r="GW10" s="164">
        <f>$AI$10*CY10</f>
        <v>0</v>
      </c>
      <c r="GX10" s="164">
        <f>$AJ$10*CZ10</f>
        <v>0</v>
      </c>
      <c r="GY10" s="164">
        <f>$AK$10*DA10</f>
        <v>0</v>
      </c>
      <c r="GZ10" s="164">
        <f>$AL$10*DB10</f>
        <v>0</v>
      </c>
      <c r="HA10" s="173">
        <f>$AM$10*DC10</f>
        <v>0</v>
      </c>
      <c r="HB10" s="229"/>
      <c r="HC10" s="172">
        <f>$X$10*DE10</f>
        <v>0</v>
      </c>
      <c r="HD10" s="164">
        <f>$Y$10*DF10</f>
        <v>0</v>
      </c>
      <c r="HE10" s="164">
        <f>$Z$10*DG10</f>
        <v>0</v>
      </c>
      <c r="HF10" s="164">
        <f>$AA$10*DH10</f>
        <v>0</v>
      </c>
      <c r="HG10" s="164">
        <f>$AB$10*DI10</f>
        <v>0</v>
      </c>
      <c r="HH10" s="164">
        <f>$AC$10*DJ10</f>
        <v>0</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73">
        <f>$AM$10*DT10</f>
        <v>0</v>
      </c>
      <c r="HS10" s="229"/>
      <c r="HT10" s="172">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73">
        <f>$AM$10*EK10</f>
        <v>0</v>
      </c>
      <c r="IK10" s="49" t="s">
        <v>227</v>
      </c>
      <c r="IL10" s="62">
        <f t="shared" si="5"/>
        <v>0</v>
      </c>
      <c r="IM10" s="289">
        <f t="shared" si="6"/>
        <v>0</v>
      </c>
      <c r="IN10" s="289">
        <f t="shared" si="7"/>
        <v>1838.560705339266</v>
      </c>
      <c r="IO10" s="289">
        <f t="shared" si="8"/>
        <v>0</v>
      </c>
      <c r="IP10" s="289">
        <f t="shared" si="9"/>
        <v>0</v>
      </c>
      <c r="IQ10" s="236">
        <f t="shared" si="10"/>
        <v>0</v>
      </c>
    </row>
    <row r="11" spans="1:251">
      <c r="A11" s="62" t="s">
        <v>258</v>
      </c>
      <c r="B11" s="145">
        <f>INDEX('Waste Projections'!$H13:$AL13,MATCH('3. UCRTS Rail'!$B$1,'Waste Projections'!$H$6:$AL$6,0))</f>
        <v>3570.38</v>
      </c>
      <c r="C11" s="286" t="s">
        <v>294</v>
      </c>
      <c r="D11" s="154" t="s">
        <v>297</v>
      </c>
      <c r="E11" s="83" t="s">
        <v>249</v>
      </c>
      <c r="F11" s="83" t="s">
        <v>249</v>
      </c>
      <c r="G11" s="156">
        <v>42.5</v>
      </c>
      <c r="H11" s="83" t="s">
        <v>220</v>
      </c>
      <c r="I11" s="156">
        <v>0</v>
      </c>
      <c r="J11" s="156" t="str">
        <f t="shared" si="1"/>
        <v>N/A</v>
      </c>
      <c r="K11" s="156">
        <v>0</v>
      </c>
      <c r="L11" s="240" t="str">
        <f t="shared" si="2"/>
        <v>N/A</v>
      </c>
      <c r="M11" s="243">
        <f t="shared" si="11"/>
        <v>1200</v>
      </c>
      <c r="N11" s="240" t="str">
        <f t="shared" si="3"/>
        <v>Rail</v>
      </c>
      <c r="O11" s="172">
        <f t="shared" si="4"/>
        <v>0</v>
      </c>
      <c r="P11" s="164">
        <f t="shared" si="4"/>
        <v>151741.15</v>
      </c>
      <c r="Q11" s="164">
        <f t="shared" si="4"/>
        <v>0</v>
      </c>
      <c r="R11" s="173">
        <f t="shared" si="4"/>
        <v>4284456</v>
      </c>
      <c r="S11" s="172">
        <f>INDEX('Transportation GHG'!$B$21:$B$24,MATCH('3. UCRTS Rail'!S$4,'Transportation GHG'!$A$21:$A$24,0))*O11</f>
        <v>0</v>
      </c>
      <c r="T11" s="164">
        <f>INDEX('Transportation GHG'!$B$21:$B$24,MATCH('3. UCRTS Rail'!T$4,'Transportation GHG'!$A$21:$A$24,0))*P11</f>
        <v>13.612348394615385</v>
      </c>
      <c r="U11" s="164">
        <f>INDEX('Transportation GHG'!$B$21:$B$24,MATCH('3. UCRTS Rail'!U$4,'Transportation GHG'!$A$21:$A$24,0))*Q11</f>
        <v>0</v>
      </c>
      <c r="V11" s="173">
        <f>INDEX('Transportation GHG'!$B$21:$B$24,MATCH('3. UCRTS Rail'!V$4,'Transportation GHG'!$A$21:$A$24,0))*R11</f>
        <v>101.55554039024392</v>
      </c>
      <c r="X11" s="172">
        <f>INDEX('Waste Composition'!$P$5:$P$20,MATCH('3. UCRTS Rail'!X$4,'Waste Composition'!$O$5:$O$20,0))*$B11</f>
        <v>142.8152</v>
      </c>
      <c r="Y11" s="164">
        <f>INDEX('Waste Composition'!$P$5:$P$20,MATCH('3. UCRTS Rail'!Y$4,'Waste Composition'!$O$5:$O$20,0))*$B11</f>
        <v>606.96460000000002</v>
      </c>
      <c r="Z11" s="164">
        <f>INDEX('Waste Composition'!$P$5:$P$20,MATCH('3. UCRTS Rail'!Z$4,'Waste Composition'!$O$5:$O$20,0))*$B11</f>
        <v>642.66840000000002</v>
      </c>
      <c r="AA11" s="164">
        <f>INDEX('Waste Composition'!$P$5:$P$20,MATCH('3. UCRTS Rail'!AA$4,'Waste Composition'!$O$5:$O$20,0))*$B11</f>
        <v>321.33420000000001</v>
      </c>
      <c r="AB11" s="164">
        <f>INDEX('Waste Composition'!$P$5:$P$20,MATCH('3. UCRTS Rail'!AB$4,'Waste Composition'!$O$5:$O$20,0))*$B11</f>
        <v>53.555700000000002</v>
      </c>
      <c r="AC11" s="164">
        <f>INDEX('Waste Composition'!$P$5:$P$20,MATCH('3. UCRTS Rail'!AC$4,'Waste Composition'!$O$5:$O$20,0))*$B11</f>
        <v>89.259500000000003</v>
      </c>
      <c r="AD11" s="164">
        <f>INDEX('Waste Composition'!$P$5:$P$20,MATCH('3. UCRTS Rail'!AD$4,'Waste Composition'!$O$5:$O$20,0))*$B11</f>
        <v>17.851900000000001</v>
      </c>
      <c r="AE11" s="164">
        <f>INDEX('Waste Composition'!$P$5:$P$20,MATCH('3. UCRTS Rail'!AE$4,'Waste Composition'!$O$5:$O$20,0))*$B11</f>
        <v>267.77850000000001</v>
      </c>
      <c r="AF11" s="164">
        <f>INDEX('Waste Composition'!$P$5:$P$20,MATCH('3. UCRTS Rail'!AF$4,'Waste Composition'!$O$5:$O$20,0))*$B11</f>
        <v>35.703800000000001</v>
      </c>
      <c r="AG11" s="164">
        <f>INDEX('Waste Composition'!$P$5:$P$20,MATCH('3. UCRTS Rail'!AG$4,'Waste Composition'!$O$5:$O$20,0))*$B11</f>
        <v>35.703800000000001</v>
      </c>
      <c r="AH11" s="164">
        <f>INDEX('Waste Composition'!$P$5:$P$20,MATCH('3. UCRTS Rail'!AH$4,'Waste Composition'!$O$5:$O$20,0))*$B11</f>
        <v>89.259500000000003</v>
      </c>
      <c r="AI11" s="164">
        <f>INDEX('Waste Composition'!$P$5:$P$20,MATCH('3. UCRTS Rail'!AI$4,'Waste Composition'!$O$5:$O$20,0))*$B11</f>
        <v>107.1114</v>
      </c>
      <c r="AJ11" s="164">
        <f>INDEX('Waste Composition'!$P$5:$P$20,MATCH('3. UCRTS Rail'!AJ$4,'Waste Composition'!$O$5:$O$20,0))*$B11</f>
        <v>428.44560000000001</v>
      </c>
      <c r="AK11" s="164">
        <f>INDEX('Waste Composition'!$P$5:$P$20,MATCH('3. UCRTS Rail'!AK$4,'Waste Composition'!$O$5:$O$20,0))*$B11</f>
        <v>17.851900000000001</v>
      </c>
      <c r="AL11" s="164">
        <f>INDEX('Waste Composition'!$P$5:$P$20,MATCH('3. UCRTS Rail'!AL$4,'Waste Composition'!$O$5:$O$20,0))*$B11</f>
        <v>428.44560000000001</v>
      </c>
      <c r="AM11" s="173">
        <f>INDEX('Waste Composition'!$P$5:$P$20,MATCH('3. UCRTS Rail'!AM$4,'Waste Composition'!$O$5:$O$20,0))*$B11</f>
        <v>285.63040000000001</v>
      </c>
      <c r="AO11" s="214">
        <v>0</v>
      </c>
      <c r="AP11" s="215">
        <v>0</v>
      </c>
      <c r="AQ11" s="215">
        <v>0</v>
      </c>
      <c r="AR11" s="215">
        <v>0</v>
      </c>
      <c r="AS11" s="215">
        <v>0</v>
      </c>
      <c r="AT11" s="215">
        <v>0</v>
      </c>
      <c r="AU11" s="215">
        <v>0</v>
      </c>
      <c r="AV11" s="215">
        <v>0</v>
      </c>
      <c r="AW11" s="215">
        <v>0</v>
      </c>
      <c r="AX11" s="215">
        <v>0</v>
      </c>
      <c r="AY11" s="215">
        <v>0</v>
      </c>
      <c r="AZ11" s="215">
        <v>0</v>
      </c>
      <c r="BA11" s="215">
        <v>0</v>
      </c>
      <c r="BB11" s="215">
        <v>0</v>
      </c>
      <c r="BC11" s="215">
        <v>0</v>
      </c>
      <c r="BD11" s="215">
        <v>0</v>
      </c>
      <c r="BF11" s="214">
        <v>0</v>
      </c>
      <c r="BG11" s="215">
        <v>0</v>
      </c>
      <c r="BH11" s="215">
        <v>0</v>
      </c>
      <c r="BI11" s="215">
        <v>0</v>
      </c>
      <c r="BJ11" s="215">
        <v>0</v>
      </c>
      <c r="BK11" s="215">
        <v>0</v>
      </c>
      <c r="BL11" s="215">
        <v>0</v>
      </c>
      <c r="BM11" s="215">
        <v>0</v>
      </c>
      <c r="BN11" s="215">
        <v>0</v>
      </c>
      <c r="BO11" s="215">
        <v>0</v>
      </c>
      <c r="BP11" s="215">
        <v>0</v>
      </c>
      <c r="BQ11" s="215">
        <v>0</v>
      </c>
      <c r="BR11" s="215">
        <v>0</v>
      </c>
      <c r="BS11" s="215">
        <v>0</v>
      </c>
      <c r="BT11" s="215">
        <v>0</v>
      </c>
      <c r="BU11" s="219">
        <v>0</v>
      </c>
      <c r="BW11" s="214">
        <v>1</v>
      </c>
      <c r="BX11" s="215">
        <v>1</v>
      </c>
      <c r="BY11" s="215">
        <v>1</v>
      </c>
      <c r="BZ11" s="215">
        <v>1</v>
      </c>
      <c r="CA11" s="215">
        <v>1</v>
      </c>
      <c r="CB11" s="215">
        <v>1</v>
      </c>
      <c r="CC11" s="215">
        <v>1</v>
      </c>
      <c r="CD11" s="215">
        <v>1</v>
      </c>
      <c r="CE11" s="215">
        <v>1</v>
      </c>
      <c r="CF11" s="215">
        <v>1</v>
      </c>
      <c r="CG11" s="215">
        <v>1</v>
      </c>
      <c r="CH11" s="215">
        <v>1</v>
      </c>
      <c r="CI11" s="215">
        <v>1</v>
      </c>
      <c r="CJ11" s="215">
        <v>1</v>
      </c>
      <c r="CK11" s="215">
        <v>1</v>
      </c>
      <c r="CL11" s="219">
        <v>1</v>
      </c>
      <c r="CN11" s="214">
        <v>0</v>
      </c>
      <c r="CO11" s="215">
        <v>0</v>
      </c>
      <c r="CP11" s="215">
        <v>0</v>
      </c>
      <c r="CQ11" s="215">
        <v>0</v>
      </c>
      <c r="CR11" s="215">
        <v>0</v>
      </c>
      <c r="CS11" s="215">
        <v>0</v>
      </c>
      <c r="CT11" s="215">
        <v>0</v>
      </c>
      <c r="CU11" s="215">
        <v>0</v>
      </c>
      <c r="CV11" s="215">
        <v>0</v>
      </c>
      <c r="CW11" s="215">
        <v>0</v>
      </c>
      <c r="CX11" s="215">
        <v>0</v>
      </c>
      <c r="CY11" s="215">
        <v>0</v>
      </c>
      <c r="CZ11" s="215">
        <v>0</v>
      </c>
      <c r="DA11" s="215">
        <v>0</v>
      </c>
      <c r="DB11" s="215">
        <v>0</v>
      </c>
      <c r="DC11" s="219">
        <v>0</v>
      </c>
      <c r="DE11" s="214">
        <v>0</v>
      </c>
      <c r="DF11" s="215">
        <v>0</v>
      </c>
      <c r="DG11" s="215">
        <v>0</v>
      </c>
      <c r="DH11" s="215">
        <v>0</v>
      </c>
      <c r="DI11" s="215">
        <v>0</v>
      </c>
      <c r="DJ11" s="215">
        <v>0</v>
      </c>
      <c r="DK11" s="215">
        <v>0</v>
      </c>
      <c r="DL11" s="215">
        <v>0</v>
      </c>
      <c r="DM11" s="215">
        <v>0</v>
      </c>
      <c r="DN11" s="215">
        <v>0</v>
      </c>
      <c r="DO11" s="215">
        <v>0</v>
      </c>
      <c r="DP11" s="215">
        <v>0</v>
      </c>
      <c r="DQ11" s="215">
        <v>0</v>
      </c>
      <c r="DR11" s="215">
        <v>0</v>
      </c>
      <c r="DS11" s="215">
        <v>0</v>
      </c>
      <c r="DT11" s="219">
        <v>0</v>
      </c>
      <c r="DV11" s="214">
        <v>0</v>
      </c>
      <c r="DW11" s="215">
        <v>0</v>
      </c>
      <c r="DX11" s="215">
        <v>0</v>
      </c>
      <c r="DY11" s="215">
        <v>0</v>
      </c>
      <c r="DZ11" s="215">
        <v>0</v>
      </c>
      <c r="EA11" s="215">
        <v>0</v>
      </c>
      <c r="EB11" s="215">
        <v>0</v>
      </c>
      <c r="EC11" s="215">
        <v>0</v>
      </c>
      <c r="ED11" s="215">
        <v>0</v>
      </c>
      <c r="EE11" s="215">
        <v>0</v>
      </c>
      <c r="EF11" s="215">
        <v>0</v>
      </c>
      <c r="EG11" s="215">
        <v>0</v>
      </c>
      <c r="EH11" s="215">
        <v>0</v>
      </c>
      <c r="EI11" s="215">
        <v>0</v>
      </c>
      <c r="EJ11" s="215">
        <v>0</v>
      </c>
      <c r="EK11" s="219">
        <v>0</v>
      </c>
      <c r="EM11" s="172">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73">
        <f>$AM$11*BD11</f>
        <v>0</v>
      </c>
      <c r="FC11" s="229"/>
      <c r="FD11" s="172">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73">
        <f>$AM$11*BU11</f>
        <v>0</v>
      </c>
      <c r="FT11" s="229"/>
      <c r="FU11" s="172">
        <f>$X$11*BW11</f>
        <v>142.8152</v>
      </c>
      <c r="FV11" s="164">
        <f>$Y$11*BX11</f>
        <v>606.96460000000002</v>
      </c>
      <c r="FW11" s="164">
        <f>$Z$11*BY11</f>
        <v>642.66840000000002</v>
      </c>
      <c r="FX11" s="164">
        <f>$AA$11*BZ11</f>
        <v>321.33420000000001</v>
      </c>
      <c r="FY11" s="164">
        <f>$AB$11*CA11</f>
        <v>53.555700000000002</v>
      </c>
      <c r="FZ11" s="164">
        <f>$AC$11*CB11</f>
        <v>89.259500000000003</v>
      </c>
      <c r="GA11" s="164">
        <f>$AD$11*CC11</f>
        <v>17.851900000000001</v>
      </c>
      <c r="GB11" s="164">
        <f>$AE$11*CD11</f>
        <v>267.77850000000001</v>
      </c>
      <c r="GC11" s="164">
        <f>$AF$11*CE11</f>
        <v>35.703800000000001</v>
      </c>
      <c r="GD11" s="164">
        <f>$AG$11*CF11</f>
        <v>35.703800000000001</v>
      </c>
      <c r="GE11" s="164">
        <f>$AH$11*CG11</f>
        <v>89.259500000000003</v>
      </c>
      <c r="GF11" s="164">
        <f>$AI$11*CH11</f>
        <v>107.1114</v>
      </c>
      <c r="GG11" s="164">
        <f>$AJ$11*CI11</f>
        <v>428.44560000000001</v>
      </c>
      <c r="GH11" s="164">
        <f>$AK$11*CJ11</f>
        <v>17.851900000000001</v>
      </c>
      <c r="GI11" s="164">
        <f>$AL$11*CK11</f>
        <v>428.44560000000001</v>
      </c>
      <c r="GJ11" s="173">
        <f>$AM$11*CL11</f>
        <v>285.63040000000001</v>
      </c>
      <c r="GK11" s="229"/>
      <c r="GL11" s="172">
        <f>$X$11*CN11</f>
        <v>0</v>
      </c>
      <c r="GM11" s="164">
        <f>$Y$11*CO11</f>
        <v>0</v>
      </c>
      <c r="GN11" s="164">
        <f>$Z$11*CP11</f>
        <v>0</v>
      </c>
      <c r="GO11" s="164">
        <f>$AA$11*CQ11</f>
        <v>0</v>
      </c>
      <c r="GP11" s="164">
        <f>$AB$11*CR11</f>
        <v>0</v>
      </c>
      <c r="GQ11" s="164">
        <f>$AC$11*CS11</f>
        <v>0</v>
      </c>
      <c r="GR11" s="164">
        <f>$AD$11*CT11</f>
        <v>0</v>
      </c>
      <c r="GS11" s="164">
        <f>$AE$11*CU11</f>
        <v>0</v>
      </c>
      <c r="GT11" s="164">
        <f>$AF$11*CV11</f>
        <v>0</v>
      </c>
      <c r="GU11" s="164">
        <f>$AG$11*CW11</f>
        <v>0</v>
      </c>
      <c r="GV11" s="164">
        <f>$AH$11*CX11</f>
        <v>0</v>
      </c>
      <c r="GW11" s="164">
        <f>$AI$11*CY11</f>
        <v>0</v>
      </c>
      <c r="GX11" s="164">
        <f>$AJ$11*CZ11</f>
        <v>0</v>
      </c>
      <c r="GY11" s="164">
        <f>$AK$11*DA11</f>
        <v>0</v>
      </c>
      <c r="GZ11" s="164">
        <f>$AL$11*DB11</f>
        <v>0</v>
      </c>
      <c r="HA11" s="173">
        <f>$AM$11*DC11</f>
        <v>0</v>
      </c>
      <c r="HB11" s="229"/>
      <c r="HC11" s="172">
        <f>$X$11*DE11</f>
        <v>0</v>
      </c>
      <c r="HD11" s="164">
        <f>$Y$11*DF11</f>
        <v>0</v>
      </c>
      <c r="HE11" s="164">
        <f>$Z$11*DG11</f>
        <v>0</v>
      </c>
      <c r="HF11" s="164">
        <f>$AA$11*DH11</f>
        <v>0</v>
      </c>
      <c r="HG11" s="164">
        <f>$AB$11*DI11</f>
        <v>0</v>
      </c>
      <c r="HH11" s="164">
        <f>$AC$11*DJ11</f>
        <v>0</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73">
        <f>$AM$11*DT11</f>
        <v>0</v>
      </c>
      <c r="HS11" s="229"/>
      <c r="HT11" s="172">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73">
        <f>$AM$11*EK11</f>
        <v>0</v>
      </c>
      <c r="IK11" s="49" t="s">
        <v>228</v>
      </c>
      <c r="IL11" s="62">
        <f t="shared" si="5"/>
        <v>0</v>
      </c>
      <c r="IM11" s="289">
        <f t="shared" si="6"/>
        <v>0</v>
      </c>
      <c r="IN11" s="289">
        <f t="shared" si="7"/>
        <v>367.71214106785305</v>
      </c>
      <c r="IO11" s="289">
        <f t="shared" si="8"/>
        <v>0</v>
      </c>
      <c r="IP11" s="289">
        <f t="shared" si="9"/>
        <v>0</v>
      </c>
      <c r="IQ11" s="236">
        <f t="shared" si="10"/>
        <v>0</v>
      </c>
    </row>
    <row r="12" spans="1:251">
      <c r="A12" s="62" t="s">
        <v>259</v>
      </c>
      <c r="B12" s="145">
        <f>INDEX('Waste Projections'!$H14:$AL14,MATCH('3. UCRTS Rail'!$B$1,'Waste Projections'!$H$6:$AL$6,0))</f>
        <v>11510.33</v>
      </c>
      <c r="C12" s="286" t="s">
        <v>294</v>
      </c>
      <c r="D12" s="154" t="s">
        <v>297</v>
      </c>
      <c r="E12" s="83" t="s">
        <v>249</v>
      </c>
      <c r="F12" s="83" t="s">
        <v>249</v>
      </c>
      <c r="G12" s="156">
        <v>7.8</v>
      </c>
      <c r="H12" s="83" t="s">
        <v>219</v>
      </c>
      <c r="I12" s="156">
        <v>0</v>
      </c>
      <c r="J12" s="156" t="str">
        <f t="shared" si="1"/>
        <v>N/A</v>
      </c>
      <c r="K12" s="156">
        <v>0</v>
      </c>
      <c r="L12" s="240" t="str">
        <f t="shared" si="2"/>
        <v>N/A</v>
      </c>
      <c r="M12" s="243">
        <f t="shared" si="11"/>
        <v>1200</v>
      </c>
      <c r="N12" s="240" t="str">
        <f t="shared" si="3"/>
        <v>Rail</v>
      </c>
      <c r="O12" s="172">
        <f t="shared" si="4"/>
        <v>89780.573999999993</v>
      </c>
      <c r="P12" s="164">
        <f t="shared" si="4"/>
        <v>0</v>
      </c>
      <c r="Q12" s="164">
        <f t="shared" si="4"/>
        <v>0</v>
      </c>
      <c r="R12" s="173">
        <f t="shared" si="4"/>
        <v>13812396</v>
      </c>
      <c r="S12" s="172">
        <f>INDEX('Transportation GHG'!$B$21:$B$24,MATCH('3. UCRTS Rail'!S$4,'Transportation GHG'!$A$21:$A$24,0))*O12</f>
        <v>16.108016215199999</v>
      </c>
      <c r="T12" s="164">
        <f>INDEX('Transportation GHG'!$B$21:$B$24,MATCH('3. UCRTS Rail'!T$4,'Transportation GHG'!$A$21:$A$24,0))*P12</f>
        <v>0</v>
      </c>
      <c r="U12" s="164">
        <f>INDEX('Transportation GHG'!$B$21:$B$24,MATCH('3. UCRTS Rail'!U$4,'Transportation GHG'!$A$21:$A$24,0))*Q12</f>
        <v>0</v>
      </c>
      <c r="V12" s="173">
        <f>INDEX('Transportation GHG'!$B$21:$B$24,MATCH('3. UCRTS Rail'!V$4,'Transportation GHG'!$A$21:$A$24,0))*R12</f>
        <v>327.39870356097566</v>
      </c>
      <c r="X12" s="172">
        <f>INDEX('Waste Composition'!$P$5:$P$20,MATCH('3. UCRTS Rail'!X$4,'Waste Composition'!$O$5:$O$20,0))*$B12</f>
        <v>460.41320000000002</v>
      </c>
      <c r="Y12" s="164">
        <f>INDEX('Waste Composition'!$P$5:$P$20,MATCH('3. UCRTS Rail'!Y$4,'Waste Composition'!$O$5:$O$20,0))*$B12</f>
        <v>1956.7560999999998</v>
      </c>
      <c r="Z12" s="164">
        <f>INDEX('Waste Composition'!$P$5:$P$20,MATCH('3. UCRTS Rail'!Z$4,'Waste Composition'!$O$5:$O$20,0))*$B12</f>
        <v>2071.8593999999998</v>
      </c>
      <c r="AA12" s="164">
        <f>INDEX('Waste Composition'!$P$5:$P$20,MATCH('3. UCRTS Rail'!AA$4,'Waste Composition'!$O$5:$O$20,0))*$B12</f>
        <v>1035.9296999999999</v>
      </c>
      <c r="AB12" s="164">
        <f>INDEX('Waste Composition'!$P$5:$P$20,MATCH('3. UCRTS Rail'!AB$4,'Waste Composition'!$O$5:$O$20,0))*$B12</f>
        <v>172.65494999999999</v>
      </c>
      <c r="AC12" s="164">
        <f>INDEX('Waste Composition'!$P$5:$P$20,MATCH('3. UCRTS Rail'!AC$4,'Waste Composition'!$O$5:$O$20,0))*$B12</f>
        <v>287.75825000000003</v>
      </c>
      <c r="AD12" s="164">
        <f>INDEX('Waste Composition'!$P$5:$P$20,MATCH('3. UCRTS Rail'!AD$4,'Waste Composition'!$O$5:$O$20,0))*$B12</f>
        <v>57.551650000000002</v>
      </c>
      <c r="AE12" s="164">
        <f>INDEX('Waste Composition'!$P$5:$P$20,MATCH('3. UCRTS Rail'!AE$4,'Waste Composition'!$O$5:$O$20,0))*$B12</f>
        <v>863.27474999999993</v>
      </c>
      <c r="AF12" s="164">
        <f>INDEX('Waste Composition'!$P$5:$P$20,MATCH('3. UCRTS Rail'!AF$4,'Waste Composition'!$O$5:$O$20,0))*$B12</f>
        <v>115.1033</v>
      </c>
      <c r="AG12" s="164">
        <f>INDEX('Waste Composition'!$P$5:$P$20,MATCH('3. UCRTS Rail'!AG$4,'Waste Composition'!$O$5:$O$20,0))*$B12</f>
        <v>115.1033</v>
      </c>
      <c r="AH12" s="164">
        <f>INDEX('Waste Composition'!$P$5:$P$20,MATCH('3. UCRTS Rail'!AH$4,'Waste Composition'!$O$5:$O$20,0))*$B12</f>
        <v>287.75825000000003</v>
      </c>
      <c r="AI12" s="164">
        <f>INDEX('Waste Composition'!$P$5:$P$20,MATCH('3. UCRTS Rail'!AI$4,'Waste Composition'!$O$5:$O$20,0))*$B12</f>
        <v>345.30989999999997</v>
      </c>
      <c r="AJ12" s="164">
        <f>INDEX('Waste Composition'!$P$5:$P$20,MATCH('3. UCRTS Rail'!AJ$4,'Waste Composition'!$O$5:$O$20,0))*$B12</f>
        <v>1381.2395999999999</v>
      </c>
      <c r="AK12" s="164">
        <f>INDEX('Waste Composition'!$P$5:$P$20,MATCH('3. UCRTS Rail'!AK$4,'Waste Composition'!$O$5:$O$20,0))*$B12</f>
        <v>57.551650000000002</v>
      </c>
      <c r="AL12" s="164">
        <f>INDEX('Waste Composition'!$P$5:$P$20,MATCH('3. UCRTS Rail'!AL$4,'Waste Composition'!$O$5:$O$20,0))*$B12</f>
        <v>1381.2395999999999</v>
      </c>
      <c r="AM12" s="173">
        <f>INDEX('Waste Composition'!$P$5:$P$20,MATCH('3. UCRTS Rail'!AM$4,'Waste Composition'!$O$5:$O$20,0))*$B12</f>
        <v>920.82640000000004</v>
      </c>
      <c r="AO12" s="214">
        <v>0</v>
      </c>
      <c r="AP12" s="215">
        <v>0</v>
      </c>
      <c r="AQ12" s="215">
        <v>0</v>
      </c>
      <c r="AR12" s="215">
        <v>0</v>
      </c>
      <c r="AS12" s="215">
        <v>0</v>
      </c>
      <c r="AT12" s="215">
        <v>0</v>
      </c>
      <c r="AU12" s="215">
        <v>0</v>
      </c>
      <c r="AV12" s="215">
        <v>0</v>
      </c>
      <c r="AW12" s="215">
        <v>0</v>
      </c>
      <c r="AX12" s="215">
        <v>0</v>
      </c>
      <c r="AY12" s="215">
        <v>0</v>
      </c>
      <c r="AZ12" s="215">
        <v>0</v>
      </c>
      <c r="BA12" s="215">
        <v>0</v>
      </c>
      <c r="BB12" s="215">
        <v>0</v>
      </c>
      <c r="BC12" s="215">
        <v>0</v>
      </c>
      <c r="BD12" s="215">
        <v>0</v>
      </c>
      <c r="BF12" s="214">
        <v>0</v>
      </c>
      <c r="BG12" s="215">
        <v>0</v>
      </c>
      <c r="BH12" s="215">
        <v>0</v>
      </c>
      <c r="BI12" s="215">
        <v>0</v>
      </c>
      <c r="BJ12" s="215">
        <v>0</v>
      </c>
      <c r="BK12" s="215">
        <v>0</v>
      </c>
      <c r="BL12" s="215">
        <v>0</v>
      </c>
      <c r="BM12" s="215">
        <v>0</v>
      </c>
      <c r="BN12" s="215">
        <v>0</v>
      </c>
      <c r="BO12" s="215">
        <v>0</v>
      </c>
      <c r="BP12" s="215">
        <v>0</v>
      </c>
      <c r="BQ12" s="215">
        <v>0</v>
      </c>
      <c r="BR12" s="215">
        <v>0</v>
      </c>
      <c r="BS12" s="215">
        <v>0</v>
      </c>
      <c r="BT12" s="215">
        <v>0</v>
      </c>
      <c r="BU12" s="219">
        <v>0</v>
      </c>
      <c r="BW12" s="214">
        <v>1</v>
      </c>
      <c r="BX12" s="215">
        <v>1</v>
      </c>
      <c r="BY12" s="215">
        <v>1</v>
      </c>
      <c r="BZ12" s="215">
        <v>1</v>
      </c>
      <c r="CA12" s="215">
        <v>1</v>
      </c>
      <c r="CB12" s="215">
        <v>1</v>
      </c>
      <c r="CC12" s="215">
        <v>1</v>
      </c>
      <c r="CD12" s="215">
        <v>1</v>
      </c>
      <c r="CE12" s="215">
        <v>1</v>
      </c>
      <c r="CF12" s="215">
        <v>1</v>
      </c>
      <c r="CG12" s="215">
        <v>1</v>
      </c>
      <c r="CH12" s="215">
        <v>1</v>
      </c>
      <c r="CI12" s="215">
        <v>1</v>
      </c>
      <c r="CJ12" s="215">
        <v>1</v>
      </c>
      <c r="CK12" s="215">
        <v>1</v>
      </c>
      <c r="CL12" s="219">
        <v>1</v>
      </c>
      <c r="CN12" s="214">
        <v>0</v>
      </c>
      <c r="CO12" s="215">
        <v>0</v>
      </c>
      <c r="CP12" s="215">
        <v>0</v>
      </c>
      <c r="CQ12" s="215">
        <v>0</v>
      </c>
      <c r="CR12" s="215">
        <v>0</v>
      </c>
      <c r="CS12" s="215">
        <v>0</v>
      </c>
      <c r="CT12" s="215">
        <v>0</v>
      </c>
      <c r="CU12" s="215">
        <v>0</v>
      </c>
      <c r="CV12" s="215">
        <v>0</v>
      </c>
      <c r="CW12" s="215">
        <v>0</v>
      </c>
      <c r="CX12" s="215">
        <v>0</v>
      </c>
      <c r="CY12" s="215">
        <v>0</v>
      </c>
      <c r="CZ12" s="215">
        <v>0</v>
      </c>
      <c r="DA12" s="215">
        <v>0</v>
      </c>
      <c r="DB12" s="215">
        <v>0</v>
      </c>
      <c r="DC12" s="219">
        <v>0</v>
      </c>
      <c r="DE12" s="214">
        <v>0</v>
      </c>
      <c r="DF12" s="215">
        <v>0</v>
      </c>
      <c r="DG12" s="215">
        <v>0</v>
      </c>
      <c r="DH12" s="215">
        <v>0</v>
      </c>
      <c r="DI12" s="215">
        <v>0</v>
      </c>
      <c r="DJ12" s="215">
        <v>0</v>
      </c>
      <c r="DK12" s="215">
        <v>0</v>
      </c>
      <c r="DL12" s="215">
        <v>0</v>
      </c>
      <c r="DM12" s="215">
        <v>0</v>
      </c>
      <c r="DN12" s="215">
        <v>0</v>
      </c>
      <c r="DO12" s="215">
        <v>0</v>
      </c>
      <c r="DP12" s="215">
        <v>0</v>
      </c>
      <c r="DQ12" s="215">
        <v>0</v>
      </c>
      <c r="DR12" s="215">
        <v>0</v>
      </c>
      <c r="DS12" s="215">
        <v>0</v>
      </c>
      <c r="DT12" s="219">
        <v>0</v>
      </c>
      <c r="DV12" s="214">
        <v>0</v>
      </c>
      <c r="DW12" s="215">
        <v>0</v>
      </c>
      <c r="DX12" s="215">
        <v>0</v>
      </c>
      <c r="DY12" s="215">
        <v>0</v>
      </c>
      <c r="DZ12" s="215">
        <v>0</v>
      </c>
      <c r="EA12" s="215">
        <v>0</v>
      </c>
      <c r="EB12" s="215">
        <v>0</v>
      </c>
      <c r="EC12" s="215">
        <v>0</v>
      </c>
      <c r="ED12" s="215">
        <v>0</v>
      </c>
      <c r="EE12" s="215">
        <v>0</v>
      </c>
      <c r="EF12" s="215">
        <v>0</v>
      </c>
      <c r="EG12" s="215">
        <v>0</v>
      </c>
      <c r="EH12" s="215">
        <v>0</v>
      </c>
      <c r="EI12" s="215">
        <v>0</v>
      </c>
      <c r="EJ12" s="215">
        <v>0</v>
      </c>
      <c r="EK12" s="219">
        <v>0</v>
      </c>
      <c r="EM12" s="172">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73">
        <f>$AM$12*BD12</f>
        <v>0</v>
      </c>
      <c r="FC12" s="229"/>
      <c r="FD12" s="172">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73">
        <f>$AM$12*BU12</f>
        <v>0</v>
      </c>
      <c r="FT12" s="229"/>
      <c r="FU12" s="172">
        <f>$X$12*BW12</f>
        <v>460.41320000000002</v>
      </c>
      <c r="FV12" s="164">
        <f>$Y$12*BX12</f>
        <v>1956.7560999999998</v>
      </c>
      <c r="FW12" s="164">
        <f>$Z$12*BY12</f>
        <v>2071.8593999999998</v>
      </c>
      <c r="FX12" s="164">
        <f>$AA$12*BZ12</f>
        <v>1035.9296999999999</v>
      </c>
      <c r="FY12" s="164">
        <f>$AB$12*CA12</f>
        <v>172.65494999999999</v>
      </c>
      <c r="FZ12" s="164">
        <f>$AC$12*CB12</f>
        <v>287.75825000000003</v>
      </c>
      <c r="GA12" s="164">
        <f>$AD$12*CC12</f>
        <v>57.551650000000002</v>
      </c>
      <c r="GB12" s="164">
        <f>$AE$12*CD12</f>
        <v>863.27474999999993</v>
      </c>
      <c r="GC12" s="164">
        <f>$AF$12*CE12</f>
        <v>115.1033</v>
      </c>
      <c r="GD12" s="164">
        <f>$AG$12*CF12</f>
        <v>115.1033</v>
      </c>
      <c r="GE12" s="164">
        <f>$AH$12*CG12</f>
        <v>287.75825000000003</v>
      </c>
      <c r="GF12" s="164">
        <f>$AI$12*CH12</f>
        <v>345.30989999999997</v>
      </c>
      <c r="GG12" s="164">
        <f>$AJ$12*CI12</f>
        <v>1381.2395999999999</v>
      </c>
      <c r="GH12" s="164">
        <f>$AK$12*CJ12</f>
        <v>57.551650000000002</v>
      </c>
      <c r="GI12" s="164">
        <f>$AL$12*CK12</f>
        <v>1381.2395999999999</v>
      </c>
      <c r="GJ12" s="173">
        <f>$AM$12*CL12</f>
        <v>920.82640000000004</v>
      </c>
      <c r="GK12" s="229"/>
      <c r="GL12" s="172">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73">
        <f>$AM$12*DC12</f>
        <v>0</v>
      </c>
      <c r="HB12" s="229"/>
      <c r="HC12" s="172">
        <f>$X$12*DE12</f>
        <v>0</v>
      </c>
      <c r="HD12" s="164">
        <f>$Y$12*DF12</f>
        <v>0</v>
      </c>
      <c r="HE12" s="164">
        <f>$Z$12*DG12</f>
        <v>0</v>
      </c>
      <c r="HF12" s="164">
        <f>$AA$12*DH12</f>
        <v>0</v>
      </c>
      <c r="HG12" s="164">
        <f>$AB$12*DI12</f>
        <v>0</v>
      </c>
      <c r="HH12" s="164">
        <f>$AC$12*DJ12</f>
        <v>0</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73">
        <f>$AM$12*DT12</f>
        <v>0</v>
      </c>
      <c r="HS12" s="229"/>
      <c r="HT12" s="172">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73">
        <f>$AM$12*EK12</f>
        <v>0</v>
      </c>
      <c r="IK12" s="49" t="s">
        <v>229</v>
      </c>
      <c r="IL12" s="62">
        <f t="shared" si="5"/>
        <v>0</v>
      </c>
      <c r="IM12" s="289">
        <f t="shared" si="6"/>
        <v>0</v>
      </c>
      <c r="IN12" s="289">
        <f t="shared" si="7"/>
        <v>5515.6821160177988</v>
      </c>
      <c r="IO12" s="289">
        <f t="shared" si="8"/>
        <v>0</v>
      </c>
      <c r="IP12" s="289">
        <f t="shared" si="9"/>
        <v>0</v>
      </c>
      <c r="IQ12" s="236">
        <f t="shared" si="10"/>
        <v>0</v>
      </c>
    </row>
    <row r="13" spans="1:251">
      <c r="A13" s="367" t="s">
        <v>260</v>
      </c>
      <c r="B13" s="145">
        <f>INDEX('Waste Projections'!$H15:$AL15,MATCH('3. UCRTS Rail'!$B$1,'Waste Projections'!$H$6:$AL$6,0))</f>
        <v>2245</v>
      </c>
      <c r="C13" s="286" t="s">
        <v>294</v>
      </c>
      <c r="D13" s="154" t="s">
        <v>297</v>
      </c>
      <c r="E13" s="83" t="s">
        <v>249</v>
      </c>
      <c r="F13" s="83" t="s">
        <v>249</v>
      </c>
      <c r="G13" s="156">
        <v>34.299999999999997</v>
      </c>
      <c r="H13" s="83" t="s">
        <v>220</v>
      </c>
      <c r="I13" s="156">
        <v>0</v>
      </c>
      <c r="J13" s="156" t="str">
        <f t="shared" si="1"/>
        <v>N/A</v>
      </c>
      <c r="K13" s="156">
        <v>0</v>
      </c>
      <c r="L13" s="240" t="str">
        <f t="shared" si="2"/>
        <v>N/A</v>
      </c>
      <c r="M13" s="243">
        <f t="shared" si="11"/>
        <v>1200</v>
      </c>
      <c r="N13" s="240" t="str">
        <f t="shared" si="3"/>
        <v>Rail</v>
      </c>
      <c r="O13" s="172">
        <f t="shared" si="4"/>
        <v>0</v>
      </c>
      <c r="P13" s="164">
        <f t="shared" si="4"/>
        <v>77003.5</v>
      </c>
      <c r="Q13" s="164">
        <f t="shared" si="4"/>
        <v>0</v>
      </c>
      <c r="R13" s="173">
        <f t="shared" si="4"/>
        <v>2694000</v>
      </c>
      <c r="S13" s="172">
        <f>INDEX('Transportation GHG'!$B$21:$B$24,MATCH('3. UCRTS Rail'!S$4,'Transportation GHG'!$A$21:$A$24,0))*O13</f>
        <v>0</v>
      </c>
      <c r="T13" s="164">
        <f>INDEX('Transportation GHG'!$B$21:$B$24,MATCH('3. UCRTS Rail'!T$4,'Transportation GHG'!$A$21:$A$24,0))*P13</f>
        <v>6.9078062846153845</v>
      </c>
      <c r="U13" s="164">
        <f>INDEX('Transportation GHG'!$B$21:$B$24,MATCH('3. UCRTS Rail'!U$4,'Transportation GHG'!$A$21:$A$24,0))*Q13</f>
        <v>0</v>
      </c>
      <c r="V13" s="173">
        <f>INDEX('Transportation GHG'!$B$21:$B$24,MATCH('3. UCRTS Rail'!V$4,'Transportation GHG'!$A$21:$A$24,0))*R13</f>
        <v>63.856560975609767</v>
      </c>
      <c r="X13" s="172">
        <f>INDEX('Waste Composition'!$P$5:$P$20,MATCH('3. UCRTS Rail'!X$4,'Waste Composition'!$O$5:$O$20,0))*$B13</f>
        <v>89.8</v>
      </c>
      <c r="Y13" s="164">
        <f>INDEX('Waste Composition'!$P$5:$P$20,MATCH('3. UCRTS Rail'!Y$4,'Waste Composition'!$O$5:$O$20,0))*$B13</f>
        <v>381.65</v>
      </c>
      <c r="Z13" s="164">
        <f>INDEX('Waste Composition'!$P$5:$P$20,MATCH('3. UCRTS Rail'!Z$4,'Waste Composition'!$O$5:$O$20,0))*$B13</f>
        <v>404.09999999999997</v>
      </c>
      <c r="AA13" s="164">
        <f>INDEX('Waste Composition'!$P$5:$P$20,MATCH('3. UCRTS Rail'!AA$4,'Waste Composition'!$O$5:$O$20,0))*$B13</f>
        <v>202.04999999999998</v>
      </c>
      <c r="AB13" s="164">
        <f>INDEX('Waste Composition'!$P$5:$P$20,MATCH('3. UCRTS Rail'!AB$4,'Waste Composition'!$O$5:$O$20,0))*$B13</f>
        <v>33.674999999999997</v>
      </c>
      <c r="AC13" s="164">
        <f>INDEX('Waste Composition'!$P$5:$P$20,MATCH('3. UCRTS Rail'!AC$4,'Waste Composition'!$O$5:$O$20,0))*$B13</f>
        <v>56.125</v>
      </c>
      <c r="AD13" s="164">
        <f>INDEX('Waste Composition'!$P$5:$P$20,MATCH('3. UCRTS Rail'!AD$4,'Waste Composition'!$O$5:$O$20,0))*$B13</f>
        <v>11.225</v>
      </c>
      <c r="AE13" s="164">
        <f>INDEX('Waste Composition'!$P$5:$P$20,MATCH('3. UCRTS Rail'!AE$4,'Waste Composition'!$O$5:$O$20,0))*$B13</f>
        <v>168.375</v>
      </c>
      <c r="AF13" s="164">
        <f>INDEX('Waste Composition'!$P$5:$P$20,MATCH('3. UCRTS Rail'!AF$4,'Waste Composition'!$O$5:$O$20,0))*$B13</f>
        <v>22.45</v>
      </c>
      <c r="AG13" s="164">
        <f>INDEX('Waste Composition'!$P$5:$P$20,MATCH('3. UCRTS Rail'!AG$4,'Waste Composition'!$O$5:$O$20,0))*$B13</f>
        <v>22.45</v>
      </c>
      <c r="AH13" s="164">
        <f>INDEX('Waste Composition'!$P$5:$P$20,MATCH('3. UCRTS Rail'!AH$4,'Waste Composition'!$O$5:$O$20,0))*$B13</f>
        <v>56.125</v>
      </c>
      <c r="AI13" s="164">
        <f>INDEX('Waste Composition'!$P$5:$P$20,MATCH('3. UCRTS Rail'!AI$4,'Waste Composition'!$O$5:$O$20,0))*$B13</f>
        <v>67.349999999999994</v>
      </c>
      <c r="AJ13" s="164">
        <f>INDEX('Waste Composition'!$P$5:$P$20,MATCH('3. UCRTS Rail'!AJ$4,'Waste Composition'!$O$5:$O$20,0))*$B13</f>
        <v>269.39999999999998</v>
      </c>
      <c r="AK13" s="164">
        <f>INDEX('Waste Composition'!$P$5:$P$20,MATCH('3. UCRTS Rail'!AK$4,'Waste Composition'!$O$5:$O$20,0))*$B13</f>
        <v>11.225</v>
      </c>
      <c r="AL13" s="164">
        <f>INDEX('Waste Composition'!$P$5:$P$20,MATCH('3. UCRTS Rail'!AL$4,'Waste Composition'!$O$5:$O$20,0))*$B13</f>
        <v>269.39999999999998</v>
      </c>
      <c r="AM13" s="173">
        <f>INDEX('Waste Composition'!$P$5:$P$20,MATCH('3. UCRTS Rail'!AM$4,'Waste Composition'!$O$5:$O$20,0))*$B13</f>
        <v>179.6</v>
      </c>
      <c r="AO13" s="214">
        <v>0</v>
      </c>
      <c r="AP13" s="215">
        <v>0</v>
      </c>
      <c r="AQ13" s="215">
        <v>0</v>
      </c>
      <c r="AR13" s="215">
        <v>0</v>
      </c>
      <c r="AS13" s="215">
        <v>0</v>
      </c>
      <c r="AT13" s="215">
        <v>0</v>
      </c>
      <c r="AU13" s="215">
        <v>0</v>
      </c>
      <c r="AV13" s="215">
        <v>0</v>
      </c>
      <c r="AW13" s="215">
        <v>0</v>
      </c>
      <c r="AX13" s="215">
        <v>0</v>
      </c>
      <c r="AY13" s="215">
        <v>0</v>
      </c>
      <c r="AZ13" s="215">
        <v>0</v>
      </c>
      <c r="BA13" s="215">
        <v>0</v>
      </c>
      <c r="BB13" s="215">
        <v>0</v>
      </c>
      <c r="BC13" s="215">
        <v>0</v>
      </c>
      <c r="BD13" s="215">
        <v>0</v>
      </c>
      <c r="BF13" s="214">
        <v>0</v>
      </c>
      <c r="BG13" s="215">
        <v>0</v>
      </c>
      <c r="BH13" s="215">
        <v>0</v>
      </c>
      <c r="BI13" s="215">
        <v>0</v>
      </c>
      <c r="BJ13" s="215">
        <v>0</v>
      </c>
      <c r="BK13" s="215">
        <v>0</v>
      </c>
      <c r="BL13" s="215">
        <v>0</v>
      </c>
      <c r="BM13" s="215">
        <v>0</v>
      </c>
      <c r="BN13" s="215">
        <v>0</v>
      </c>
      <c r="BO13" s="215">
        <v>0</v>
      </c>
      <c r="BP13" s="215">
        <v>0</v>
      </c>
      <c r="BQ13" s="215">
        <v>0</v>
      </c>
      <c r="BR13" s="215">
        <v>0</v>
      </c>
      <c r="BS13" s="215">
        <v>0</v>
      </c>
      <c r="BT13" s="215">
        <v>0</v>
      </c>
      <c r="BU13" s="219">
        <v>0</v>
      </c>
      <c r="BW13" s="214">
        <v>1</v>
      </c>
      <c r="BX13" s="215">
        <v>1</v>
      </c>
      <c r="BY13" s="215">
        <v>1</v>
      </c>
      <c r="BZ13" s="215">
        <v>1</v>
      </c>
      <c r="CA13" s="215">
        <v>1</v>
      </c>
      <c r="CB13" s="215">
        <v>1</v>
      </c>
      <c r="CC13" s="215">
        <v>1</v>
      </c>
      <c r="CD13" s="215">
        <v>1</v>
      </c>
      <c r="CE13" s="215">
        <v>1</v>
      </c>
      <c r="CF13" s="215">
        <v>1</v>
      </c>
      <c r="CG13" s="215">
        <v>1</v>
      </c>
      <c r="CH13" s="215">
        <v>1</v>
      </c>
      <c r="CI13" s="215">
        <v>1</v>
      </c>
      <c r="CJ13" s="215">
        <v>1</v>
      </c>
      <c r="CK13" s="215">
        <v>1</v>
      </c>
      <c r="CL13" s="219">
        <v>1</v>
      </c>
      <c r="CN13" s="214">
        <v>0</v>
      </c>
      <c r="CO13" s="215">
        <v>0</v>
      </c>
      <c r="CP13" s="215">
        <v>0</v>
      </c>
      <c r="CQ13" s="215">
        <v>0</v>
      </c>
      <c r="CR13" s="215">
        <v>0</v>
      </c>
      <c r="CS13" s="215">
        <v>0</v>
      </c>
      <c r="CT13" s="215">
        <v>0</v>
      </c>
      <c r="CU13" s="215">
        <v>0</v>
      </c>
      <c r="CV13" s="215">
        <v>0</v>
      </c>
      <c r="CW13" s="215">
        <v>0</v>
      </c>
      <c r="CX13" s="215">
        <v>0</v>
      </c>
      <c r="CY13" s="215">
        <v>0</v>
      </c>
      <c r="CZ13" s="215">
        <v>0</v>
      </c>
      <c r="DA13" s="215">
        <v>0</v>
      </c>
      <c r="DB13" s="215">
        <v>0</v>
      </c>
      <c r="DC13" s="219">
        <v>0</v>
      </c>
      <c r="DE13" s="214">
        <v>0</v>
      </c>
      <c r="DF13" s="215">
        <v>0</v>
      </c>
      <c r="DG13" s="215">
        <v>0</v>
      </c>
      <c r="DH13" s="215">
        <v>0</v>
      </c>
      <c r="DI13" s="215">
        <v>0</v>
      </c>
      <c r="DJ13" s="215">
        <v>0</v>
      </c>
      <c r="DK13" s="215">
        <v>0</v>
      </c>
      <c r="DL13" s="215">
        <v>0</v>
      </c>
      <c r="DM13" s="215">
        <v>0</v>
      </c>
      <c r="DN13" s="215">
        <v>0</v>
      </c>
      <c r="DO13" s="215">
        <v>0</v>
      </c>
      <c r="DP13" s="215">
        <v>0</v>
      </c>
      <c r="DQ13" s="215">
        <v>0</v>
      </c>
      <c r="DR13" s="215">
        <v>0</v>
      </c>
      <c r="DS13" s="215">
        <v>0</v>
      </c>
      <c r="DT13" s="219">
        <v>0</v>
      </c>
      <c r="DV13" s="214">
        <v>0</v>
      </c>
      <c r="DW13" s="215">
        <v>0</v>
      </c>
      <c r="DX13" s="215">
        <v>0</v>
      </c>
      <c r="DY13" s="215">
        <v>0</v>
      </c>
      <c r="DZ13" s="215">
        <v>0</v>
      </c>
      <c r="EA13" s="215">
        <v>0</v>
      </c>
      <c r="EB13" s="215">
        <v>0</v>
      </c>
      <c r="EC13" s="215">
        <v>0</v>
      </c>
      <c r="ED13" s="215">
        <v>0</v>
      </c>
      <c r="EE13" s="215">
        <v>0</v>
      </c>
      <c r="EF13" s="215">
        <v>0</v>
      </c>
      <c r="EG13" s="215">
        <v>0</v>
      </c>
      <c r="EH13" s="215">
        <v>0</v>
      </c>
      <c r="EI13" s="215">
        <v>0</v>
      </c>
      <c r="EJ13" s="215">
        <v>0</v>
      </c>
      <c r="EK13" s="219">
        <v>0</v>
      </c>
      <c r="EM13" s="172">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73">
        <f>$AM$13*BD13</f>
        <v>0</v>
      </c>
      <c r="FC13" s="229"/>
      <c r="FD13" s="172">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73">
        <f>$AM$13*BU13</f>
        <v>0</v>
      </c>
      <c r="FT13" s="229"/>
      <c r="FU13" s="172">
        <f>$X$13*BW13</f>
        <v>89.8</v>
      </c>
      <c r="FV13" s="164">
        <f>$Y$13*BX13</f>
        <v>381.65</v>
      </c>
      <c r="FW13" s="164">
        <f>$Z$13*BY13</f>
        <v>404.09999999999997</v>
      </c>
      <c r="FX13" s="164">
        <f>$AA$13*BZ13</f>
        <v>202.04999999999998</v>
      </c>
      <c r="FY13" s="164">
        <f>$AB$13*CA13</f>
        <v>33.674999999999997</v>
      </c>
      <c r="FZ13" s="164">
        <f>$AC$13*CB13</f>
        <v>56.125</v>
      </c>
      <c r="GA13" s="164">
        <f>$AD$13*CC13</f>
        <v>11.225</v>
      </c>
      <c r="GB13" s="164">
        <f>$AE$13*CD13</f>
        <v>168.375</v>
      </c>
      <c r="GC13" s="164">
        <f>$AF$13*CE13</f>
        <v>22.45</v>
      </c>
      <c r="GD13" s="164">
        <f>$AG$13*CF13</f>
        <v>22.45</v>
      </c>
      <c r="GE13" s="164">
        <f>$AH$13*CG13</f>
        <v>56.125</v>
      </c>
      <c r="GF13" s="164">
        <f>$AI$13*CH13</f>
        <v>67.349999999999994</v>
      </c>
      <c r="GG13" s="164">
        <f>$AJ$13*CI13</f>
        <v>269.39999999999998</v>
      </c>
      <c r="GH13" s="164">
        <f>$AK$13*CJ13</f>
        <v>11.225</v>
      </c>
      <c r="GI13" s="164">
        <f>$AL$13*CK13</f>
        <v>269.39999999999998</v>
      </c>
      <c r="GJ13" s="173">
        <f>$AM$13*CL13</f>
        <v>179.6</v>
      </c>
      <c r="GK13" s="229"/>
      <c r="GL13" s="172">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73">
        <f>$AM$13*DC13</f>
        <v>0</v>
      </c>
      <c r="HB13" s="229"/>
      <c r="HC13" s="172">
        <f>$X$13*DE13</f>
        <v>0</v>
      </c>
      <c r="HD13" s="164">
        <f>$Y$13*DF13</f>
        <v>0</v>
      </c>
      <c r="HE13" s="164">
        <f>$Z$13*DG13</f>
        <v>0</v>
      </c>
      <c r="HF13" s="164">
        <f>$AA$13*DH13</f>
        <v>0</v>
      </c>
      <c r="HG13" s="164">
        <f>$AB$13*DI13</f>
        <v>0</v>
      </c>
      <c r="HH13" s="164">
        <f>$AC$13*DJ13</f>
        <v>0</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73">
        <f>$AM$13*DT13</f>
        <v>0</v>
      </c>
      <c r="HS13" s="229"/>
      <c r="HT13" s="172">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73">
        <f>$AM$13*EK13</f>
        <v>0</v>
      </c>
      <c r="IK13" s="65" t="s">
        <v>230</v>
      </c>
      <c r="IL13" s="62">
        <f t="shared" si="5"/>
        <v>0</v>
      </c>
      <c r="IM13" s="289">
        <f t="shared" si="6"/>
        <v>0</v>
      </c>
      <c r="IN13" s="289">
        <f t="shared" si="7"/>
        <v>735.42428213570611</v>
      </c>
      <c r="IO13" s="289">
        <f t="shared" si="8"/>
        <v>0</v>
      </c>
      <c r="IP13" s="289">
        <f t="shared" si="9"/>
        <v>0</v>
      </c>
      <c r="IQ13" s="236">
        <f t="shared" si="10"/>
        <v>0</v>
      </c>
    </row>
    <row r="14" spans="1:251">
      <c r="A14" s="368"/>
      <c r="B14" s="145">
        <f>INDEX('Waste Projections'!$H16:$AL16,MATCH('3. UCRTS Rail'!$B$1,'Waste Projections'!$H$6:$AL$6,0))</f>
        <v>2245</v>
      </c>
      <c r="C14" s="286" t="s">
        <v>294</v>
      </c>
      <c r="D14" s="154" t="s">
        <v>297</v>
      </c>
      <c r="E14" s="83" t="s">
        <v>249</v>
      </c>
      <c r="F14" s="83" t="s">
        <v>249</v>
      </c>
      <c r="G14" s="156">
        <v>34.299999999999997</v>
      </c>
      <c r="H14" s="83" t="s">
        <v>220</v>
      </c>
      <c r="I14" s="156">
        <v>0</v>
      </c>
      <c r="J14" s="156" t="str">
        <f t="shared" si="1"/>
        <v>N/A</v>
      </c>
      <c r="K14" s="156">
        <v>0</v>
      </c>
      <c r="L14" s="240" t="str">
        <f t="shared" si="2"/>
        <v>N/A</v>
      </c>
      <c r="M14" s="243">
        <f t="shared" si="11"/>
        <v>1200</v>
      </c>
      <c r="N14" s="240" t="str">
        <f t="shared" si="3"/>
        <v>Rail</v>
      </c>
      <c r="O14" s="172">
        <f t="shared" si="4"/>
        <v>0</v>
      </c>
      <c r="P14" s="164">
        <f t="shared" si="4"/>
        <v>77003.5</v>
      </c>
      <c r="Q14" s="164">
        <f t="shared" si="4"/>
        <v>0</v>
      </c>
      <c r="R14" s="173">
        <f t="shared" si="4"/>
        <v>2694000</v>
      </c>
      <c r="S14" s="172">
        <f>INDEX('Transportation GHG'!$B$21:$B$24,MATCH('3. UCRTS Rail'!S$4,'Transportation GHG'!$A$21:$A$24,0))*O14</f>
        <v>0</v>
      </c>
      <c r="T14" s="164">
        <f>INDEX('Transportation GHG'!$B$21:$B$24,MATCH('3. UCRTS Rail'!T$4,'Transportation GHG'!$A$21:$A$24,0))*P14</f>
        <v>6.9078062846153845</v>
      </c>
      <c r="U14" s="164">
        <f>INDEX('Transportation GHG'!$B$21:$B$24,MATCH('3. UCRTS Rail'!U$4,'Transportation GHG'!$A$21:$A$24,0))*Q14</f>
        <v>0</v>
      </c>
      <c r="V14" s="173">
        <f>INDEX('Transportation GHG'!$B$21:$B$24,MATCH('3. UCRTS Rail'!V$4,'Transportation GHG'!$A$21:$A$24,0))*R14</f>
        <v>63.856560975609767</v>
      </c>
      <c r="X14" s="172">
        <f>INDEX('Waste Composition'!$P$5:$P$20,MATCH('3. UCRTS Rail'!X$4,'Waste Composition'!$O$5:$O$20,0))*$B14</f>
        <v>89.8</v>
      </c>
      <c r="Y14" s="164">
        <f>INDEX('Waste Composition'!$P$5:$P$20,MATCH('3. UCRTS Rail'!Y$4,'Waste Composition'!$O$5:$O$20,0))*$B14</f>
        <v>381.65</v>
      </c>
      <c r="Z14" s="164">
        <f>INDEX('Waste Composition'!$P$5:$P$20,MATCH('3. UCRTS Rail'!Z$4,'Waste Composition'!$O$5:$O$20,0))*$B14</f>
        <v>404.09999999999997</v>
      </c>
      <c r="AA14" s="164">
        <f>INDEX('Waste Composition'!$P$5:$P$20,MATCH('3. UCRTS Rail'!AA$4,'Waste Composition'!$O$5:$O$20,0))*$B14</f>
        <v>202.04999999999998</v>
      </c>
      <c r="AB14" s="164">
        <f>INDEX('Waste Composition'!$P$5:$P$20,MATCH('3. UCRTS Rail'!AB$4,'Waste Composition'!$O$5:$O$20,0))*$B14</f>
        <v>33.674999999999997</v>
      </c>
      <c r="AC14" s="164">
        <f>INDEX('Waste Composition'!$P$5:$P$20,MATCH('3. UCRTS Rail'!AC$4,'Waste Composition'!$O$5:$O$20,0))*$B14</f>
        <v>56.125</v>
      </c>
      <c r="AD14" s="164">
        <f>INDEX('Waste Composition'!$P$5:$P$20,MATCH('3. UCRTS Rail'!AD$4,'Waste Composition'!$O$5:$O$20,0))*$B14</f>
        <v>11.225</v>
      </c>
      <c r="AE14" s="164">
        <f>INDEX('Waste Composition'!$P$5:$P$20,MATCH('3. UCRTS Rail'!AE$4,'Waste Composition'!$O$5:$O$20,0))*$B14</f>
        <v>168.375</v>
      </c>
      <c r="AF14" s="164">
        <f>INDEX('Waste Composition'!$P$5:$P$20,MATCH('3. UCRTS Rail'!AF$4,'Waste Composition'!$O$5:$O$20,0))*$B14</f>
        <v>22.45</v>
      </c>
      <c r="AG14" s="164">
        <f>INDEX('Waste Composition'!$P$5:$P$20,MATCH('3. UCRTS Rail'!AG$4,'Waste Composition'!$O$5:$O$20,0))*$B14</f>
        <v>22.45</v>
      </c>
      <c r="AH14" s="164">
        <f>INDEX('Waste Composition'!$P$5:$P$20,MATCH('3. UCRTS Rail'!AH$4,'Waste Composition'!$O$5:$O$20,0))*$B14</f>
        <v>56.125</v>
      </c>
      <c r="AI14" s="164">
        <f>INDEX('Waste Composition'!$P$5:$P$20,MATCH('3. UCRTS Rail'!AI$4,'Waste Composition'!$O$5:$O$20,0))*$B14</f>
        <v>67.349999999999994</v>
      </c>
      <c r="AJ14" s="164">
        <f>INDEX('Waste Composition'!$P$5:$P$20,MATCH('3. UCRTS Rail'!AJ$4,'Waste Composition'!$O$5:$O$20,0))*$B14</f>
        <v>269.39999999999998</v>
      </c>
      <c r="AK14" s="164">
        <f>INDEX('Waste Composition'!$P$5:$P$20,MATCH('3. UCRTS Rail'!AK$4,'Waste Composition'!$O$5:$O$20,0))*$B14</f>
        <v>11.225</v>
      </c>
      <c r="AL14" s="164">
        <f>INDEX('Waste Composition'!$P$5:$P$20,MATCH('3. UCRTS Rail'!AL$4,'Waste Composition'!$O$5:$O$20,0))*$B14</f>
        <v>269.39999999999998</v>
      </c>
      <c r="AM14" s="173">
        <f>INDEX('Waste Composition'!$P$5:$P$20,MATCH('3. UCRTS Rail'!AM$4,'Waste Composition'!$O$5:$O$20,0))*$B14</f>
        <v>179.6</v>
      </c>
      <c r="AO14" s="214">
        <v>0</v>
      </c>
      <c r="AP14" s="215">
        <v>0</v>
      </c>
      <c r="AQ14" s="215">
        <v>0</v>
      </c>
      <c r="AR14" s="215">
        <v>0</v>
      </c>
      <c r="AS14" s="215">
        <v>0</v>
      </c>
      <c r="AT14" s="215">
        <v>0</v>
      </c>
      <c r="AU14" s="215">
        <v>0</v>
      </c>
      <c r="AV14" s="215">
        <v>0</v>
      </c>
      <c r="AW14" s="215">
        <v>0</v>
      </c>
      <c r="AX14" s="215">
        <v>0</v>
      </c>
      <c r="AY14" s="215">
        <v>0</v>
      </c>
      <c r="AZ14" s="215">
        <v>0</v>
      </c>
      <c r="BA14" s="215">
        <v>0</v>
      </c>
      <c r="BB14" s="215">
        <v>0</v>
      </c>
      <c r="BC14" s="215">
        <v>0</v>
      </c>
      <c r="BD14" s="215">
        <v>0</v>
      </c>
      <c r="BF14" s="214">
        <v>0</v>
      </c>
      <c r="BG14" s="215">
        <v>0</v>
      </c>
      <c r="BH14" s="215">
        <v>0</v>
      </c>
      <c r="BI14" s="215">
        <v>0</v>
      </c>
      <c r="BJ14" s="215">
        <v>0</v>
      </c>
      <c r="BK14" s="215">
        <v>0</v>
      </c>
      <c r="BL14" s="215">
        <v>0</v>
      </c>
      <c r="BM14" s="215">
        <v>0</v>
      </c>
      <c r="BN14" s="215">
        <v>0</v>
      </c>
      <c r="BO14" s="215">
        <v>0</v>
      </c>
      <c r="BP14" s="215">
        <v>0</v>
      </c>
      <c r="BQ14" s="215">
        <v>0</v>
      </c>
      <c r="BR14" s="215">
        <v>0</v>
      </c>
      <c r="BS14" s="215">
        <v>0</v>
      </c>
      <c r="BT14" s="215">
        <v>0</v>
      </c>
      <c r="BU14" s="219">
        <v>0</v>
      </c>
      <c r="BW14" s="214">
        <v>1</v>
      </c>
      <c r="BX14" s="215">
        <v>1</v>
      </c>
      <c r="BY14" s="215">
        <v>1</v>
      </c>
      <c r="BZ14" s="215">
        <v>1</v>
      </c>
      <c r="CA14" s="215">
        <v>1</v>
      </c>
      <c r="CB14" s="215">
        <v>1</v>
      </c>
      <c r="CC14" s="215">
        <v>1</v>
      </c>
      <c r="CD14" s="215">
        <v>1</v>
      </c>
      <c r="CE14" s="215">
        <v>1</v>
      </c>
      <c r="CF14" s="215">
        <v>1</v>
      </c>
      <c r="CG14" s="215">
        <v>1</v>
      </c>
      <c r="CH14" s="215">
        <v>1</v>
      </c>
      <c r="CI14" s="215">
        <v>1</v>
      </c>
      <c r="CJ14" s="215">
        <v>1</v>
      </c>
      <c r="CK14" s="215">
        <v>1</v>
      </c>
      <c r="CL14" s="219">
        <v>1</v>
      </c>
      <c r="CN14" s="214">
        <v>0</v>
      </c>
      <c r="CO14" s="215">
        <v>0</v>
      </c>
      <c r="CP14" s="215">
        <v>0</v>
      </c>
      <c r="CQ14" s="215">
        <v>0</v>
      </c>
      <c r="CR14" s="215">
        <v>0</v>
      </c>
      <c r="CS14" s="215">
        <v>0</v>
      </c>
      <c r="CT14" s="215">
        <v>0</v>
      </c>
      <c r="CU14" s="215">
        <v>0</v>
      </c>
      <c r="CV14" s="215">
        <v>0</v>
      </c>
      <c r="CW14" s="215">
        <v>0</v>
      </c>
      <c r="CX14" s="215">
        <v>0</v>
      </c>
      <c r="CY14" s="215">
        <v>0</v>
      </c>
      <c r="CZ14" s="215">
        <v>0</v>
      </c>
      <c r="DA14" s="215">
        <v>0</v>
      </c>
      <c r="DB14" s="215">
        <v>0</v>
      </c>
      <c r="DC14" s="219">
        <v>0</v>
      </c>
      <c r="DE14" s="214">
        <v>0</v>
      </c>
      <c r="DF14" s="215">
        <v>0</v>
      </c>
      <c r="DG14" s="215">
        <v>0</v>
      </c>
      <c r="DH14" s="215">
        <v>0</v>
      </c>
      <c r="DI14" s="215">
        <v>0</v>
      </c>
      <c r="DJ14" s="215">
        <v>0</v>
      </c>
      <c r="DK14" s="215">
        <v>0</v>
      </c>
      <c r="DL14" s="215">
        <v>0</v>
      </c>
      <c r="DM14" s="215">
        <v>0</v>
      </c>
      <c r="DN14" s="215">
        <v>0</v>
      </c>
      <c r="DO14" s="215">
        <v>0</v>
      </c>
      <c r="DP14" s="215">
        <v>0</v>
      </c>
      <c r="DQ14" s="215">
        <v>0</v>
      </c>
      <c r="DR14" s="215">
        <v>0</v>
      </c>
      <c r="DS14" s="215">
        <v>0</v>
      </c>
      <c r="DT14" s="219">
        <v>0</v>
      </c>
      <c r="DV14" s="214">
        <v>0</v>
      </c>
      <c r="DW14" s="215">
        <v>0</v>
      </c>
      <c r="DX14" s="215">
        <v>0</v>
      </c>
      <c r="DY14" s="215">
        <v>0</v>
      </c>
      <c r="DZ14" s="215">
        <v>0</v>
      </c>
      <c r="EA14" s="215">
        <v>0</v>
      </c>
      <c r="EB14" s="215">
        <v>0</v>
      </c>
      <c r="EC14" s="215">
        <v>0</v>
      </c>
      <c r="ED14" s="215">
        <v>0</v>
      </c>
      <c r="EE14" s="215">
        <v>0</v>
      </c>
      <c r="EF14" s="215">
        <v>0</v>
      </c>
      <c r="EG14" s="215">
        <v>0</v>
      </c>
      <c r="EH14" s="215">
        <v>0</v>
      </c>
      <c r="EI14" s="215">
        <v>0</v>
      </c>
      <c r="EJ14" s="215">
        <v>0</v>
      </c>
      <c r="EK14" s="219">
        <v>0</v>
      </c>
      <c r="EM14" s="172">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73">
        <f>$AM$14*BD14</f>
        <v>0</v>
      </c>
      <c r="FC14" s="229"/>
      <c r="FD14" s="172">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73">
        <f>$AM$14*BU14</f>
        <v>0</v>
      </c>
      <c r="FT14" s="229"/>
      <c r="FU14" s="172">
        <f>$X$14*BW14</f>
        <v>89.8</v>
      </c>
      <c r="FV14" s="164">
        <f>$Y$14*BX14</f>
        <v>381.65</v>
      </c>
      <c r="FW14" s="164">
        <f>$Z$14*BY14</f>
        <v>404.09999999999997</v>
      </c>
      <c r="FX14" s="164">
        <f>$AA$14*BZ14</f>
        <v>202.04999999999998</v>
      </c>
      <c r="FY14" s="164">
        <f>$AB$14*CA14</f>
        <v>33.674999999999997</v>
      </c>
      <c r="FZ14" s="164">
        <f>$AC$14*CB14</f>
        <v>56.125</v>
      </c>
      <c r="GA14" s="164">
        <f>$AD$14*CC14</f>
        <v>11.225</v>
      </c>
      <c r="GB14" s="164">
        <f>$AE$14*CD14</f>
        <v>168.375</v>
      </c>
      <c r="GC14" s="164">
        <f>$AF$14*CE14</f>
        <v>22.45</v>
      </c>
      <c r="GD14" s="164">
        <f>$AG$14*CF14</f>
        <v>22.45</v>
      </c>
      <c r="GE14" s="164">
        <f>$AH$14*CG14</f>
        <v>56.125</v>
      </c>
      <c r="GF14" s="164">
        <f>$AI$14*CH14</f>
        <v>67.349999999999994</v>
      </c>
      <c r="GG14" s="164">
        <f>$AJ$14*CI14</f>
        <v>269.39999999999998</v>
      </c>
      <c r="GH14" s="164">
        <f>$AK$14*CJ14</f>
        <v>11.225</v>
      </c>
      <c r="GI14" s="164">
        <f>$AL$14*CK14</f>
        <v>269.39999999999998</v>
      </c>
      <c r="GJ14" s="173">
        <f>$AM$14*CL14</f>
        <v>179.6</v>
      </c>
      <c r="GK14" s="229"/>
      <c r="GL14" s="172">
        <f>$X$14*CN14</f>
        <v>0</v>
      </c>
      <c r="GM14" s="164">
        <f>$Y$14*CO14</f>
        <v>0</v>
      </c>
      <c r="GN14" s="164">
        <f>$Z$14*CP14</f>
        <v>0</v>
      </c>
      <c r="GO14" s="164">
        <f>$AA$14*CQ14</f>
        <v>0</v>
      </c>
      <c r="GP14" s="164">
        <f>$AB$14*CR14</f>
        <v>0</v>
      </c>
      <c r="GQ14" s="164">
        <f>$AC$14*CS14</f>
        <v>0</v>
      </c>
      <c r="GR14" s="164">
        <f>$AD$14*CT14</f>
        <v>0</v>
      </c>
      <c r="GS14" s="164">
        <f>$AE$14*CU14</f>
        <v>0</v>
      </c>
      <c r="GT14" s="164">
        <f>$AF$14*CV14</f>
        <v>0</v>
      </c>
      <c r="GU14" s="164">
        <f>$AG$14*CW14</f>
        <v>0</v>
      </c>
      <c r="GV14" s="164">
        <f>$AH$14*CX14</f>
        <v>0</v>
      </c>
      <c r="GW14" s="164">
        <f>$AI$14*CY14</f>
        <v>0</v>
      </c>
      <c r="GX14" s="164">
        <f>$AJ$14*CZ14</f>
        <v>0</v>
      </c>
      <c r="GY14" s="164">
        <f>$AK$14*DA14</f>
        <v>0</v>
      </c>
      <c r="GZ14" s="164">
        <f>$AL$14*DB14</f>
        <v>0</v>
      </c>
      <c r="HA14" s="173">
        <f>$AM$14*DC14</f>
        <v>0</v>
      </c>
      <c r="HB14" s="229"/>
      <c r="HC14" s="172">
        <f>$X$14*DE14</f>
        <v>0</v>
      </c>
      <c r="HD14" s="164">
        <f>$Y$14*DF14</f>
        <v>0</v>
      </c>
      <c r="HE14" s="164">
        <f>$Z$14*DG14</f>
        <v>0</v>
      </c>
      <c r="HF14" s="164">
        <f>$AA$14*DH14</f>
        <v>0</v>
      </c>
      <c r="HG14" s="164">
        <f>$AB$14*DI14</f>
        <v>0</v>
      </c>
      <c r="HH14" s="164">
        <f>$AC$14*DJ14</f>
        <v>0</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73">
        <f>$AM$14*DT14</f>
        <v>0</v>
      </c>
      <c r="HS14" s="229"/>
      <c r="HT14" s="172">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73">
        <f>$AM$14*EK14</f>
        <v>0</v>
      </c>
      <c r="IK14" s="52" t="s">
        <v>231</v>
      </c>
      <c r="IL14" s="62">
        <f t="shared" si="5"/>
        <v>0</v>
      </c>
      <c r="IM14" s="289">
        <f t="shared" si="6"/>
        <v>0</v>
      </c>
      <c r="IN14" s="289">
        <f t="shared" si="7"/>
        <v>735.42428213570611</v>
      </c>
      <c r="IO14" s="289">
        <f t="shared" si="8"/>
        <v>0</v>
      </c>
      <c r="IP14" s="289">
        <f t="shared" si="9"/>
        <v>0</v>
      </c>
      <c r="IQ14" s="236">
        <f t="shared" si="10"/>
        <v>0</v>
      </c>
    </row>
    <row r="15" spans="1:251">
      <c r="A15" s="62" t="s">
        <v>262</v>
      </c>
      <c r="B15" s="145">
        <f>INDEX('Waste Projections'!$H17:$AL17,MATCH('3. UCRTS Rail'!$B$1,'Waste Projections'!$H$6:$AL$6,0))</f>
        <v>3517</v>
      </c>
      <c r="C15" s="286" t="s">
        <v>294</v>
      </c>
      <c r="D15" s="154" t="s">
        <v>297</v>
      </c>
      <c r="E15" s="83" t="s">
        <v>249</v>
      </c>
      <c r="F15" s="83" t="s">
        <v>249</v>
      </c>
      <c r="G15" s="156">
        <v>8</v>
      </c>
      <c r="H15" s="83" t="s">
        <v>220</v>
      </c>
      <c r="I15" s="156">
        <v>0</v>
      </c>
      <c r="J15" s="156" t="str">
        <f t="shared" si="1"/>
        <v>N/A</v>
      </c>
      <c r="K15" s="156">
        <v>0</v>
      </c>
      <c r="L15" s="240" t="str">
        <f t="shared" si="2"/>
        <v>N/A</v>
      </c>
      <c r="M15" s="243">
        <f t="shared" si="11"/>
        <v>1200</v>
      </c>
      <c r="N15" s="240" t="str">
        <f t="shared" si="3"/>
        <v>Rail</v>
      </c>
      <c r="O15" s="172">
        <f t="shared" si="4"/>
        <v>0</v>
      </c>
      <c r="P15" s="164">
        <f t="shared" si="4"/>
        <v>28136</v>
      </c>
      <c r="Q15" s="164">
        <f t="shared" si="4"/>
        <v>0</v>
      </c>
      <c r="R15" s="173">
        <f t="shared" si="4"/>
        <v>4220400</v>
      </c>
      <c r="S15" s="172">
        <f>INDEX('Transportation GHG'!$B$21:$B$24,MATCH('3. UCRTS Rail'!S$4,'Transportation GHG'!$A$21:$A$24,0))*O15</f>
        <v>0</v>
      </c>
      <c r="T15" s="164">
        <f>INDEX('Transportation GHG'!$B$21:$B$24,MATCH('3. UCRTS Rail'!T$4,'Transportation GHG'!$A$21:$A$24,0))*P15</f>
        <v>2.524015630769231</v>
      </c>
      <c r="U15" s="164">
        <f>INDEX('Transportation GHG'!$B$21:$B$24,MATCH('3. UCRTS Rail'!U$4,'Transportation GHG'!$A$21:$A$24,0))*Q15</f>
        <v>0</v>
      </c>
      <c r="V15" s="173">
        <f>INDEX('Transportation GHG'!$B$21:$B$24,MATCH('3. UCRTS Rail'!V$4,'Transportation GHG'!$A$21:$A$24,0))*R15</f>
        <v>100.0372048780488</v>
      </c>
      <c r="X15" s="172">
        <f>INDEX('Waste Composition'!$P$5:$P$20,MATCH('3. UCRTS Rail'!X$4,'Waste Composition'!$O$5:$O$20,0))*$B15</f>
        <v>140.68</v>
      </c>
      <c r="Y15" s="164">
        <f>INDEX('Waste Composition'!$P$5:$P$20,MATCH('3. UCRTS Rail'!Y$4,'Waste Composition'!$O$5:$O$20,0))*$B15</f>
        <v>597.89</v>
      </c>
      <c r="Z15" s="164">
        <f>INDEX('Waste Composition'!$P$5:$P$20,MATCH('3. UCRTS Rail'!Z$4,'Waste Composition'!$O$5:$O$20,0))*$B15</f>
        <v>633.05999999999995</v>
      </c>
      <c r="AA15" s="164">
        <f>INDEX('Waste Composition'!$P$5:$P$20,MATCH('3. UCRTS Rail'!AA$4,'Waste Composition'!$O$5:$O$20,0))*$B15</f>
        <v>316.52999999999997</v>
      </c>
      <c r="AB15" s="164">
        <f>INDEX('Waste Composition'!$P$5:$P$20,MATCH('3. UCRTS Rail'!AB$4,'Waste Composition'!$O$5:$O$20,0))*$B15</f>
        <v>52.754999999999995</v>
      </c>
      <c r="AC15" s="164">
        <f>INDEX('Waste Composition'!$P$5:$P$20,MATCH('3. UCRTS Rail'!AC$4,'Waste Composition'!$O$5:$O$20,0))*$B15</f>
        <v>87.925000000000011</v>
      </c>
      <c r="AD15" s="164">
        <f>INDEX('Waste Composition'!$P$5:$P$20,MATCH('3. UCRTS Rail'!AD$4,'Waste Composition'!$O$5:$O$20,0))*$B15</f>
        <v>17.585000000000001</v>
      </c>
      <c r="AE15" s="164">
        <f>INDEX('Waste Composition'!$P$5:$P$20,MATCH('3. UCRTS Rail'!AE$4,'Waste Composition'!$O$5:$O$20,0))*$B15</f>
        <v>263.77499999999998</v>
      </c>
      <c r="AF15" s="164">
        <f>INDEX('Waste Composition'!$P$5:$P$20,MATCH('3. UCRTS Rail'!AF$4,'Waste Composition'!$O$5:$O$20,0))*$B15</f>
        <v>35.17</v>
      </c>
      <c r="AG15" s="164">
        <f>INDEX('Waste Composition'!$P$5:$P$20,MATCH('3. UCRTS Rail'!AG$4,'Waste Composition'!$O$5:$O$20,0))*$B15</f>
        <v>35.17</v>
      </c>
      <c r="AH15" s="164">
        <f>INDEX('Waste Composition'!$P$5:$P$20,MATCH('3. UCRTS Rail'!AH$4,'Waste Composition'!$O$5:$O$20,0))*$B15</f>
        <v>87.925000000000011</v>
      </c>
      <c r="AI15" s="164">
        <f>INDEX('Waste Composition'!$P$5:$P$20,MATCH('3. UCRTS Rail'!AI$4,'Waste Composition'!$O$5:$O$20,0))*$B15</f>
        <v>105.50999999999999</v>
      </c>
      <c r="AJ15" s="164">
        <f>INDEX('Waste Composition'!$P$5:$P$20,MATCH('3. UCRTS Rail'!AJ$4,'Waste Composition'!$O$5:$O$20,0))*$B15</f>
        <v>422.03999999999996</v>
      </c>
      <c r="AK15" s="164">
        <f>INDEX('Waste Composition'!$P$5:$P$20,MATCH('3. UCRTS Rail'!AK$4,'Waste Composition'!$O$5:$O$20,0))*$B15</f>
        <v>17.585000000000001</v>
      </c>
      <c r="AL15" s="164">
        <f>INDEX('Waste Composition'!$P$5:$P$20,MATCH('3. UCRTS Rail'!AL$4,'Waste Composition'!$O$5:$O$20,0))*$B15</f>
        <v>422.03999999999996</v>
      </c>
      <c r="AM15" s="173">
        <f>INDEX('Waste Composition'!$P$5:$P$20,MATCH('3. UCRTS Rail'!AM$4,'Waste Composition'!$O$5:$O$20,0))*$B15</f>
        <v>281.36</v>
      </c>
      <c r="AO15" s="214">
        <v>0</v>
      </c>
      <c r="AP15" s="215">
        <v>0</v>
      </c>
      <c r="AQ15" s="215">
        <v>0</v>
      </c>
      <c r="AR15" s="215">
        <v>0</v>
      </c>
      <c r="AS15" s="215">
        <v>0</v>
      </c>
      <c r="AT15" s="215">
        <v>0</v>
      </c>
      <c r="AU15" s="215">
        <v>0</v>
      </c>
      <c r="AV15" s="215">
        <v>0</v>
      </c>
      <c r="AW15" s="215">
        <v>0</v>
      </c>
      <c r="AX15" s="215">
        <v>0</v>
      </c>
      <c r="AY15" s="215">
        <v>0</v>
      </c>
      <c r="AZ15" s="215">
        <v>0</v>
      </c>
      <c r="BA15" s="215">
        <v>0</v>
      </c>
      <c r="BB15" s="215">
        <v>0</v>
      </c>
      <c r="BC15" s="215">
        <v>0</v>
      </c>
      <c r="BD15" s="215">
        <v>0</v>
      </c>
      <c r="BF15" s="214">
        <v>0</v>
      </c>
      <c r="BG15" s="215">
        <v>0</v>
      </c>
      <c r="BH15" s="215">
        <v>0</v>
      </c>
      <c r="BI15" s="215">
        <v>0</v>
      </c>
      <c r="BJ15" s="215">
        <v>0</v>
      </c>
      <c r="BK15" s="215">
        <v>0</v>
      </c>
      <c r="BL15" s="215">
        <v>0</v>
      </c>
      <c r="BM15" s="215">
        <v>0</v>
      </c>
      <c r="BN15" s="215">
        <v>0</v>
      </c>
      <c r="BO15" s="215">
        <v>0</v>
      </c>
      <c r="BP15" s="215">
        <v>0</v>
      </c>
      <c r="BQ15" s="215">
        <v>0</v>
      </c>
      <c r="BR15" s="215">
        <v>0</v>
      </c>
      <c r="BS15" s="215">
        <v>0</v>
      </c>
      <c r="BT15" s="215">
        <v>0</v>
      </c>
      <c r="BU15" s="219">
        <v>0</v>
      </c>
      <c r="BW15" s="214">
        <v>1</v>
      </c>
      <c r="BX15" s="215">
        <v>1</v>
      </c>
      <c r="BY15" s="215">
        <v>1</v>
      </c>
      <c r="BZ15" s="215">
        <v>1</v>
      </c>
      <c r="CA15" s="215">
        <v>1</v>
      </c>
      <c r="CB15" s="215">
        <v>1</v>
      </c>
      <c r="CC15" s="215">
        <v>1</v>
      </c>
      <c r="CD15" s="215">
        <v>1</v>
      </c>
      <c r="CE15" s="215">
        <v>1</v>
      </c>
      <c r="CF15" s="215">
        <v>1</v>
      </c>
      <c r="CG15" s="215">
        <v>1</v>
      </c>
      <c r="CH15" s="215">
        <v>1</v>
      </c>
      <c r="CI15" s="215">
        <v>1</v>
      </c>
      <c r="CJ15" s="215">
        <v>1</v>
      </c>
      <c r="CK15" s="215">
        <v>1</v>
      </c>
      <c r="CL15" s="219">
        <v>1</v>
      </c>
      <c r="CN15" s="214">
        <v>0</v>
      </c>
      <c r="CO15" s="215">
        <v>0</v>
      </c>
      <c r="CP15" s="215">
        <v>0</v>
      </c>
      <c r="CQ15" s="215">
        <v>0</v>
      </c>
      <c r="CR15" s="215">
        <v>0</v>
      </c>
      <c r="CS15" s="215">
        <v>0</v>
      </c>
      <c r="CT15" s="215">
        <v>0</v>
      </c>
      <c r="CU15" s="215">
        <v>0</v>
      </c>
      <c r="CV15" s="215">
        <v>0</v>
      </c>
      <c r="CW15" s="215">
        <v>0</v>
      </c>
      <c r="CX15" s="215">
        <v>0</v>
      </c>
      <c r="CY15" s="215">
        <v>0</v>
      </c>
      <c r="CZ15" s="215">
        <v>0</v>
      </c>
      <c r="DA15" s="215">
        <v>0</v>
      </c>
      <c r="DB15" s="215">
        <v>0</v>
      </c>
      <c r="DC15" s="219">
        <v>0</v>
      </c>
      <c r="DE15" s="214">
        <v>0</v>
      </c>
      <c r="DF15" s="215">
        <v>0</v>
      </c>
      <c r="DG15" s="215">
        <v>0</v>
      </c>
      <c r="DH15" s="215">
        <v>0</v>
      </c>
      <c r="DI15" s="215">
        <v>0</v>
      </c>
      <c r="DJ15" s="215">
        <v>0</v>
      </c>
      <c r="DK15" s="215">
        <v>0</v>
      </c>
      <c r="DL15" s="215">
        <v>0</v>
      </c>
      <c r="DM15" s="215">
        <v>0</v>
      </c>
      <c r="DN15" s="215">
        <v>0</v>
      </c>
      <c r="DO15" s="215">
        <v>0</v>
      </c>
      <c r="DP15" s="215">
        <v>0</v>
      </c>
      <c r="DQ15" s="215">
        <v>0</v>
      </c>
      <c r="DR15" s="215">
        <v>0</v>
      </c>
      <c r="DS15" s="215">
        <v>0</v>
      </c>
      <c r="DT15" s="219">
        <v>0</v>
      </c>
      <c r="DV15" s="214">
        <v>0</v>
      </c>
      <c r="DW15" s="215">
        <v>0</v>
      </c>
      <c r="DX15" s="215">
        <v>0</v>
      </c>
      <c r="DY15" s="215">
        <v>0</v>
      </c>
      <c r="DZ15" s="215">
        <v>0</v>
      </c>
      <c r="EA15" s="215">
        <v>0</v>
      </c>
      <c r="EB15" s="215">
        <v>0</v>
      </c>
      <c r="EC15" s="215">
        <v>0</v>
      </c>
      <c r="ED15" s="215">
        <v>0</v>
      </c>
      <c r="EE15" s="215">
        <v>0</v>
      </c>
      <c r="EF15" s="215">
        <v>0</v>
      </c>
      <c r="EG15" s="215">
        <v>0</v>
      </c>
      <c r="EH15" s="215">
        <v>0</v>
      </c>
      <c r="EI15" s="215">
        <v>0</v>
      </c>
      <c r="EJ15" s="215">
        <v>0</v>
      </c>
      <c r="EK15" s="219">
        <v>0</v>
      </c>
      <c r="EM15" s="172">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73">
        <f>$AM$15*BD15</f>
        <v>0</v>
      </c>
      <c r="FC15" s="229"/>
      <c r="FD15" s="172">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73">
        <f>$AM$15*BU15</f>
        <v>0</v>
      </c>
      <c r="FT15" s="229"/>
      <c r="FU15" s="172">
        <f>$X$15*BW15</f>
        <v>140.68</v>
      </c>
      <c r="FV15" s="164">
        <f>$Y$15*BX15</f>
        <v>597.89</v>
      </c>
      <c r="FW15" s="164">
        <f>$Z$15*BY15</f>
        <v>633.05999999999995</v>
      </c>
      <c r="FX15" s="164">
        <f>$AA$15*BZ15</f>
        <v>316.52999999999997</v>
      </c>
      <c r="FY15" s="164">
        <f>$AB$15*CA15</f>
        <v>52.754999999999995</v>
      </c>
      <c r="FZ15" s="164">
        <f>$AC$15*CB15</f>
        <v>87.925000000000011</v>
      </c>
      <c r="GA15" s="164">
        <f>$AD$15*CC15</f>
        <v>17.585000000000001</v>
      </c>
      <c r="GB15" s="164">
        <f>$AE$15*CD15</f>
        <v>263.77499999999998</v>
      </c>
      <c r="GC15" s="164">
        <f>$AF$15*CE15</f>
        <v>35.17</v>
      </c>
      <c r="GD15" s="164">
        <f>$AG$15*CF15</f>
        <v>35.17</v>
      </c>
      <c r="GE15" s="164">
        <f>$AH$15*CG15</f>
        <v>87.925000000000011</v>
      </c>
      <c r="GF15" s="164">
        <f>$AI$15*CH15</f>
        <v>105.50999999999999</v>
      </c>
      <c r="GG15" s="164">
        <f>$AJ$15*CI15</f>
        <v>422.03999999999996</v>
      </c>
      <c r="GH15" s="164">
        <f>$AK$15*CJ15</f>
        <v>17.585000000000001</v>
      </c>
      <c r="GI15" s="164">
        <f>$AL$15*CK15</f>
        <v>422.03999999999996</v>
      </c>
      <c r="GJ15" s="173">
        <f>$AM$15*CL15</f>
        <v>281.36</v>
      </c>
      <c r="GK15" s="229"/>
      <c r="GL15" s="172">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73">
        <f>$AM$15*DC15</f>
        <v>0</v>
      </c>
      <c r="HB15" s="229"/>
      <c r="HC15" s="172">
        <f>$X$15*DE15</f>
        <v>0</v>
      </c>
      <c r="HD15" s="164">
        <f>$Y$15*DF15</f>
        <v>0</v>
      </c>
      <c r="HE15" s="164">
        <f>$Z$15*DG15</f>
        <v>0</v>
      </c>
      <c r="HF15" s="164">
        <f>$AA$15*DH15</f>
        <v>0</v>
      </c>
      <c r="HG15" s="164">
        <f>$AB$15*DI15</f>
        <v>0</v>
      </c>
      <c r="HH15" s="164">
        <f>$AC$15*DJ15</f>
        <v>0</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73">
        <f>$AM$15*DT15</f>
        <v>0</v>
      </c>
      <c r="HS15" s="229"/>
      <c r="HT15" s="172">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73">
        <f>$AM$15*EK15</f>
        <v>0</v>
      </c>
      <c r="IK15" s="52" t="s">
        <v>232</v>
      </c>
      <c r="IL15" s="62">
        <f t="shared" si="5"/>
        <v>0</v>
      </c>
      <c r="IM15" s="289">
        <f t="shared" si="6"/>
        <v>0</v>
      </c>
      <c r="IN15" s="289">
        <f t="shared" si="7"/>
        <v>1838.560705339266</v>
      </c>
      <c r="IO15" s="289">
        <f t="shared" si="8"/>
        <v>0</v>
      </c>
      <c r="IP15" s="289">
        <f t="shared" si="9"/>
        <v>0</v>
      </c>
      <c r="IQ15" s="236">
        <f t="shared" si="10"/>
        <v>0</v>
      </c>
    </row>
    <row r="16" spans="1:251">
      <c r="A16" s="62" t="s">
        <v>263</v>
      </c>
      <c r="B16" s="145">
        <f>INDEX('Waste Projections'!$H18:$AL18,MATCH('3. UCRTS Rail'!$B$1,'Waste Projections'!$H$6:$AL$6,0))</f>
        <v>2476</v>
      </c>
      <c r="C16" s="286" t="s">
        <v>294</v>
      </c>
      <c r="D16" s="154" t="s">
        <v>297</v>
      </c>
      <c r="E16" s="83" t="s">
        <v>249</v>
      </c>
      <c r="F16" s="83" t="s">
        <v>249</v>
      </c>
      <c r="G16" s="156">
        <v>39.5</v>
      </c>
      <c r="H16" s="83" t="s">
        <v>220</v>
      </c>
      <c r="I16" s="156">
        <v>0</v>
      </c>
      <c r="J16" s="156" t="str">
        <f t="shared" si="1"/>
        <v>N/A</v>
      </c>
      <c r="K16" s="156">
        <v>0</v>
      </c>
      <c r="L16" s="240" t="str">
        <f t="shared" si="2"/>
        <v>N/A</v>
      </c>
      <c r="M16" s="243">
        <f t="shared" si="11"/>
        <v>1200</v>
      </c>
      <c r="N16" s="240" t="str">
        <f t="shared" si="3"/>
        <v>Rail</v>
      </c>
      <c r="O16" s="172">
        <f t="shared" si="4"/>
        <v>0</v>
      </c>
      <c r="P16" s="164">
        <f t="shared" si="4"/>
        <v>97802</v>
      </c>
      <c r="Q16" s="164">
        <f t="shared" si="4"/>
        <v>0</v>
      </c>
      <c r="R16" s="173">
        <f t="shared" si="4"/>
        <v>2971200</v>
      </c>
      <c r="S16" s="172">
        <f>INDEX('Transportation GHG'!$B$21:$B$24,MATCH('3. UCRTS Rail'!S$4,'Transportation GHG'!$A$21:$A$24,0))*O16</f>
        <v>0</v>
      </c>
      <c r="T16" s="164">
        <f>INDEX('Transportation GHG'!$B$21:$B$24,MATCH('3. UCRTS Rail'!T$4,'Transportation GHG'!$A$21:$A$24,0))*P16</f>
        <v>8.7735917230769225</v>
      </c>
      <c r="U16" s="164">
        <f>INDEX('Transportation GHG'!$B$21:$B$24,MATCH('3. UCRTS Rail'!U$4,'Transportation GHG'!$A$21:$A$24,0))*Q16</f>
        <v>0</v>
      </c>
      <c r="V16" s="173">
        <f>INDEX('Transportation GHG'!$B$21:$B$24,MATCH('3. UCRTS Rail'!V$4,'Transportation GHG'!$A$21:$A$24,0))*R16</f>
        <v>70.427102439024395</v>
      </c>
      <c r="X16" s="172">
        <f>INDEX('Waste Composition'!$P$5:$P$20,MATCH('3. UCRTS Rail'!X$4,'Waste Composition'!$O$5:$O$20,0))*$B16</f>
        <v>99.04</v>
      </c>
      <c r="Y16" s="164">
        <f>INDEX('Waste Composition'!$P$5:$P$20,MATCH('3. UCRTS Rail'!Y$4,'Waste Composition'!$O$5:$O$20,0))*$B16</f>
        <v>420.91999999999996</v>
      </c>
      <c r="Z16" s="164">
        <f>INDEX('Waste Composition'!$P$5:$P$20,MATCH('3. UCRTS Rail'!Z$4,'Waste Composition'!$O$5:$O$20,0))*$B16</f>
        <v>445.68</v>
      </c>
      <c r="AA16" s="164">
        <f>INDEX('Waste Composition'!$P$5:$P$20,MATCH('3. UCRTS Rail'!AA$4,'Waste Composition'!$O$5:$O$20,0))*$B16</f>
        <v>222.84</v>
      </c>
      <c r="AB16" s="164">
        <f>INDEX('Waste Composition'!$P$5:$P$20,MATCH('3. UCRTS Rail'!AB$4,'Waste Composition'!$O$5:$O$20,0))*$B16</f>
        <v>37.14</v>
      </c>
      <c r="AC16" s="164">
        <f>INDEX('Waste Composition'!$P$5:$P$20,MATCH('3. UCRTS Rail'!AC$4,'Waste Composition'!$O$5:$O$20,0))*$B16</f>
        <v>61.900000000000006</v>
      </c>
      <c r="AD16" s="164">
        <f>INDEX('Waste Composition'!$P$5:$P$20,MATCH('3. UCRTS Rail'!AD$4,'Waste Composition'!$O$5:$O$20,0))*$B16</f>
        <v>12.38</v>
      </c>
      <c r="AE16" s="164">
        <f>INDEX('Waste Composition'!$P$5:$P$20,MATCH('3. UCRTS Rail'!AE$4,'Waste Composition'!$O$5:$O$20,0))*$B16</f>
        <v>185.7</v>
      </c>
      <c r="AF16" s="164">
        <f>INDEX('Waste Composition'!$P$5:$P$20,MATCH('3. UCRTS Rail'!AF$4,'Waste Composition'!$O$5:$O$20,0))*$B16</f>
        <v>24.76</v>
      </c>
      <c r="AG16" s="164">
        <f>INDEX('Waste Composition'!$P$5:$P$20,MATCH('3. UCRTS Rail'!AG$4,'Waste Composition'!$O$5:$O$20,0))*$B16</f>
        <v>24.76</v>
      </c>
      <c r="AH16" s="164">
        <f>INDEX('Waste Composition'!$P$5:$P$20,MATCH('3. UCRTS Rail'!AH$4,'Waste Composition'!$O$5:$O$20,0))*$B16</f>
        <v>61.900000000000006</v>
      </c>
      <c r="AI16" s="164">
        <f>INDEX('Waste Composition'!$P$5:$P$20,MATCH('3. UCRTS Rail'!AI$4,'Waste Composition'!$O$5:$O$20,0))*$B16</f>
        <v>74.28</v>
      </c>
      <c r="AJ16" s="164">
        <f>INDEX('Waste Composition'!$P$5:$P$20,MATCH('3. UCRTS Rail'!AJ$4,'Waste Composition'!$O$5:$O$20,0))*$B16</f>
        <v>297.12</v>
      </c>
      <c r="AK16" s="164">
        <f>INDEX('Waste Composition'!$P$5:$P$20,MATCH('3. UCRTS Rail'!AK$4,'Waste Composition'!$O$5:$O$20,0))*$B16</f>
        <v>12.38</v>
      </c>
      <c r="AL16" s="164">
        <f>INDEX('Waste Composition'!$P$5:$P$20,MATCH('3. UCRTS Rail'!AL$4,'Waste Composition'!$O$5:$O$20,0))*$B16</f>
        <v>297.12</v>
      </c>
      <c r="AM16" s="173">
        <f>INDEX('Waste Composition'!$P$5:$P$20,MATCH('3. UCRTS Rail'!AM$4,'Waste Composition'!$O$5:$O$20,0))*$B16</f>
        <v>198.08</v>
      </c>
      <c r="AO16" s="214">
        <v>0</v>
      </c>
      <c r="AP16" s="215">
        <v>0</v>
      </c>
      <c r="AQ16" s="215">
        <v>0</v>
      </c>
      <c r="AR16" s="215">
        <v>0</v>
      </c>
      <c r="AS16" s="215">
        <v>0</v>
      </c>
      <c r="AT16" s="215">
        <v>0</v>
      </c>
      <c r="AU16" s="215">
        <v>0</v>
      </c>
      <c r="AV16" s="215">
        <v>0</v>
      </c>
      <c r="AW16" s="215">
        <v>0</v>
      </c>
      <c r="AX16" s="215">
        <v>0</v>
      </c>
      <c r="AY16" s="215">
        <v>0</v>
      </c>
      <c r="AZ16" s="215">
        <v>0</v>
      </c>
      <c r="BA16" s="215">
        <v>0</v>
      </c>
      <c r="BB16" s="215">
        <v>0</v>
      </c>
      <c r="BC16" s="215">
        <v>0</v>
      </c>
      <c r="BD16" s="215">
        <v>0</v>
      </c>
      <c r="BF16" s="214">
        <v>0</v>
      </c>
      <c r="BG16" s="215">
        <v>0</v>
      </c>
      <c r="BH16" s="215">
        <v>0</v>
      </c>
      <c r="BI16" s="215">
        <v>0</v>
      </c>
      <c r="BJ16" s="215">
        <v>0</v>
      </c>
      <c r="BK16" s="215">
        <v>0</v>
      </c>
      <c r="BL16" s="215">
        <v>0</v>
      </c>
      <c r="BM16" s="215">
        <v>0</v>
      </c>
      <c r="BN16" s="215">
        <v>0</v>
      </c>
      <c r="BO16" s="215">
        <v>0</v>
      </c>
      <c r="BP16" s="215">
        <v>0</v>
      </c>
      <c r="BQ16" s="215">
        <v>0</v>
      </c>
      <c r="BR16" s="215">
        <v>0</v>
      </c>
      <c r="BS16" s="215">
        <v>0</v>
      </c>
      <c r="BT16" s="215">
        <v>0</v>
      </c>
      <c r="BU16" s="219">
        <v>0</v>
      </c>
      <c r="BW16" s="214">
        <v>1</v>
      </c>
      <c r="BX16" s="215">
        <v>1</v>
      </c>
      <c r="BY16" s="215">
        <v>1</v>
      </c>
      <c r="BZ16" s="215">
        <v>1</v>
      </c>
      <c r="CA16" s="215">
        <v>1</v>
      </c>
      <c r="CB16" s="215">
        <v>1</v>
      </c>
      <c r="CC16" s="215">
        <v>1</v>
      </c>
      <c r="CD16" s="215">
        <v>1</v>
      </c>
      <c r="CE16" s="215">
        <v>1</v>
      </c>
      <c r="CF16" s="215">
        <v>1</v>
      </c>
      <c r="CG16" s="215">
        <v>1</v>
      </c>
      <c r="CH16" s="215">
        <v>1</v>
      </c>
      <c r="CI16" s="215">
        <v>1</v>
      </c>
      <c r="CJ16" s="215">
        <v>1</v>
      </c>
      <c r="CK16" s="215">
        <v>1</v>
      </c>
      <c r="CL16" s="219">
        <v>1</v>
      </c>
      <c r="CN16" s="214">
        <v>0</v>
      </c>
      <c r="CO16" s="215">
        <v>0</v>
      </c>
      <c r="CP16" s="215">
        <v>0</v>
      </c>
      <c r="CQ16" s="215">
        <v>0</v>
      </c>
      <c r="CR16" s="215">
        <v>0</v>
      </c>
      <c r="CS16" s="215">
        <v>0</v>
      </c>
      <c r="CT16" s="215">
        <v>0</v>
      </c>
      <c r="CU16" s="215">
        <v>0</v>
      </c>
      <c r="CV16" s="215">
        <v>0</v>
      </c>
      <c r="CW16" s="215">
        <v>0</v>
      </c>
      <c r="CX16" s="215">
        <v>0</v>
      </c>
      <c r="CY16" s="215">
        <v>0</v>
      </c>
      <c r="CZ16" s="215">
        <v>0</v>
      </c>
      <c r="DA16" s="215">
        <v>0</v>
      </c>
      <c r="DB16" s="215">
        <v>0</v>
      </c>
      <c r="DC16" s="219">
        <v>0</v>
      </c>
      <c r="DE16" s="214">
        <v>0</v>
      </c>
      <c r="DF16" s="215">
        <v>0</v>
      </c>
      <c r="DG16" s="215">
        <v>0</v>
      </c>
      <c r="DH16" s="215">
        <v>0</v>
      </c>
      <c r="DI16" s="215">
        <v>0</v>
      </c>
      <c r="DJ16" s="215">
        <v>0</v>
      </c>
      <c r="DK16" s="215">
        <v>0</v>
      </c>
      <c r="DL16" s="215">
        <v>0</v>
      </c>
      <c r="DM16" s="215">
        <v>0</v>
      </c>
      <c r="DN16" s="215">
        <v>0</v>
      </c>
      <c r="DO16" s="215">
        <v>0</v>
      </c>
      <c r="DP16" s="215">
        <v>0</v>
      </c>
      <c r="DQ16" s="215">
        <v>0</v>
      </c>
      <c r="DR16" s="215">
        <v>0</v>
      </c>
      <c r="DS16" s="215">
        <v>0</v>
      </c>
      <c r="DT16" s="219">
        <v>0</v>
      </c>
      <c r="DV16" s="214">
        <v>0</v>
      </c>
      <c r="DW16" s="215">
        <v>0</v>
      </c>
      <c r="DX16" s="215">
        <v>0</v>
      </c>
      <c r="DY16" s="215">
        <v>0</v>
      </c>
      <c r="DZ16" s="215">
        <v>0</v>
      </c>
      <c r="EA16" s="215">
        <v>0</v>
      </c>
      <c r="EB16" s="215">
        <v>0</v>
      </c>
      <c r="EC16" s="215">
        <v>0</v>
      </c>
      <c r="ED16" s="215">
        <v>0</v>
      </c>
      <c r="EE16" s="215">
        <v>0</v>
      </c>
      <c r="EF16" s="215">
        <v>0</v>
      </c>
      <c r="EG16" s="215">
        <v>0</v>
      </c>
      <c r="EH16" s="215">
        <v>0</v>
      </c>
      <c r="EI16" s="215">
        <v>0</v>
      </c>
      <c r="EJ16" s="215">
        <v>0</v>
      </c>
      <c r="EK16" s="219">
        <v>0</v>
      </c>
      <c r="EM16" s="172">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73">
        <f>$AM$16*BD16</f>
        <v>0</v>
      </c>
      <c r="FC16" s="229"/>
      <c r="FD16" s="172">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73">
        <f>$AM$16*BU16</f>
        <v>0</v>
      </c>
      <c r="FT16" s="229"/>
      <c r="FU16" s="172">
        <f>$X$16*BW16</f>
        <v>99.04</v>
      </c>
      <c r="FV16" s="164">
        <f>$Y$16*BX16</f>
        <v>420.91999999999996</v>
      </c>
      <c r="FW16" s="164">
        <f>$Z$16*BY16</f>
        <v>445.68</v>
      </c>
      <c r="FX16" s="164">
        <f>$AA$16*BZ16</f>
        <v>222.84</v>
      </c>
      <c r="FY16" s="164">
        <f>$AB$16*CA16</f>
        <v>37.14</v>
      </c>
      <c r="FZ16" s="164">
        <f>$AC$16*CB16</f>
        <v>61.900000000000006</v>
      </c>
      <c r="GA16" s="164">
        <f>$AD$16*CC16</f>
        <v>12.38</v>
      </c>
      <c r="GB16" s="164">
        <f>$AE$16*CD16</f>
        <v>185.7</v>
      </c>
      <c r="GC16" s="164">
        <f>$AF$16*CE16</f>
        <v>24.76</v>
      </c>
      <c r="GD16" s="164">
        <f>$AG$16*CF16</f>
        <v>24.76</v>
      </c>
      <c r="GE16" s="164">
        <f>$AH$16*CG16</f>
        <v>61.900000000000006</v>
      </c>
      <c r="GF16" s="164">
        <f>$AI$16*CH16</f>
        <v>74.28</v>
      </c>
      <c r="GG16" s="164">
        <f>$AJ$16*CI16</f>
        <v>297.12</v>
      </c>
      <c r="GH16" s="164">
        <f>$AK$16*CJ16</f>
        <v>12.38</v>
      </c>
      <c r="GI16" s="164">
        <f>$AL$16*CK16</f>
        <v>297.12</v>
      </c>
      <c r="GJ16" s="173">
        <f>$AM$16*CL16</f>
        <v>198.08</v>
      </c>
      <c r="GK16" s="229"/>
      <c r="GL16" s="172">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73">
        <f>$AM$16*DC16</f>
        <v>0</v>
      </c>
      <c r="HB16" s="229"/>
      <c r="HC16" s="172">
        <f>$X$16*DE16</f>
        <v>0</v>
      </c>
      <c r="HD16" s="164">
        <f>$Y$16*DF16</f>
        <v>0</v>
      </c>
      <c r="HE16" s="164">
        <f>$Z$16*DG16</f>
        <v>0</v>
      </c>
      <c r="HF16" s="164">
        <f>$AA$16*DH16</f>
        <v>0</v>
      </c>
      <c r="HG16" s="164">
        <f>$AB$16*DI16</f>
        <v>0</v>
      </c>
      <c r="HH16" s="164">
        <f>$AC$16*DJ16</f>
        <v>0</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73">
        <f>$AM$16*DT16</f>
        <v>0</v>
      </c>
      <c r="HS16" s="229"/>
      <c r="HT16" s="172">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73">
        <f>$AM$16*EK16</f>
        <v>0</v>
      </c>
      <c r="IK16" s="55" t="s">
        <v>233</v>
      </c>
      <c r="IL16" s="62">
        <f t="shared" si="5"/>
        <v>0</v>
      </c>
      <c r="IM16" s="289">
        <f t="shared" si="6"/>
        <v>0</v>
      </c>
      <c r="IN16" s="289">
        <f t="shared" si="7"/>
        <v>2206.2728464071183</v>
      </c>
      <c r="IO16" s="289">
        <f t="shared" si="8"/>
        <v>0</v>
      </c>
      <c r="IP16" s="289">
        <f t="shared" si="9"/>
        <v>0</v>
      </c>
      <c r="IQ16" s="236">
        <f t="shared" si="10"/>
        <v>0</v>
      </c>
    </row>
    <row r="17" spans="1:251">
      <c r="A17" s="62" t="s">
        <v>264</v>
      </c>
      <c r="B17" s="145">
        <f>INDEX('Waste Projections'!$H19:$AL19,MATCH('3. UCRTS Rail'!$B$1,'Waste Projections'!$H$6:$AL$6,0))</f>
        <v>3025</v>
      </c>
      <c r="C17" s="286" t="s">
        <v>294</v>
      </c>
      <c r="D17" s="154" t="s">
        <v>297</v>
      </c>
      <c r="E17" s="83" t="s">
        <v>249</v>
      </c>
      <c r="F17" s="83" t="s">
        <v>249</v>
      </c>
      <c r="G17" s="156">
        <v>65.900000000000006</v>
      </c>
      <c r="H17" s="83" t="s">
        <v>219</v>
      </c>
      <c r="I17" s="156">
        <v>0</v>
      </c>
      <c r="J17" s="156" t="str">
        <f t="shared" si="1"/>
        <v>N/A</v>
      </c>
      <c r="K17" s="156">
        <v>0</v>
      </c>
      <c r="L17" s="240" t="str">
        <f t="shared" si="2"/>
        <v>N/A</v>
      </c>
      <c r="M17" s="243">
        <f t="shared" si="11"/>
        <v>1200</v>
      </c>
      <c r="N17" s="240" t="str">
        <f t="shared" si="3"/>
        <v>Rail</v>
      </c>
      <c r="O17" s="172">
        <f t="shared" si="4"/>
        <v>199347.50000000003</v>
      </c>
      <c r="P17" s="164">
        <f t="shared" si="4"/>
        <v>0</v>
      </c>
      <c r="Q17" s="164">
        <f t="shared" si="4"/>
        <v>0</v>
      </c>
      <c r="R17" s="173">
        <f t="shared" si="4"/>
        <v>3630000</v>
      </c>
      <c r="S17" s="172">
        <f>INDEX('Transportation GHG'!$B$21:$B$24,MATCH('3. UCRTS Rail'!S$4,'Transportation GHG'!$A$21:$A$24,0))*O17</f>
        <v>35.76600838461539</v>
      </c>
      <c r="T17" s="164">
        <f>INDEX('Transportation GHG'!$B$21:$B$24,MATCH('3. UCRTS Rail'!T$4,'Transportation GHG'!$A$21:$A$24,0))*P17</f>
        <v>0</v>
      </c>
      <c r="U17" s="164">
        <f>INDEX('Transportation GHG'!$B$21:$B$24,MATCH('3. UCRTS Rail'!U$4,'Transportation GHG'!$A$21:$A$24,0))*Q17</f>
        <v>0</v>
      </c>
      <c r="V17" s="173">
        <f>INDEX('Transportation GHG'!$B$21:$B$24,MATCH('3. UCRTS Rail'!V$4,'Transportation GHG'!$A$21:$A$24,0))*R17</f>
        <v>86.042804878048798</v>
      </c>
      <c r="X17" s="172">
        <f>INDEX('Waste Composition'!$P$5:$P$20,MATCH('3. UCRTS Rail'!X$4,'Waste Composition'!$O$5:$O$20,0))*$B17</f>
        <v>121</v>
      </c>
      <c r="Y17" s="164">
        <f>INDEX('Waste Composition'!$P$5:$P$20,MATCH('3. UCRTS Rail'!Y$4,'Waste Composition'!$O$5:$O$20,0))*$B17</f>
        <v>514.25</v>
      </c>
      <c r="Z17" s="164">
        <f>INDEX('Waste Composition'!$P$5:$P$20,MATCH('3. UCRTS Rail'!Z$4,'Waste Composition'!$O$5:$O$20,0))*$B17</f>
        <v>544.5</v>
      </c>
      <c r="AA17" s="164">
        <f>INDEX('Waste Composition'!$P$5:$P$20,MATCH('3. UCRTS Rail'!AA$4,'Waste Composition'!$O$5:$O$20,0))*$B17</f>
        <v>272.25</v>
      </c>
      <c r="AB17" s="164">
        <f>INDEX('Waste Composition'!$P$5:$P$20,MATCH('3. UCRTS Rail'!AB$4,'Waste Composition'!$O$5:$O$20,0))*$B17</f>
        <v>45.375</v>
      </c>
      <c r="AC17" s="164">
        <f>INDEX('Waste Composition'!$P$5:$P$20,MATCH('3. UCRTS Rail'!AC$4,'Waste Composition'!$O$5:$O$20,0))*$B17</f>
        <v>75.625</v>
      </c>
      <c r="AD17" s="164">
        <f>INDEX('Waste Composition'!$P$5:$P$20,MATCH('3. UCRTS Rail'!AD$4,'Waste Composition'!$O$5:$O$20,0))*$B17</f>
        <v>15.125</v>
      </c>
      <c r="AE17" s="164">
        <f>INDEX('Waste Composition'!$P$5:$P$20,MATCH('3. UCRTS Rail'!AE$4,'Waste Composition'!$O$5:$O$20,0))*$B17</f>
        <v>226.875</v>
      </c>
      <c r="AF17" s="164">
        <f>INDEX('Waste Composition'!$P$5:$P$20,MATCH('3. UCRTS Rail'!AF$4,'Waste Composition'!$O$5:$O$20,0))*$B17</f>
        <v>30.25</v>
      </c>
      <c r="AG17" s="164">
        <f>INDEX('Waste Composition'!$P$5:$P$20,MATCH('3. UCRTS Rail'!AG$4,'Waste Composition'!$O$5:$O$20,0))*$B17</f>
        <v>30.25</v>
      </c>
      <c r="AH17" s="164">
        <f>INDEX('Waste Composition'!$P$5:$P$20,MATCH('3. UCRTS Rail'!AH$4,'Waste Composition'!$O$5:$O$20,0))*$B17</f>
        <v>75.625</v>
      </c>
      <c r="AI17" s="164">
        <f>INDEX('Waste Composition'!$P$5:$P$20,MATCH('3. UCRTS Rail'!AI$4,'Waste Composition'!$O$5:$O$20,0))*$B17</f>
        <v>90.75</v>
      </c>
      <c r="AJ17" s="164">
        <f>INDEX('Waste Composition'!$P$5:$P$20,MATCH('3. UCRTS Rail'!AJ$4,'Waste Composition'!$O$5:$O$20,0))*$B17</f>
        <v>363</v>
      </c>
      <c r="AK17" s="164">
        <f>INDEX('Waste Composition'!$P$5:$P$20,MATCH('3. UCRTS Rail'!AK$4,'Waste Composition'!$O$5:$O$20,0))*$B17</f>
        <v>15.125</v>
      </c>
      <c r="AL17" s="164">
        <f>INDEX('Waste Composition'!$P$5:$P$20,MATCH('3. UCRTS Rail'!AL$4,'Waste Composition'!$O$5:$O$20,0))*$B17</f>
        <v>363</v>
      </c>
      <c r="AM17" s="173">
        <f>INDEX('Waste Composition'!$P$5:$P$20,MATCH('3. UCRTS Rail'!AM$4,'Waste Composition'!$O$5:$O$20,0))*$B17</f>
        <v>242</v>
      </c>
      <c r="AO17" s="214">
        <v>0</v>
      </c>
      <c r="AP17" s="215">
        <v>0</v>
      </c>
      <c r="AQ17" s="215">
        <v>0</v>
      </c>
      <c r="AR17" s="215">
        <v>0</v>
      </c>
      <c r="AS17" s="215">
        <v>0</v>
      </c>
      <c r="AT17" s="215">
        <v>0</v>
      </c>
      <c r="AU17" s="215">
        <v>0</v>
      </c>
      <c r="AV17" s="215">
        <v>0</v>
      </c>
      <c r="AW17" s="215">
        <v>0</v>
      </c>
      <c r="AX17" s="215">
        <v>0</v>
      </c>
      <c r="AY17" s="215">
        <v>0</v>
      </c>
      <c r="AZ17" s="215">
        <v>0</v>
      </c>
      <c r="BA17" s="215">
        <v>0</v>
      </c>
      <c r="BB17" s="215">
        <v>0</v>
      </c>
      <c r="BC17" s="215">
        <v>0</v>
      </c>
      <c r="BD17" s="215">
        <v>0</v>
      </c>
      <c r="BF17" s="214">
        <v>0</v>
      </c>
      <c r="BG17" s="215">
        <v>0</v>
      </c>
      <c r="BH17" s="215">
        <v>0</v>
      </c>
      <c r="BI17" s="215">
        <v>0</v>
      </c>
      <c r="BJ17" s="215">
        <v>0</v>
      </c>
      <c r="BK17" s="215">
        <v>0</v>
      </c>
      <c r="BL17" s="215">
        <v>0</v>
      </c>
      <c r="BM17" s="215">
        <v>0</v>
      </c>
      <c r="BN17" s="215">
        <v>0</v>
      </c>
      <c r="BO17" s="215">
        <v>0</v>
      </c>
      <c r="BP17" s="215">
        <v>0</v>
      </c>
      <c r="BQ17" s="215">
        <v>0</v>
      </c>
      <c r="BR17" s="215">
        <v>0</v>
      </c>
      <c r="BS17" s="215">
        <v>0</v>
      </c>
      <c r="BT17" s="215">
        <v>0</v>
      </c>
      <c r="BU17" s="219">
        <v>0</v>
      </c>
      <c r="BW17" s="214">
        <v>1</v>
      </c>
      <c r="BX17" s="215">
        <v>1</v>
      </c>
      <c r="BY17" s="215">
        <v>1</v>
      </c>
      <c r="BZ17" s="215">
        <v>1</v>
      </c>
      <c r="CA17" s="215">
        <v>1</v>
      </c>
      <c r="CB17" s="215">
        <v>1</v>
      </c>
      <c r="CC17" s="215">
        <v>1</v>
      </c>
      <c r="CD17" s="215">
        <v>1</v>
      </c>
      <c r="CE17" s="215">
        <v>1</v>
      </c>
      <c r="CF17" s="215">
        <v>1</v>
      </c>
      <c r="CG17" s="215">
        <v>1</v>
      </c>
      <c r="CH17" s="215">
        <v>1</v>
      </c>
      <c r="CI17" s="215">
        <v>1</v>
      </c>
      <c r="CJ17" s="215">
        <v>1</v>
      </c>
      <c r="CK17" s="215">
        <v>1</v>
      </c>
      <c r="CL17" s="219">
        <v>1</v>
      </c>
      <c r="CN17" s="214">
        <v>0</v>
      </c>
      <c r="CO17" s="215">
        <v>0</v>
      </c>
      <c r="CP17" s="215">
        <v>0</v>
      </c>
      <c r="CQ17" s="215">
        <v>0</v>
      </c>
      <c r="CR17" s="215">
        <v>0</v>
      </c>
      <c r="CS17" s="215">
        <v>0</v>
      </c>
      <c r="CT17" s="215">
        <v>0</v>
      </c>
      <c r="CU17" s="215">
        <v>0</v>
      </c>
      <c r="CV17" s="215">
        <v>0</v>
      </c>
      <c r="CW17" s="215">
        <v>0</v>
      </c>
      <c r="CX17" s="215">
        <v>0</v>
      </c>
      <c r="CY17" s="215">
        <v>0</v>
      </c>
      <c r="CZ17" s="215">
        <v>0</v>
      </c>
      <c r="DA17" s="215">
        <v>0</v>
      </c>
      <c r="DB17" s="215">
        <v>0</v>
      </c>
      <c r="DC17" s="219">
        <v>0</v>
      </c>
      <c r="DE17" s="214">
        <v>0</v>
      </c>
      <c r="DF17" s="215">
        <v>0</v>
      </c>
      <c r="DG17" s="215">
        <v>0</v>
      </c>
      <c r="DH17" s="215">
        <v>0</v>
      </c>
      <c r="DI17" s="215">
        <v>0</v>
      </c>
      <c r="DJ17" s="215">
        <v>0</v>
      </c>
      <c r="DK17" s="215">
        <v>0</v>
      </c>
      <c r="DL17" s="215">
        <v>0</v>
      </c>
      <c r="DM17" s="215">
        <v>0</v>
      </c>
      <c r="DN17" s="215">
        <v>0</v>
      </c>
      <c r="DO17" s="215">
        <v>0</v>
      </c>
      <c r="DP17" s="215">
        <v>0</v>
      </c>
      <c r="DQ17" s="215">
        <v>0</v>
      </c>
      <c r="DR17" s="215">
        <v>0</v>
      </c>
      <c r="DS17" s="215">
        <v>0</v>
      </c>
      <c r="DT17" s="219">
        <v>0</v>
      </c>
      <c r="DV17" s="214">
        <v>0</v>
      </c>
      <c r="DW17" s="215">
        <v>0</v>
      </c>
      <c r="DX17" s="215">
        <v>0</v>
      </c>
      <c r="DY17" s="215">
        <v>0</v>
      </c>
      <c r="DZ17" s="215">
        <v>0</v>
      </c>
      <c r="EA17" s="215">
        <v>0</v>
      </c>
      <c r="EB17" s="215">
        <v>0</v>
      </c>
      <c r="EC17" s="215">
        <v>0</v>
      </c>
      <c r="ED17" s="215">
        <v>0</v>
      </c>
      <c r="EE17" s="215">
        <v>0</v>
      </c>
      <c r="EF17" s="215">
        <v>0</v>
      </c>
      <c r="EG17" s="215">
        <v>0</v>
      </c>
      <c r="EH17" s="215">
        <v>0</v>
      </c>
      <c r="EI17" s="215">
        <v>0</v>
      </c>
      <c r="EJ17" s="215">
        <v>0</v>
      </c>
      <c r="EK17" s="219">
        <v>0</v>
      </c>
      <c r="EM17" s="172">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73">
        <f>$AM$17*BD17</f>
        <v>0</v>
      </c>
      <c r="FC17" s="229"/>
      <c r="FD17" s="172">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73">
        <f>$AM$17*BU17</f>
        <v>0</v>
      </c>
      <c r="FT17" s="229"/>
      <c r="FU17" s="172">
        <f>$X$17*BW17</f>
        <v>121</v>
      </c>
      <c r="FV17" s="164">
        <f>$Y$17*BX17</f>
        <v>514.25</v>
      </c>
      <c r="FW17" s="164">
        <f>$Z$17*BY17</f>
        <v>544.5</v>
      </c>
      <c r="FX17" s="164">
        <f>$AA$17*BZ17</f>
        <v>272.25</v>
      </c>
      <c r="FY17" s="164">
        <f>$AB$17*CA17</f>
        <v>45.375</v>
      </c>
      <c r="FZ17" s="164">
        <f>$AC$17*CB17</f>
        <v>75.625</v>
      </c>
      <c r="GA17" s="164">
        <f>$AD$17*CC17</f>
        <v>15.125</v>
      </c>
      <c r="GB17" s="164">
        <f>$AE$17*CD17</f>
        <v>226.875</v>
      </c>
      <c r="GC17" s="164">
        <f>$AF$17*CE17</f>
        <v>30.25</v>
      </c>
      <c r="GD17" s="164">
        <f>$AG$17*CF17</f>
        <v>30.25</v>
      </c>
      <c r="GE17" s="164">
        <f>$AH$17*CG17</f>
        <v>75.625</v>
      </c>
      <c r="GF17" s="164">
        <f>$AI$17*CH17</f>
        <v>90.75</v>
      </c>
      <c r="GG17" s="164">
        <f>$AJ$17*CI17</f>
        <v>363</v>
      </c>
      <c r="GH17" s="164">
        <f>$AK$17*CJ17</f>
        <v>15.125</v>
      </c>
      <c r="GI17" s="164">
        <f>$AL$17*CK17</f>
        <v>363</v>
      </c>
      <c r="GJ17" s="173">
        <f>$AM$17*CL17</f>
        <v>242</v>
      </c>
      <c r="GK17" s="229"/>
      <c r="GL17" s="172">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73">
        <f>$AM$17*DC17</f>
        <v>0</v>
      </c>
      <c r="HB17" s="229"/>
      <c r="HC17" s="172">
        <f>$X$17*DE17</f>
        <v>0</v>
      </c>
      <c r="HD17" s="164">
        <f>$Y$17*DF17</f>
        <v>0</v>
      </c>
      <c r="HE17" s="164">
        <f>$Z$17*DG17</f>
        <v>0</v>
      </c>
      <c r="HF17" s="164">
        <f>$AA$17*DH17</f>
        <v>0</v>
      </c>
      <c r="HG17" s="164">
        <f>$AB$17*DI17</f>
        <v>0</v>
      </c>
      <c r="HH17" s="164">
        <f>$AC$17*DJ17</f>
        <v>0</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73">
        <f>$AM$17*DT17</f>
        <v>0</v>
      </c>
      <c r="HS17" s="229"/>
      <c r="HT17" s="172">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73">
        <f>$AM$17*EK17</f>
        <v>0</v>
      </c>
      <c r="IK17" s="61" t="s">
        <v>234</v>
      </c>
      <c r="IL17" s="62">
        <f t="shared" si="5"/>
        <v>0</v>
      </c>
      <c r="IM17" s="289">
        <f t="shared" si="6"/>
        <v>0</v>
      </c>
      <c r="IN17" s="289">
        <f t="shared" si="7"/>
        <v>10192.823999999999</v>
      </c>
      <c r="IO17" s="289">
        <f t="shared" si="8"/>
        <v>0</v>
      </c>
      <c r="IP17" s="289">
        <f t="shared" si="9"/>
        <v>0</v>
      </c>
      <c r="IQ17" s="236">
        <f t="shared" si="10"/>
        <v>0</v>
      </c>
    </row>
    <row r="18" spans="1:251">
      <c r="A18" s="62" t="s">
        <v>265</v>
      </c>
      <c r="B18" s="145">
        <f>INDEX('Waste Projections'!$H20:$AL20,MATCH('3. UCRTS Rail'!$B$1,'Waste Projections'!$H$6:$AL$6,0))</f>
        <v>2783</v>
      </c>
      <c r="C18" s="286" t="s">
        <v>294</v>
      </c>
      <c r="D18" s="154" t="s">
        <v>297</v>
      </c>
      <c r="E18" s="83" t="s">
        <v>249</v>
      </c>
      <c r="F18" s="83" t="s">
        <v>249</v>
      </c>
      <c r="G18" s="156">
        <v>14</v>
      </c>
      <c r="H18" s="83" t="s">
        <v>220</v>
      </c>
      <c r="I18" s="156">
        <v>0</v>
      </c>
      <c r="J18" s="156" t="str">
        <f t="shared" si="1"/>
        <v>N/A</v>
      </c>
      <c r="K18" s="156">
        <v>0</v>
      </c>
      <c r="L18" s="240" t="str">
        <f t="shared" si="2"/>
        <v>N/A</v>
      </c>
      <c r="M18" s="243">
        <f t="shared" si="11"/>
        <v>1200</v>
      </c>
      <c r="N18" s="240" t="str">
        <f t="shared" si="3"/>
        <v>Rail</v>
      </c>
      <c r="O18" s="172">
        <f t="shared" si="4"/>
        <v>0</v>
      </c>
      <c r="P18" s="164">
        <f t="shared" si="4"/>
        <v>38962</v>
      </c>
      <c r="Q18" s="164">
        <f t="shared" si="4"/>
        <v>0</v>
      </c>
      <c r="R18" s="173">
        <f t="shared" si="4"/>
        <v>3339600</v>
      </c>
      <c r="S18" s="172">
        <f>INDEX('Transportation GHG'!$B$21:$B$24,MATCH('3. UCRTS Rail'!S$4,'Transportation GHG'!$A$21:$A$24,0))*O18</f>
        <v>0</v>
      </c>
      <c r="T18" s="164">
        <f>INDEX('Transportation GHG'!$B$21:$B$24,MATCH('3. UCRTS Rail'!T$4,'Transportation GHG'!$A$21:$A$24,0))*P18</f>
        <v>3.4951911076923077</v>
      </c>
      <c r="U18" s="164">
        <f>INDEX('Transportation GHG'!$B$21:$B$24,MATCH('3. UCRTS Rail'!U$4,'Transportation GHG'!$A$21:$A$24,0))*Q18</f>
        <v>0</v>
      </c>
      <c r="V18" s="173">
        <f>INDEX('Transportation GHG'!$B$21:$B$24,MATCH('3. UCRTS Rail'!V$4,'Transportation GHG'!$A$21:$A$24,0))*R18</f>
        <v>79.159380487804881</v>
      </c>
      <c r="X18" s="172">
        <f>INDEX('Waste Composition'!$P$5:$P$20,MATCH('3. UCRTS Rail'!X$4,'Waste Composition'!$O$5:$O$20,0))*$B18</f>
        <v>111.32000000000001</v>
      </c>
      <c r="Y18" s="164">
        <f>INDEX('Waste Composition'!$P$5:$P$20,MATCH('3. UCRTS Rail'!Y$4,'Waste Composition'!$O$5:$O$20,0))*$B18</f>
        <v>473.10999999999996</v>
      </c>
      <c r="Z18" s="164">
        <f>INDEX('Waste Composition'!$P$5:$P$20,MATCH('3. UCRTS Rail'!Z$4,'Waste Composition'!$O$5:$O$20,0))*$B18</f>
        <v>500.94</v>
      </c>
      <c r="AA18" s="164">
        <f>INDEX('Waste Composition'!$P$5:$P$20,MATCH('3. UCRTS Rail'!AA$4,'Waste Composition'!$O$5:$O$20,0))*$B18</f>
        <v>250.47</v>
      </c>
      <c r="AB18" s="164">
        <f>INDEX('Waste Composition'!$P$5:$P$20,MATCH('3. UCRTS Rail'!AB$4,'Waste Composition'!$O$5:$O$20,0))*$B18</f>
        <v>41.744999999999997</v>
      </c>
      <c r="AC18" s="164">
        <f>INDEX('Waste Composition'!$P$5:$P$20,MATCH('3. UCRTS Rail'!AC$4,'Waste Composition'!$O$5:$O$20,0))*$B18</f>
        <v>69.575000000000003</v>
      </c>
      <c r="AD18" s="164">
        <f>INDEX('Waste Composition'!$P$5:$P$20,MATCH('3. UCRTS Rail'!AD$4,'Waste Composition'!$O$5:$O$20,0))*$B18</f>
        <v>13.915000000000001</v>
      </c>
      <c r="AE18" s="164">
        <f>INDEX('Waste Composition'!$P$5:$P$20,MATCH('3. UCRTS Rail'!AE$4,'Waste Composition'!$O$5:$O$20,0))*$B18</f>
        <v>208.72499999999999</v>
      </c>
      <c r="AF18" s="164">
        <f>INDEX('Waste Composition'!$P$5:$P$20,MATCH('3. UCRTS Rail'!AF$4,'Waste Composition'!$O$5:$O$20,0))*$B18</f>
        <v>27.830000000000002</v>
      </c>
      <c r="AG18" s="164">
        <f>INDEX('Waste Composition'!$P$5:$P$20,MATCH('3. UCRTS Rail'!AG$4,'Waste Composition'!$O$5:$O$20,0))*$B18</f>
        <v>27.830000000000002</v>
      </c>
      <c r="AH18" s="164">
        <f>INDEX('Waste Composition'!$P$5:$P$20,MATCH('3. UCRTS Rail'!AH$4,'Waste Composition'!$O$5:$O$20,0))*$B18</f>
        <v>69.575000000000003</v>
      </c>
      <c r="AI18" s="164">
        <f>INDEX('Waste Composition'!$P$5:$P$20,MATCH('3. UCRTS Rail'!AI$4,'Waste Composition'!$O$5:$O$20,0))*$B18</f>
        <v>83.49</v>
      </c>
      <c r="AJ18" s="164">
        <f>INDEX('Waste Composition'!$P$5:$P$20,MATCH('3. UCRTS Rail'!AJ$4,'Waste Composition'!$O$5:$O$20,0))*$B18</f>
        <v>333.96</v>
      </c>
      <c r="AK18" s="164">
        <f>INDEX('Waste Composition'!$P$5:$P$20,MATCH('3. UCRTS Rail'!AK$4,'Waste Composition'!$O$5:$O$20,0))*$B18</f>
        <v>13.915000000000001</v>
      </c>
      <c r="AL18" s="164">
        <f>INDEX('Waste Composition'!$P$5:$P$20,MATCH('3. UCRTS Rail'!AL$4,'Waste Composition'!$O$5:$O$20,0))*$B18</f>
        <v>333.96</v>
      </c>
      <c r="AM18" s="173">
        <f>INDEX('Waste Composition'!$P$5:$P$20,MATCH('3. UCRTS Rail'!AM$4,'Waste Composition'!$O$5:$O$20,0))*$B18</f>
        <v>222.64000000000001</v>
      </c>
      <c r="AO18" s="214">
        <v>0</v>
      </c>
      <c r="AP18" s="215">
        <v>0</v>
      </c>
      <c r="AQ18" s="215">
        <v>0</v>
      </c>
      <c r="AR18" s="215">
        <v>0</v>
      </c>
      <c r="AS18" s="215">
        <v>0</v>
      </c>
      <c r="AT18" s="215">
        <v>0</v>
      </c>
      <c r="AU18" s="215">
        <v>0</v>
      </c>
      <c r="AV18" s="215">
        <v>0</v>
      </c>
      <c r="AW18" s="215">
        <v>0</v>
      </c>
      <c r="AX18" s="215">
        <v>0</v>
      </c>
      <c r="AY18" s="215">
        <v>0</v>
      </c>
      <c r="AZ18" s="215">
        <v>0</v>
      </c>
      <c r="BA18" s="215">
        <v>0</v>
      </c>
      <c r="BB18" s="215">
        <v>0</v>
      </c>
      <c r="BC18" s="215">
        <v>0</v>
      </c>
      <c r="BD18" s="215">
        <v>0</v>
      </c>
      <c r="BF18" s="214">
        <v>0</v>
      </c>
      <c r="BG18" s="215">
        <v>0</v>
      </c>
      <c r="BH18" s="215">
        <v>0</v>
      </c>
      <c r="BI18" s="215">
        <v>0</v>
      </c>
      <c r="BJ18" s="215">
        <v>0</v>
      </c>
      <c r="BK18" s="215">
        <v>0</v>
      </c>
      <c r="BL18" s="215">
        <v>0</v>
      </c>
      <c r="BM18" s="215">
        <v>0</v>
      </c>
      <c r="BN18" s="215">
        <v>0</v>
      </c>
      <c r="BO18" s="215">
        <v>0</v>
      </c>
      <c r="BP18" s="215">
        <v>0</v>
      </c>
      <c r="BQ18" s="215">
        <v>0</v>
      </c>
      <c r="BR18" s="215">
        <v>0</v>
      </c>
      <c r="BS18" s="215">
        <v>0</v>
      </c>
      <c r="BT18" s="215">
        <v>0</v>
      </c>
      <c r="BU18" s="219">
        <v>0</v>
      </c>
      <c r="BW18" s="214">
        <v>1</v>
      </c>
      <c r="BX18" s="215">
        <v>1</v>
      </c>
      <c r="BY18" s="215">
        <v>1</v>
      </c>
      <c r="BZ18" s="215">
        <v>1</v>
      </c>
      <c r="CA18" s="215">
        <v>1</v>
      </c>
      <c r="CB18" s="215">
        <v>1</v>
      </c>
      <c r="CC18" s="215">
        <v>1</v>
      </c>
      <c r="CD18" s="215">
        <v>1</v>
      </c>
      <c r="CE18" s="215">
        <v>1</v>
      </c>
      <c r="CF18" s="215">
        <v>1</v>
      </c>
      <c r="CG18" s="215">
        <v>1</v>
      </c>
      <c r="CH18" s="215">
        <v>1</v>
      </c>
      <c r="CI18" s="215">
        <v>1</v>
      </c>
      <c r="CJ18" s="215">
        <v>1</v>
      </c>
      <c r="CK18" s="215">
        <v>1</v>
      </c>
      <c r="CL18" s="219">
        <v>1</v>
      </c>
      <c r="CN18" s="214">
        <v>0</v>
      </c>
      <c r="CO18" s="215">
        <v>0</v>
      </c>
      <c r="CP18" s="215">
        <v>0</v>
      </c>
      <c r="CQ18" s="215">
        <v>0</v>
      </c>
      <c r="CR18" s="215">
        <v>0</v>
      </c>
      <c r="CS18" s="215">
        <v>0</v>
      </c>
      <c r="CT18" s="215">
        <v>0</v>
      </c>
      <c r="CU18" s="215">
        <v>0</v>
      </c>
      <c r="CV18" s="215">
        <v>0</v>
      </c>
      <c r="CW18" s="215">
        <v>0</v>
      </c>
      <c r="CX18" s="215">
        <v>0</v>
      </c>
      <c r="CY18" s="215">
        <v>0</v>
      </c>
      <c r="CZ18" s="215">
        <v>0</v>
      </c>
      <c r="DA18" s="215">
        <v>0</v>
      </c>
      <c r="DB18" s="215">
        <v>0</v>
      </c>
      <c r="DC18" s="219">
        <v>0</v>
      </c>
      <c r="DE18" s="214">
        <v>0</v>
      </c>
      <c r="DF18" s="215">
        <v>0</v>
      </c>
      <c r="DG18" s="215">
        <v>0</v>
      </c>
      <c r="DH18" s="215">
        <v>0</v>
      </c>
      <c r="DI18" s="215">
        <v>0</v>
      </c>
      <c r="DJ18" s="215">
        <v>0</v>
      </c>
      <c r="DK18" s="215">
        <v>0</v>
      </c>
      <c r="DL18" s="215">
        <v>0</v>
      </c>
      <c r="DM18" s="215">
        <v>0</v>
      </c>
      <c r="DN18" s="215">
        <v>0</v>
      </c>
      <c r="DO18" s="215">
        <v>0</v>
      </c>
      <c r="DP18" s="215">
        <v>0</v>
      </c>
      <c r="DQ18" s="215">
        <v>0</v>
      </c>
      <c r="DR18" s="215">
        <v>0</v>
      </c>
      <c r="DS18" s="215">
        <v>0</v>
      </c>
      <c r="DT18" s="219">
        <v>0</v>
      </c>
      <c r="DV18" s="214">
        <v>0</v>
      </c>
      <c r="DW18" s="215">
        <v>0</v>
      </c>
      <c r="DX18" s="215">
        <v>0</v>
      </c>
      <c r="DY18" s="215">
        <v>0</v>
      </c>
      <c r="DZ18" s="215">
        <v>0</v>
      </c>
      <c r="EA18" s="215">
        <v>0</v>
      </c>
      <c r="EB18" s="215">
        <v>0</v>
      </c>
      <c r="EC18" s="215">
        <v>0</v>
      </c>
      <c r="ED18" s="215">
        <v>0</v>
      </c>
      <c r="EE18" s="215">
        <v>0</v>
      </c>
      <c r="EF18" s="215">
        <v>0</v>
      </c>
      <c r="EG18" s="215">
        <v>0</v>
      </c>
      <c r="EH18" s="215">
        <v>0</v>
      </c>
      <c r="EI18" s="215">
        <v>0</v>
      </c>
      <c r="EJ18" s="215">
        <v>0</v>
      </c>
      <c r="EK18" s="219">
        <v>0</v>
      </c>
      <c r="EM18" s="172">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73">
        <f>$AM$18*BD18</f>
        <v>0</v>
      </c>
      <c r="FC18" s="229"/>
      <c r="FD18" s="172">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73">
        <f>$AM$18*BU18</f>
        <v>0</v>
      </c>
      <c r="FT18" s="229"/>
      <c r="FU18" s="172">
        <f>$X$18*BW18</f>
        <v>111.32000000000001</v>
      </c>
      <c r="FV18" s="164">
        <f>$Y$18*BX18</f>
        <v>473.10999999999996</v>
      </c>
      <c r="FW18" s="164">
        <f>$Z$18*BY18</f>
        <v>500.94</v>
      </c>
      <c r="FX18" s="164">
        <f>$AA$18*BZ18</f>
        <v>250.47</v>
      </c>
      <c r="FY18" s="164">
        <f>$AB$18*CA18</f>
        <v>41.744999999999997</v>
      </c>
      <c r="FZ18" s="164">
        <f>$AC$18*CB18</f>
        <v>69.575000000000003</v>
      </c>
      <c r="GA18" s="164">
        <f>$AD$18*CC18</f>
        <v>13.915000000000001</v>
      </c>
      <c r="GB18" s="164">
        <f>$AE$18*CD18</f>
        <v>208.72499999999999</v>
      </c>
      <c r="GC18" s="164">
        <f>$AF$18*CE18</f>
        <v>27.830000000000002</v>
      </c>
      <c r="GD18" s="164">
        <f>$AG$18*CF18</f>
        <v>27.830000000000002</v>
      </c>
      <c r="GE18" s="164">
        <f>$AH$18*CG18</f>
        <v>69.575000000000003</v>
      </c>
      <c r="GF18" s="164">
        <f>$AI$18*CH18</f>
        <v>83.49</v>
      </c>
      <c r="GG18" s="164">
        <f>$AJ$18*CI18</f>
        <v>333.96</v>
      </c>
      <c r="GH18" s="164">
        <f>$AK$18*CJ18</f>
        <v>13.915000000000001</v>
      </c>
      <c r="GI18" s="164">
        <f>$AL$18*CK18</f>
        <v>333.96</v>
      </c>
      <c r="GJ18" s="173">
        <f>$AM$18*CL18</f>
        <v>222.64000000000001</v>
      </c>
      <c r="GK18" s="229"/>
      <c r="GL18" s="172">
        <f>$X$18*CN18</f>
        <v>0</v>
      </c>
      <c r="GM18" s="164">
        <f>$Y$18*CO18</f>
        <v>0</v>
      </c>
      <c r="GN18" s="164">
        <f>$Z$18*CP18</f>
        <v>0</v>
      </c>
      <c r="GO18" s="164">
        <f>$AA$18*CQ18</f>
        <v>0</v>
      </c>
      <c r="GP18" s="164">
        <f>$AB$18*CR18</f>
        <v>0</v>
      </c>
      <c r="GQ18" s="164">
        <f>$AC$18*CS18</f>
        <v>0</v>
      </c>
      <c r="GR18" s="164">
        <f>$AD$18*CT18</f>
        <v>0</v>
      </c>
      <c r="GS18" s="164">
        <f>$AE$18*CU18</f>
        <v>0</v>
      </c>
      <c r="GT18" s="164">
        <f>$AF$18*CV18</f>
        <v>0</v>
      </c>
      <c r="GU18" s="164">
        <f>$AG$18*CW18</f>
        <v>0</v>
      </c>
      <c r="GV18" s="164">
        <f>$AH$18*CX18</f>
        <v>0</v>
      </c>
      <c r="GW18" s="164">
        <f>$AI$18*CY18</f>
        <v>0</v>
      </c>
      <c r="GX18" s="164">
        <f>$AJ$18*CZ18</f>
        <v>0</v>
      </c>
      <c r="GY18" s="164">
        <f>$AK$18*DA18</f>
        <v>0</v>
      </c>
      <c r="GZ18" s="164">
        <f>$AL$18*DB18</f>
        <v>0</v>
      </c>
      <c r="HA18" s="173">
        <f>$AM$18*DC18</f>
        <v>0</v>
      </c>
      <c r="HB18" s="229"/>
      <c r="HC18" s="172">
        <f>$X$18*DE18</f>
        <v>0</v>
      </c>
      <c r="HD18" s="164">
        <f>$Y$18*DF18</f>
        <v>0</v>
      </c>
      <c r="HE18" s="164">
        <f>$Z$18*DG18</f>
        <v>0</v>
      </c>
      <c r="HF18" s="164">
        <f>$AA$18*DH18</f>
        <v>0</v>
      </c>
      <c r="HG18" s="164">
        <f>$AB$18*DI18</f>
        <v>0</v>
      </c>
      <c r="HH18" s="164">
        <f>$AC$18*DJ18</f>
        <v>0</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73">
        <f>$AM$18*DT18</f>
        <v>0</v>
      </c>
      <c r="HS18" s="229"/>
      <c r="HT18" s="172">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73">
        <f>$AM$18*EK18</f>
        <v>0</v>
      </c>
      <c r="IK18" s="65" t="s">
        <v>235</v>
      </c>
      <c r="IL18" s="62">
        <f t="shared" si="5"/>
        <v>0</v>
      </c>
      <c r="IM18" s="289">
        <f t="shared" si="6"/>
        <v>0</v>
      </c>
      <c r="IN18" s="289">
        <f t="shared" si="7"/>
        <v>367.71214106785305</v>
      </c>
      <c r="IO18" s="289">
        <f t="shared" si="8"/>
        <v>0</v>
      </c>
      <c r="IP18" s="289">
        <f t="shared" si="9"/>
        <v>0</v>
      </c>
      <c r="IQ18" s="236">
        <f t="shared" si="10"/>
        <v>0</v>
      </c>
    </row>
    <row r="19" spans="1:251">
      <c r="A19" s="62" t="s">
        <v>266</v>
      </c>
      <c r="B19" s="145">
        <f>INDEX('Waste Projections'!$H21:$AL21,MATCH('3. UCRTS Rail'!$B$1,'Waste Projections'!$H$6:$AL$6,0))</f>
        <v>1047.98</v>
      </c>
      <c r="C19" s="286" t="s">
        <v>294</v>
      </c>
      <c r="D19" s="154" t="s">
        <v>297</v>
      </c>
      <c r="E19" s="83" t="s">
        <v>249</v>
      </c>
      <c r="F19" s="83" t="s">
        <v>249</v>
      </c>
      <c r="G19" s="156">
        <v>56.5</v>
      </c>
      <c r="H19" s="83" t="s">
        <v>220</v>
      </c>
      <c r="I19" s="156">
        <v>0</v>
      </c>
      <c r="J19" s="156" t="str">
        <f t="shared" si="1"/>
        <v>N/A</v>
      </c>
      <c r="K19" s="156">
        <v>0</v>
      </c>
      <c r="L19" s="240" t="str">
        <f t="shared" si="2"/>
        <v>N/A</v>
      </c>
      <c r="M19" s="243">
        <f t="shared" si="11"/>
        <v>1200</v>
      </c>
      <c r="N19" s="240" t="str">
        <f t="shared" si="3"/>
        <v>Rail</v>
      </c>
      <c r="O19" s="172">
        <f t="shared" si="4"/>
        <v>0</v>
      </c>
      <c r="P19" s="164">
        <f t="shared" si="4"/>
        <v>59210.87</v>
      </c>
      <c r="Q19" s="164">
        <f t="shared" si="4"/>
        <v>0</v>
      </c>
      <c r="R19" s="173">
        <f t="shared" si="4"/>
        <v>1257576</v>
      </c>
      <c r="S19" s="172">
        <f>INDEX('Transportation GHG'!$B$21:$B$24,MATCH('3. UCRTS Rail'!S$4,'Transportation GHG'!$A$21:$A$24,0))*O19</f>
        <v>0</v>
      </c>
      <c r="T19" s="164">
        <f>INDEX('Transportation GHG'!$B$21:$B$24,MATCH('3. UCRTS Rail'!T$4,'Transportation GHG'!$A$21:$A$24,0))*P19</f>
        <v>5.3116705072307697</v>
      </c>
      <c r="U19" s="164">
        <f>INDEX('Transportation GHG'!$B$21:$B$24,MATCH('3. UCRTS Rail'!U$4,'Transportation GHG'!$A$21:$A$24,0))*Q19</f>
        <v>0</v>
      </c>
      <c r="V19" s="173">
        <f>INDEX('Transportation GHG'!$B$21:$B$24,MATCH('3. UCRTS Rail'!V$4,'Transportation GHG'!$A$21:$A$24,0))*R19</f>
        <v>29.808640878048784</v>
      </c>
      <c r="X19" s="172">
        <f>INDEX('Waste Composition'!$P$5:$P$20,MATCH('3. UCRTS Rail'!X$4,'Waste Composition'!$O$5:$O$20,0))*$B19</f>
        <v>41.919200000000004</v>
      </c>
      <c r="Y19" s="164">
        <f>INDEX('Waste Composition'!$P$5:$P$20,MATCH('3. UCRTS Rail'!Y$4,'Waste Composition'!$O$5:$O$20,0))*$B19</f>
        <v>178.1566</v>
      </c>
      <c r="Z19" s="164">
        <f>INDEX('Waste Composition'!$P$5:$P$20,MATCH('3. UCRTS Rail'!Z$4,'Waste Composition'!$O$5:$O$20,0))*$B19</f>
        <v>188.63640000000001</v>
      </c>
      <c r="AA19" s="164">
        <f>INDEX('Waste Composition'!$P$5:$P$20,MATCH('3. UCRTS Rail'!AA$4,'Waste Composition'!$O$5:$O$20,0))*$B19</f>
        <v>94.318200000000004</v>
      </c>
      <c r="AB19" s="164">
        <f>INDEX('Waste Composition'!$P$5:$P$20,MATCH('3. UCRTS Rail'!AB$4,'Waste Composition'!$O$5:$O$20,0))*$B19</f>
        <v>15.7197</v>
      </c>
      <c r="AC19" s="164">
        <f>INDEX('Waste Composition'!$P$5:$P$20,MATCH('3. UCRTS Rail'!AC$4,'Waste Composition'!$O$5:$O$20,0))*$B19</f>
        <v>26.1995</v>
      </c>
      <c r="AD19" s="164">
        <f>INDEX('Waste Composition'!$P$5:$P$20,MATCH('3. UCRTS Rail'!AD$4,'Waste Composition'!$O$5:$O$20,0))*$B19</f>
        <v>5.2399000000000004</v>
      </c>
      <c r="AE19" s="164">
        <f>INDEX('Waste Composition'!$P$5:$P$20,MATCH('3. UCRTS Rail'!AE$4,'Waste Composition'!$O$5:$O$20,0))*$B19</f>
        <v>78.598500000000001</v>
      </c>
      <c r="AF19" s="164">
        <f>INDEX('Waste Composition'!$P$5:$P$20,MATCH('3. UCRTS Rail'!AF$4,'Waste Composition'!$O$5:$O$20,0))*$B19</f>
        <v>10.479800000000001</v>
      </c>
      <c r="AG19" s="164">
        <f>INDEX('Waste Composition'!$P$5:$P$20,MATCH('3. UCRTS Rail'!AG$4,'Waste Composition'!$O$5:$O$20,0))*$B19</f>
        <v>10.479800000000001</v>
      </c>
      <c r="AH19" s="164">
        <f>INDEX('Waste Composition'!$P$5:$P$20,MATCH('3. UCRTS Rail'!AH$4,'Waste Composition'!$O$5:$O$20,0))*$B19</f>
        <v>26.1995</v>
      </c>
      <c r="AI19" s="164">
        <f>INDEX('Waste Composition'!$P$5:$P$20,MATCH('3. UCRTS Rail'!AI$4,'Waste Composition'!$O$5:$O$20,0))*$B19</f>
        <v>31.439399999999999</v>
      </c>
      <c r="AJ19" s="164">
        <f>INDEX('Waste Composition'!$P$5:$P$20,MATCH('3. UCRTS Rail'!AJ$4,'Waste Composition'!$O$5:$O$20,0))*$B19</f>
        <v>125.7576</v>
      </c>
      <c r="AK19" s="164">
        <f>INDEX('Waste Composition'!$P$5:$P$20,MATCH('3. UCRTS Rail'!AK$4,'Waste Composition'!$O$5:$O$20,0))*$B19</f>
        <v>5.2399000000000004</v>
      </c>
      <c r="AL19" s="164">
        <f>INDEX('Waste Composition'!$P$5:$P$20,MATCH('3. UCRTS Rail'!AL$4,'Waste Composition'!$O$5:$O$20,0))*$B19</f>
        <v>125.7576</v>
      </c>
      <c r="AM19" s="173">
        <f>INDEX('Waste Composition'!$P$5:$P$20,MATCH('3. UCRTS Rail'!AM$4,'Waste Composition'!$O$5:$O$20,0))*$B19</f>
        <v>83.838400000000007</v>
      </c>
      <c r="AO19" s="214">
        <v>0</v>
      </c>
      <c r="AP19" s="215">
        <v>0</v>
      </c>
      <c r="AQ19" s="215">
        <v>0</v>
      </c>
      <c r="AR19" s="215">
        <v>0</v>
      </c>
      <c r="AS19" s="215">
        <v>0</v>
      </c>
      <c r="AT19" s="215">
        <v>0</v>
      </c>
      <c r="AU19" s="215">
        <v>0</v>
      </c>
      <c r="AV19" s="215">
        <v>0</v>
      </c>
      <c r="AW19" s="215">
        <v>0</v>
      </c>
      <c r="AX19" s="215">
        <v>0</v>
      </c>
      <c r="AY19" s="215">
        <v>0</v>
      </c>
      <c r="AZ19" s="215">
        <v>0</v>
      </c>
      <c r="BA19" s="215">
        <v>0</v>
      </c>
      <c r="BB19" s="215">
        <v>0</v>
      </c>
      <c r="BC19" s="215">
        <v>0</v>
      </c>
      <c r="BD19" s="215">
        <v>0</v>
      </c>
      <c r="BF19" s="214">
        <v>0</v>
      </c>
      <c r="BG19" s="215">
        <v>0</v>
      </c>
      <c r="BH19" s="215">
        <v>0</v>
      </c>
      <c r="BI19" s="215">
        <v>0</v>
      </c>
      <c r="BJ19" s="215">
        <v>0</v>
      </c>
      <c r="BK19" s="215">
        <v>0</v>
      </c>
      <c r="BL19" s="215">
        <v>0</v>
      </c>
      <c r="BM19" s="215">
        <v>0</v>
      </c>
      <c r="BN19" s="215">
        <v>0</v>
      </c>
      <c r="BO19" s="215">
        <v>0</v>
      </c>
      <c r="BP19" s="215">
        <v>0</v>
      </c>
      <c r="BQ19" s="215">
        <v>0</v>
      </c>
      <c r="BR19" s="215">
        <v>0</v>
      </c>
      <c r="BS19" s="215">
        <v>0</v>
      </c>
      <c r="BT19" s="215">
        <v>0</v>
      </c>
      <c r="BU19" s="219">
        <v>0</v>
      </c>
      <c r="BW19" s="214">
        <v>1</v>
      </c>
      <c r="BX19" s="215">
        <v>1</v>
      </c>
      <c r="BY19" s="215">
        <v>1</v>
      </c>
      <c r="BZ19" s="215">
        <v>1</v>
      </c>
      <c r="CA19" s="215">
        <v>1</v>
      </c>
      <c r="CB19" s="215">
        <v>1</v>
      </c>
      <c r="CC19" s="215">
        <v>1</v>
      </c>
      <c r="CD19" s="215">
        <v>1</v>
      </c>
      <c r="CE19" s="215">
        <v>1</v>
      </c>
      <c r="CF19" s="215">
        <v>1</v>
      </c>
      <c r="CG19" s="215">
        <v>1</v>
      </c>
      <c r="CH19" s="215">
        <v>1</v>
      </c>
      <c r="CI19" s="215">
        <v>1</v>
      </c>
      <c r="CJ19" s="215">
        <v>1</v>
      </c>
      <c r="CK19" s="215">
        <v>1</v>
      </c>
      <c r="CL19" s="219">
        <v>1</v>
      </c>
      <c r="CN19" s="214">
        <v>0</v>
      </c>
      <c r="CO19" s="215">
        <v>0</v>
      </c>
      <c r="CP19" s="215">
        <v>0</v>
      </c>
      <c r="CQ19" s="215">
        <v>0</v>
      </c>
      <c r="CR19" s="215">
        <v>0</v>
      </c>
      <c r="CS19" s="215">
        <v>0</v>
      </c>
      <c r="CT19" s="215">
        <v>0</v>
      </c>
      <c r="CU19" s="215">
        <v>0</v>
      </c>
      <c r="CV19" s="215">
        <v>0</v>
      </c>
      <c r="CW19" s="215">
        <v>0</v>
      </c>
      <c r="CX19" s="215">
        <v>0</v>
      </c>
      <c r="CY19" s="215">
        <v>0</v>
      </c>
      <c r="CZ19" s="215">
        <v>0</v>
      </c>
      <c r="DA19" s="215">
        <v>0</v>
      </c>
      <c r="DB19" s="215">
        <v>0</v>
      </c>
      <c r="DC19" s="219">
        <v>0</v>
      </c>
      <c r="DE19" s="214">
        <v>0</v>
      </c>
      <c r="DF19" s="215">
        <v>0</v>
      </c>
      <c r="DG19" s="215">
        <v>0</v>
      </c>
      <c r="DH19" s="215">
        <v>0</v>
      </c>
      <c r="DI19" s="215">
        <v>0</v>
      </c>
      <c r="DJ19" s="215">
        <v>0</v>
      </c>
      <c r="DK19" s="215">
        <v>0</v>
      </c>
      <c r="DL19" s="215">
        <v>0</v>
      </c>
      <c r="DM19" s="215">
        <v>0</v>
      </c>
      <c r="DN19" s="215">
        <v>0</v>
      </c>
      <c r="DO19" s="215">
        <v>0</v>
      </c>
      <c r="DP19" s="215">
        <v>0</v>
      </c>
      <c r="DQ19" s="215">
        <v>0</v>
      </c>
      <c r="DR19" s="215">
        <v>0</v>
      </c>
      <c r="DS19" s="215">
        <v>0</v>
      </c>
      <c r="DT19" s="219">
        <v>0</v>
      </c>
      <c r="DV19" s="214">
        <v>0</v>
      </c>
      <c r="DW19" s="215">
        <v>0</v>
      </c>
      <c r="DX19" s="215">
        <v>0</v>
      </c>
      <c r="DY19" s="215">
        <v>0</v>
      </c>
      <c r="DZ19" s="215">
        <v>0</v>
      </c>
      <c r="EA19" s="215">
        <v>0</v>
      </c>
      <c r="EB19" s="215">
        <v>0</v>
      </c>
      <c r="EC19" s="215">
        <v>0</v>
      </c>
      <c r="ED19" s="215">
        <v>0</v>
      </c>
      <c r="EE19" s="215">
        <v>0</v>
      </c>
      <c r="EF19" s="215">
        <v>0</v>
      </c>
      <c r="EG19" s="215">
        <v>0</v>
      </c>
      <c r="EH19" s="215">
        <v>0</v>
      </c>
      <c r="EI19" s="215">
        <v>0</v>
      </c>
      <c r="EJ19" s="215">
        <v>0</v>
      </c>
      <c r="EK19" s="219">
        <v>0</v>
      </c>
      <c r="EM19" s="172">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73">
        <f>$AM$19*BD19</f>
        <v>0</v>
      </c>
      <c r="FC19" s="229"/>
      <c r="FD19" s="172">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73">
        <f>$AM$19*BU19</f>
        <v>0</v>
      </c>
      <c r="FT19" s="229"/>
      <c r="FU19" s="172">
        <f>$X$19*BW19</f>
        <v>41.919200000000004</v>
      </c>
      <c r="FV19" s="164">
        <f>$Y$19*BX19</f>
        <v>178.1566</v>
      </c>
      <c r="FW19" s="164">
        <f>$Z$19*BY19</f>
        <v>188.63640000000001</v>
      </c>
      <c r="FX19" s="164">
        <f>$AA$19*BZ19</f>
        <v>94.318200000000004</v>
      </c>
      <c r="FY19" s="164">
        <f>$AB$19*CA19</f>
        <v>15.7197</v>
      </c>
      <c r="FZ19" s="164">
        <f>$AC$19*CB19</f>
        <v>26.1995</v>
      </c>
      <c r="GA19" s="164">
        <f>$AD$19*CC19</f>
        <v>5.2399000000000004</v>
      </c>
      <c r="GB19" s="164">
        <f>$AE$19*CD19</f>
        <v>78.598500000000001</v>
      </c>
      <c r="GC19" s="164">
        <f>$AF$19*CE19</f>
        <v>10.479800000000001</v>
      </c>
      <c r="GD19" s="164">
        <f>$AG$19*CF19</f>
        <v>10.479800000000001</v>
      </c>
      <c r="GE19" s="164">
        <f>$AH$19*CG19</f>
        <v>26.1995</v>
      </c>
      <c r="GF19" s="164">
        <f>$AI$19*CH19</f>
        <v>31.439399999999999</v>
      </c>
      <c r="GG19" s="164">
        <f>$AJ$19*CI19</f>
        <v>125.7576</v>
      </c>
      <c r="GH19" s="164">
        <f>$AK$19*CJ19</f>
        <v>5.2399000000000004</v>
      </c>
      <c r="GI19" s="164">
        <f>$AL$19*CK19</f>
        <v>125.7576</v>
      </c>
      <c r="GJ19" s="173">
        <f>$AM$19*CL19</f>
        <v>83.838400000000007</v>
      </c>
      <c r="GK19" s="229"/>
      <c r="GL19" s="172">
        <f>$X$19*CN19</f>
        <v>0</v>
      </c>
      <c r="GM19" s="164">
        <f>$Y$19*CO19</f>
        <v>0</v>
      </c>
      <c r="GN19" s="164">
        <f>$Z$19*CP19</f>
        <v>0</v>
      </c>
      <c r="GO19" s="164">
        <f>$AA$19*CQ19</f>
        <v>0</v>
      </c>
      <c r="GP19" s="164">
        <f>$AB$19*CR19</f>
        <v>0</v>
      </c>
      <c r="GQ19" s="164">
        <f>$AC$19*CS19</f>
        <v>0</v>
      </c>
      <c r="GR19" s="164">
        <f>$AD$19*CT19</f>
        <v>0</v>
      </c>
      <c r="GS19" s="164">
        <f>$AE$19*CU19</f>
        <v>0</v>
      </c>
      <c r="GT19" s="164">
        <f>$AF$19*CV19</f>
        <v>0</v>
      </c>
      <c r="GU19" s="164">
        <f>$AG$19*CW19</f>
        <v>0</v>
      </c>
      <c r="GV19" s="164">
        <f>$AH$19*CX19</f>
        <v>0</v>
      </c>
      <c r="GW19" s="164">
        <f>$AI$19*CY19</f>
        <v>0</v>
      </c>
      <c r="GX19" s="164">
        <f>$AJ$19*CZ19</f>
        <v>0</v>
      </c>
      <c r="GY19" s="164">
        <f>$AK$19*DA19</f>
        <v>0</v>
      </c>
      <c r="GZ19" s="164">
        <f>$AL$19*DB19</f>
        <v>0</v>
      </c>
      <c r="HA19" s="173">
        <f>$AM$19*DC19</f>
        <v>0</v>
      </c>
      <c r="HB19" s="229"/>
      <c r="HC19" s="172">
        <f>$X$19*DE19</f>
        <v>0</v>
      </c>
      <c r="HD19" s="164">
        <f>$Y$19*DF19</f>
        <v>0</v>
      </c>
      <c r="HE19" s="164">
        <f>$Z$19*DG19</f>
        <v>0</v>
      </c>
      <c r="HF19" s="164">
        <f>$AA$19*DH19</f>
        <v>0</v>
      </c>
      <c r="HG19" s="164">
        <f>$AB$19*DI19</f>
        <v>0</v>
      </c>
      <c r="HH19" s="164">
        <f>$AC$19*DJ19</f>
        <v>0</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73">
        <f>$AM$19*DT19</f>
        <v>0</v>
      </c>
      <c r="HS19" s="229"/>
      <c r="HT19" s="172">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73">
        <f>$AM$19*EK19</f>
        <v>0</v>
      </c>
      <c r="IK19" s="65" t="s">
        <v>236</v>
      </c>
      <c r="IL19" s="62">
        <f t="shared" si="5"/>
        <v>0</v>
      </c>
      <c r="IM19" s="289">
        <f t="shared" si="6"/>
        <v>0</v>
      </c>
      <c r="IN19" s="289">
        <f t="shared" si="7"/>
        <v>8825.0913856284733</v>
      </c>
      <c r="IO19" s="289">
        <f t="shared" si="8"/>
        <v>0</v>
      </c>
      <c r="IP19" s="289">
        <f t="shared" si="9"/>
        <v>0</v>
      </c>
      <c r="IQ19" s="236">
        <f t="shared" si="10"/>
        <v>0</v>
      </c>
    </row>
    <row r="20" spans="1:251" ht="14.65" thickBot="1">
      <c r="A20" s="62" t="s">
        <v>267</v>
      </c>
      <c r="B20" s="145">
        <f>INDEX('Waste Projections'!$H22:$AL22,MATCH('3. UCRTS Rail'!$B$1,'Waste Projections'!$H$6:$AL$6,0))</f>
        <v>773.87</v>
      </c>
      <c r="C20" s="286" t="s">
        <v>294</v>
      </c>
      <c r="D20" s="154" t="s">
        <v>297</v>
      </c>
      <c r="E20" s="83" t="s">
        <v>249</v>
      </c>
      <c r="F20" s="83" t="s">
        <v>249</v>
      </c>
      <c r="G20" s="156">
        <v>52.3</v>
      </c>
      <c r="H20" s="83" t="s">
        <v>220</v>
      </c>
      <c r="I20" s="156">
        <v>0</v>
      </c>
      <c r="J20" s="156" t="str">
        <f t="shared" si="1"/>
        <v>N/A</v>
      </c>
      <c r="K20" s="156">
        <v>0</v>
      </c>
      <c r="L20" s="240" t="str">
        <f t="shared" si="2"/>
        <v>N/A</v>
      </c>
      <c r="M20" s="243">
        <f t="shared" si="11"/>
        <v>1200</v>
      </c>
      <c r="N20" s="240" t="str">
        <f t="shared" si="3"/>
        <v>Rail</v>
      </c>
      <c r="O20" s="172">
        <f t="shared" si="4"/>
        <v>0</v>
      </c>
      <c r="P20" s="164">
        <f t="shared" si="4"/>
        <v>40473.400999999998</v>
      </c>
      <c r="Q20" s="164">
        <f t="shared" si="4"/>
        <v>0</v>
      </c>
      <c r="R20" s="173">
        <f t="shared" si="4"/>
        <v>928644</v>
      </c>
      <c r="S20" s="172">
        <f>INDEX('Transportation GHG'!$B$21:$B$24,MATCH('3. UCRTS Rail'!S$4,'Transportation GHG'!$A$21:$A$24,0))*O20</f>
        <v>0</v>
      </c>
      <c r="T20" s="164">
        <f>INDEX('Transportation GHG'!$B$21:$B$24,MATCH('3. UCRTS Rail'!T$4,'Transportation GHG'!$A$21:$A$24,0))*P20</f>
        <v>3.6307754035538458</v>
      </c>
      <c r="U20" s="164">
        <f>INDEX('Transportation GHG'!$B$21:$B$24,MATCH('3. UCRTS Rail'!U$4,'Transportation GHG'!$A$21:$A$24,0))*Q20</f>
        <v>0</v>
      </c>
      <c r="V20" s="173">
        <f>INDEX('Transportation GHG'!$B$21:$B$24,MATCH('3. UCRTS Rail'!V$4,'Transportation GHG'!$A$21:$A$24,0))*R20</f>
        <v>22.011882780487809</v>
      </c>
      <c r="X20" s="172">
        <f>INDEX('Waste Composition'!$P$5:$P$20,MATCH('3. UCRTS Rail'!X$4,'Waste Composition'!$O$5:$O$20,0))*$B20</f>
        <v>30.954800000000002</v>
      </c>
      <c r="Y20" s="164">
        <f>INDEX('Waste Composition'!$P$5:$P$20,MATCH('3. UCRTS Rail'!Y$4,'Waste Composition'!$O$5:$O$20,0))*$B20</f>
        <v>131.55789999999999</v>
      </c>
      <c r="Z20" s="164">
        <f>INDEX('Waste Composition'!$P$5:$P$20,MATCH('3. UCRTS Rail'!Z$4,'Waste Composition'!$O$5:$O$20,0))*$B20</f>
        <v>139.29659999999998</v>
      </c>
      <c r="AA20" s="164">
        <f>INDEX('Waste Composition'!$P$5:$P$20,MATCH('3. UCRTS Rail'!AA$4,'Waste Composition'!$O$5:$O$20,0))*$B20</f>
        <v>69.648299999999992</v>
      </c>
      <c r="AB20" s="164">
        <f>INDEX('Waste Composition'!$P$5:$P$20,MATCH('3. UCRTS Rail'!AB$4,'Waste Composition'!$O$5:$O$20,0))*$B20</f>
        <v>11.60805</v>
      </c>
      <c r="AC20" s="164">
        <f>INDEX('Waste Composition'!$P$5:$P$20,MATCH('3. UCRTS Rail'!AC$4,'Waste Composition'!$O$5:$O$20,0))*$B20</f>
        <v>19.34675</v>
      </c>
      <c r="AD20" s="164">
        <f>INDEX('Waste Composition'!$P$5:$P$20,MATCH('3. UCRTS Rail'!AD$4,'Waste Composition'!$O$5:$O$20,0))*$B20</f>
        <v>3.8693500000000003</v>
      </c>
      <c r="AE20" s="164">
        <f>INDEX('Waste Composition'!$P$5:$P$20,MATCH('3. UCRTS Rail'!AE$4,'Waste Composition'!$O$5:$O$20,0))*$B20</f>
        <v>58.04025</v>
      </c>
      <c r="AF20" s="164">
        <f>INDEX('Waste Composition'!$P$5:$P$20,MATCH('3. UCRTS Rail'!AF$4,'Waste Composition'!$O$5:$O$20,0))*$B20</f>
        <v>7.7387000000000006</v>
      </c>
      <c r="AG20" s="164">
        <f>INDEX('Waste Composition'!$P$5:$P$20,MATCH('3. UCRTS Rail'!AG$4,'Waste Composition'!$O$5:$O$20,0))*$B20</f>
        <v>7.7387000000000006</v>
      </c>
      <c r="AH20" s="164">
        <f>INDEX('Waste Composition'!$P$5:$P$20,MATCH('3. UCRTS Rail'!AH$4,'Waste Composition'!$O$5:$O$20,0))*$B20</f>
        <v>19.34675</v>
      </c>
      <c r="AI20" s="164">
        <f>INDEX('Waste Composition'!$P$5:$P$20,MATCH('3. UCRTS Rail'!AI$4,'Waste Composition'!$O$5:$O$20,0))*$B20</f>
        <v>23.216100000000001</v>
      </c>
      <c r="AJ20" s="164">
        <f>INDEX('Waste Composition'!$P$5:$P$20,MATCH('3. UCRTS Rail'!AJ$4,'Waste Composition'!$O$5:$O$20,0))*$B20</f>
        <v>92.864400000000003</v>
      </c>
      <c r="AK20" s="164">
        <f>INDEX('Waste Composition'!$P$5:$P$20,MATCH('3. UCRTS Rail'!AK$4,'Waste Composition'!$O$5:$O$20,0))*$B20</f>
        <v>3.8693500000000003</v>
      </c>
      <c r="AL20" s="164">
        <f>INDEX('Waste Composition'!$P$5:$P$20,MATCH('3. UCRTS Rail'!AL$4,'Waste Composition'!$O$5:$O$20,0))*$B20</f>
        <v>92.864400000000003</v>
      </c>
      <c r="AM20" s="173">
        <f>INDEX('Waste Composition'!$P$5:$P$20,MATCH('3. UCRTS Rail'!AM$4,'Waste Composition'!$O$5:$O$20,0))*$B20</f>
        <v>61.909600000000005</v>
      </c>
      <c r="AO20" s="214">
        <v>0</v>
      </c>
      <c r="AP20" s="215">
        <v>0</v>
      </c>
      <c r="AQ20" s="215">
        <v>0</v>
      </c>
      <c r="AR20" s="215">
        <v>0</v>
      </c>
      <c r="AS20" s="215">
        <v>0</v>
      </c>
      <c r="AT20" s="215">
        <v>0</v>
      </c>
      <c r="AU20" s="215">
        <v>0</v>
      </c>
      <c r="AV20" s="215">
        <v>0</v>
      </c>
      <c r="AW20" s="215">
        <v>0</v>
      </c>
      <c r="AX20" s="215">
        <v>0</v>
      </c>
      <c r="AY20" s="215">
        <v>0</v>
      </c>
      <c r="AZ20" s="215">
        <v>0</v>
      </c>
      <c r="BA20" s="215">
        <v>0</v>
      </c>
      <c r="BB20" s="215">
        <v>0</v>
      </c>
      <c r="BC20" s="215">
        <v>0</v>
      </c>
      <c r="BD20" s="215">
        <v>0</v>
      </c>
      <c r="BF20" s="214">
        <v>0</v>
      </c>
      <c r="BG20" s="215">
        <v>0</v>
      </c>
      <c r="BH20" s="215">
        <v>0</v>
      </c>
      <c r="BI20" s="215">
        <v>0</v>
      </c>
      <c r="BJ20" s="215">
        <v>0</v>
      </c>
      <c r="BK20" s="215">
        <v>0</v>
      </c>
      <c r="BL20" s="215">
        <v>0</v>
      </c>
      <c r="BM20" s="215">
        <v>0</v>
      </c>
      <c r="BN20" s="215">
        <v>0</v>
      </c>
      <c r="BO20" s="215">
        <v>0</v>
      </c>
      <c r="BP20" s="215">
        <v>0</v>
      </c>
      <c r="BQ20" s="215">
        <v>0</v>
      </c>
      <c r="BR20" s="215">
        <v>0</v>
      </c>
      <c r="BS20" s="215">
        <v>0</v>
      </c>
      <c r="BT20" s="215">
        <v>0</v>
      </c>
      <c r="BU20" s="219">
        <v>0</v>
      </c>
      <c r="BW20" s="214">
        <v>1</v>
      </c>
      <c r="BX20" s="215">
        <v>1</v>
      </c>
      <c r="BY20" s="215">
        <v>1</v>
      </c>
      <c r="BZ20" s="215">
        <v>1</v>
      </c>
      <c r="CA20" s="215">
        <v>1</v>
      </c>
      <c r="CB20" s="215">
        <v>1</v>
      </c>
      <c r="CC20" s="215">
        <v>1</v>
      </c>
      <c r="CD20" s="215">
        <v>1</v>
      </c>
      <c r="CE20" s="215">
        <v>1</v>
      </c>
      <c r="CF20" s="215">
        <v>1</v>
      </c>
      <c r="CG20" s="215">
        <v>1</v>
      </c>
      <c r="CH20" s="215">
        <v>1</v>
      </c>
      <c r="CI20" s="215">
        <v>1</v>
      </c>
      <c r="CJ20" s="215">
        <v>1</v>
      </c>
      <c r="CK20" s="215">
        <v>1</v>
      </c>
      <c r="CL20" s="219">
        <v>1</v>
      </c>
      <c r="CN20" s="214">
        <v>0</v>
      </c>
      <c r="CO20" s="215">
        <v>0</v>
      </c>
      <c r="CP20" s="215">
        <v>0</v>
      </c>
      <c r="CQ20" s="215">
        <v>0</v>
      </c>
      <c r="CR20" s="215">
        <v>0</v>
      </c>
      <c r="CS20" s="215">
        <v>0</v>
      </c>
      <c r="CT20" s="215">
        <v>0</v>
      </c>
      <c r="CU20" s="215">
        <v>0</v>
      </c>
      <c r="CV20" s="215">
        <v>0</v>
      </c>
      <c r="CW20" s="215">
        <v>0</v>
      </c>
      <c r="CX20" s="215">
        <v>0</v>
      </c>
      <c r="CY20" s="215">
        <v>0</v>
      </c>
      <c r="CZ20" s="215">
        <v>0</v>
      </c>
      <c r="DA20" s="215">
        <v>0</v>
      </c>
      <c r="DB20" s="215">
        <v>0</v>
      </c>
      <c r="DC20" s="219">
        <v>0</v>
      </c>
      <c r="DE20" s="214">
        <v>0</v>
      </c>
      <c r="DF20" s="215">
        <v>0</v>
      </c>
      <c r="DG20" s="215">
        <v>0</v>
      </c>
      <c r="DH20" s="215">
        <v>0</v>
      </c>
      <c r="DI20" s="215">
        <v>0</v>
      </c>
      <c r="DJ20" s="215">
        <v>0</v>
      </c>
      <c r="DK20" s="215">
        <v>0</v>
      </c>
      <c r="DL20" s="215">
        <v>0</v>
      </c>
      <c r="DM20" s="215">
        <v>0</v>
      </c>
      <c r="DN20" s="215">
        <v>0</v>
      </c>
      <c r="DO20" s="215">
        <v>0</v>
      </c>
      <c r="DP20" s="215">
        <v>0</v>
      </c>
      <c r="DQ20" s="215">
        <v>0</v>
      </c>
      <c r="DR20" s="215">
        <v>0</v>
      </c>
      <c r="DS20" s="215">
        <v>0</v>
      </c>
      <c r="DT20" s="219">
        <v>0</v>
      </c>
      <c r="DV20" s="214">
        <v>0</v>
      </c>
      <c r="DW20" s="215">
        <v>0</v>
      </c>
      <c r="DX20" s="215">
        <v>0</v>
      </c>
      <c r="DY20" s="215">
        <v>0</v>
      </c>
      <c r="DZ20" s="215">
        <v>0</v>
      </c>
      <c r="EA20" s="215">
        <v>0</v>
      </c>
      <c r="EB20" s="215">
        <v>0</v>
      </c>
      <c r="EC20" s="215">
        <v>0</v>
      </c>
      <c r="ED20" s="215">
        <v>0</v>
      </c>
      <c r="EE20" s="215">
        <v>0</v>
      </c>
      <c r="EF20" s="215">
        <v>0</v>
      </c>
      <c r="EG20" s="215">
        <v>0</v>
      </c>
      <c r="EH20" s="215">
        <v>0</v>
      </c>
      <c r="EI20" s="215">
        <v>0</v>
      </c>
      <c r="EJ20" s="215">
        <v>0</v>
      </c>
      <c r="EK20" s="219">
        <v>0</v>
      </c>
      <c r="EM20" s="172">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73">
        <f>$AM$20*BD20</f>
        <v>0</v>
      </c>
      <c r="FC20" s="229"/>
      <c r="FD20" s="172">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73">
        <f>$AM$20*BU20</f>
        <v>0</v>
      </c>
      <c r="FT20" s="229"/>
      <c r="FU20" s="172">
        <f>$X$20*BW20</f>
        <v>30.954800000000002</v>
      </c>
      <c r="FV20" s="164">
        <f>$Y$20*BX20</f>
        <v>131.55789999999999</v>
      </c>
      <c r="FW20" s="164">
        <f>$Z$20*BY20</f>
        <v>139.29659999999998</v>
      </c>
      <c r="FX20" s="164">
        <f>$AA$20*BZ20</f>
        <v>69.648299999999992</v>
      </c>
      <c r="FY20" s="164">
        <f>$AB$20*CA20</f>
        <v>11.60805</v>
      </c>
      <c r="FZ20" s="164">
        <f>$AC$20*CB20</f>
        <v>19.34675</v>
      </c>
      <c r="GA20" s="164">
        <f>$AD$20*CC20</f>
        <v>3.8693500000000003</v>
      </c>
      <c r="GB20" s="164">
        <f>$AE$20*CD20</f>
        <v>58.04025</v>
      </c>
      <c r="GC20" s="164">
        <f>$AF$20*CE20</f>
        <v>7.7387000000000006</v>
      </c>
      <c r="GD20" s="164">
        <f>$AG$20*CF20</f>
        <v>7.7387000000000006</v>
      </c>
      <c r="GE20" s="164">
        <f>$AH$20*CG20</f>
        <v>19.34675</v>
      </c>
      <c r="GF20" s="164">
        <f>$AI$20*CH20</f>
        <v>23.216100000000001</v>
      </c>
      <c r="GG20" s="164">
        <f>$AJ$20*CI20</f>
        <v>92.864400000000003</v>
      </c>
      <c r="GH20" s="164">
        <f>$AK$20*CJ20</f>
        <v>3.8693500000000003</v>
      </c>
      <c r="GI20" s="164">
        <f>$AL$20*CK20</f>
        <v>92.864400000000003</v>
      </c>
      <c r="GJ20" s="173">
        <f>$AM$20*CL20</f>
        <v>61.909600000000005</v>
      </c>
      <c r="GK20" s="229"/>
      <c r="GL20" s="172">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73">
        <f>$AM$20*DC20</f>
        <v>0</v>
      </c>
      <c r="HB20" s="229"/>
      <c r="HC20" s="172">
        <f>$X$20*DE20</f>
        <v>0</v>
      </c>
      <c r="HD20" s="164">
        <f>$Y$20*DF20</f>
        <v>0</v>
      </c>
      <c r="HE20" s="164">
        <f>$Z$20*DG20</f>
        <v>0</v>
      </c>
      <c r="HF20" s="164">
        <f>$AA$20*DH20</f>
        <v>0</v>
      </c>
      <c r="HG20" s="164">
        <f>$AB$20*DI20</f>
        <v>0</v>
      </c>
      <c r="HH20" s="164">
        <f>$AC$20*DJ20</f>
        <v>0</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73">
        <f>$AM$20*DT20</f>
        <v>0</v>
      </c>
      <c r="HS20" s="229"/>
      <c r="HT20" s="172">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73">
        <f>$AM$20*EK20</f>
        <v>0</v>
      </c>
      <c r="IK20" s="69" t="s">
        <v>237</v>
      </c>
      <c r="IL20" s="282">
        <f t="shared" si="5"/>
        <v>0</v>
      </c>
      <c r="IM20" s="237">
        <f t="shared" si="6"/>
        <v>0</v>
      </c>
      <c r="IN20" s="237">
        <f t="shared" si="7"/>
        <v>6795.2159999999985</v>
      </c>
      <c r="IO20" s="237">
        <f t="shared" si="8"/>
        <v>0</v>
      </c>
      <c r="IP20" s="237">
        <f t="shared" si="9"/>
        <v>0</v>
      </c>
      <c r="IQ20" s="238">
        <f t="shared" si="10"/>
        <v>0</v>
      </c>
    </row>
    <row r="21" spans="1:251" ht="14.65" thickBot="1">
      <c r="A21" s="283" t="s">
        <v>268</v>
      </c>
      <c r="B21" s="145">
        <f>INDEX('Waste Projections'!$H23:$AL23,MATCH('3. UCRTS Rail'!$B$1,'Waste Projections'!$H$6:$AL$6,0))</f>
        <v>8428</v>
      </c>
      <c r="C21" s="286" t="s">
        <v>294</v>
      </c>
      <c r="D21" s="155" t="s">
        <v>297</v>
      </c>
      <c r="E21" s="150" t="s">
        <v>249</v>
      </c>
      <c r="F21" s="150" t="s">
        <v>249</v>
      </c>
      <c r="G21" s="157">
        <v>25.2</v>
      </c>
      <c r="H21" s="150" t="s">
        <v>249</v>
      </c>
      <c r="I21" s="157">
        <v>0</v>
      </c>
      <c r="J21" s="157" t="str">
        <f t="shared" si="1"/>
        <v>N/A</v>
      </c>
      <c r="K21" s="157">
        <v>0</v>
      </c>
      <c r="L21" s="241" t="str">
        <f t="shared" si="2"/>
        <v>N/A</v>
      </c>
      <c r="M21" s="243">
        <f>$M$5</f>
        <v>1200</v>
      </c>
      <c r="N21" s="241" t="str">
        <f t="shared" si="3"/>
        <v>Rail</v>
      </c>
      <c r="O21" s="174">
        <f t="shared" si="4"/>
        <v>0</v>
      </c>
      <c r="P21" s="165">
        <f t="shared" si="4"/>
        <v>0</v>
      </c>
      <c r="Q21" s="165">
        <f t="shared" si="4"/>
        <v>0</v>
      </c>
      <c r="R21" s="175">
        <f t="shared" si="4"/>
        <v>10113600</v>
      </c>
      <c r="S21" s="174">
        <f>INDEX('Transportation GHG'!$B$21:$B$24,MATCH('3. UCRTS Rail'!S$4,'Transportation GHG'!$A$21:$A$24,0))*O21</f>
        <v>0</v>
      </c>
      <c r="T21" s="165">
        <f>INDEX('Transportation GHG'!$B$21:$B$24,MATCH('3. UCRTS Rail'!T$4,'Transportation GHG'!$A$21:$A$24,0))*P21</f>
        <v>0</v>
      </c>
      <c r="U21" s="165">
        <f>INDEX('Transportation GHG'!$B$21:$B$24,MATCH('3. UCRTS Rail'!U$4,'Transportation GHG'!$A$21:$A$24,0))*Q21</f>
        <v>0</v>
      </c>
      <c r="V21" s="175">
        <f>INDEX('Transportation GHG'!$B$21:$B$24,MATCH('3. UCRTS Rail'!V$4,'Transportation GHG'!$A$21:$A$24,0))*R21</f>
        <v>239.7252097560976</v>
      </c>
      <c r="X21" s="174">
        <f>INDEX('Waste Composition'!$P$5:$P$20,MATCH('3. UCRTS Rail'!X$4,'Waste Composition'!$O$5:$O$20,0))*$B21</f>
        <v>337.12</v>
      </c>
      <c r="Y21" s="165">
        <f>INDEX('Waste Composition'!$P$5:$P$20,MATCH('3. UCRTS Rail'!Y$4,'Waste Composition'!$O$5:$O$20,0))*$B21</f>
        <v>1432.7599999999998</v>
      </c>
      <c r="Z21" s="165">
        <f>INDEX('Waste Composition'!$P$5:$P$20,MATCH('3. UCRTS Rail'!Z$4,'Waste Composition'!$O$5:$O$20,0))*$B21</f>
        <v>1517.04</v>
      </c>
      <c r="AA21" s="165">
        <f>INDEX('Waste Composition'!$P$5:$P$20,MATCH('3. UCRTS Rail'!AA$4,'Waste Composition'!$O$5:$O$20,0))*$B21</f>
        <v>758.52</v>
      </c>
      <c r="AB21" s="165">
        <f>INDEX('Waste Composition'!$P$5:$P$20,MATCH('3. UCRTS Rail'!AB$4,'Waste Composition'!$O$5:$O$20,0))*$B21</f>
        <v>126.42</v>
      </c>
      <c r="AC21" s="165">
        <f>INDEX('Waste Composition'!$P$5:$P$20,MATCH('3. UCRTS Rail'!AC$4,'Waste Composition'!$O$5:$O$20,0))*$B21</f>
        <v>210.70000000000002</v>
      </c>
      <c r="AD21" s="165">
        <f>INDEX('Waste Composition'!$P$5:$P$20,MATCH('3. UCRTS Rail'!AD$4,'Waste Composition'!$O$5:$O$20,0))*$B21</f>
        <v>42.14</v>
      </c>
      <c r="AE21" s="165">
        <f>INDEX('Waste Composition'!$P$5:$P$20,MATCH('3. UCRTS Rail'!AE$4,'Waste Composition'!$O$5:$O$20,0))*$B21</f>
        <v>632.1</v>
      </c>
      <c r="AF21" s="165">
        <f>INDEX('Waste Composition'!$P$5:$P$20,MATCH('3. UCRTS Rail'!AF$4,'Waste Composition'!$O$5:$O$20,0))*$B21</f>
        <v>84.28</v>
      </c>
      <c r="AG21" s="165">
        <f>INDEX('Waste Composition'!$P$5:$P$20,MATCH('3. UCRTS Rail'!AG$4,'Waste Composition'!$O$5:$O$20,0))*$B21</f>
        <v>84.28</v>
      </c>
      <c r="AH21" s="165">
        <f>INDEX('Waste Composition'!$P$5:$P$20,MATCH('3. UCRTS Rail'!AH$4,'Waste Composition'!$O$5:$O$20,0))*$B21</f>
        <v>210.70000000000002</v>
      </c>
      <c r="AI21" s="165">
        <f>INDEX('Waste Composition'!$P$5:$P$20,MATCH('3. UCRTS Rail'!AI$4,'Waste Composition'!$O$5:$O$20,0))*$B21</f>
        <v>252.84</v>
      </c>
      <c r="AJ21" s="165">
        <f>INDEX('Waste Composition'!$P$5:$P$20,MATCH('3. UCRTS Rail'!AJ$4,'Waste Composition'!$O$5:$O$20,0))*$B21</f>
        <v>1011.36</v>
      </c>
      <c r="AK21" s="165">
        <f>INDEX('Waste Composition'!$P$5:$P$20,MATCH('3. UCRTS Rail'!AK$4,'Waste Composition'!$O$5:$O$20,0))*$B21</f>
        <v>42.14</v>
      </c>
      <c r="AL21" s="165">
        <f>INDEX('Waste Composition'!$P$5:$P$20,MATCH('3. UCRTS Rail'!AL$4,'Waste Composition'!$O$5:$O$20,0))*$B21</f>
        <v>1011.36</v>
      </c>
      <c r="AM21" s="175">
        <f>INDEX('Waste Composition'!$P$5:$P$20,MATCH('3. UCRTS Rail'!AM$4,'Waste Composition'!$O$5:$O$20,0))*$B21</f>
        <v>674.24</v>
      </c>
      <c r="AO21" s="216">
        <v>0</v>
      </c>
      <c r="AP21" s="217">
        <v>0</v>
      </c>
      <c r="AQ21" s="217">
        <v>0</v>
      </c>
      <c r="AR21" s="217">
        <v>0</v>
      </c>
      <c r="AS21" s="217">
        <v>0</v>
      </c>
      <c r="AT21" s="217">
        <v>0</v>
      </c>
      <c r="AU21" s="217">
        <v>0</v>
      </c>
      <c r="AV21" s="217">
        <v>0</v>
      </c>
      <c r="AW21" s="217">
        <v>0</v>
      </c>
      <c r="AX21" s="217">
        <v>0</v>
      </c>
      <c r="AY21" s="217">
        <v>0</v>
      </c>
      <c r="AZ21" s="217">
        <v>0</v>
      </c>
      <c r="BA21" s="217">
        <v>0</v>
      </c>
      <c r="BB21" s="217">
        <v>0</v>
      </c>
      <c r="BC21" s="217">
        <v>0</v>
      </c>
      <c r="BD21" s="217">
        <v>0</v>
      </c>
      <c r="BF21" s="216">
        <v>0</v>
      </c>
      <c r="BG21" s="217">
        <v>0</v>
      </c>
      <c r="BH21" s="217">
        <v>0</v>
      </c>
      <c r="BI21" s="217">
        <v>0</v>
      </c>
      <c r="BJ21" s="217">
        <v>0</v>
      </c>
      <c r="BK21" s="217">
        <v>0</v>
      </c>
      <c r="BL21" s="217">
        <v>0</v>
      </c>
      <c r="BM21" s="217">
        <v>0</v>
      </c>
      <c r="BN21" s="217">
        <v>0</v>
      </c>
      <c r="BO21" s="217">
        <v>0</v>
      </c>
      <c r="BP21" s="217">
        <v>0</v>
      </c>
      <c r="BQ21" s="217">
        <v>0</v>
      </c>
      <c r="BR21" s="217">
        <v>0</v>
      </c>
      <c r="BS21" s="217">
        <v>0</v>
      </c>
      <c r="BT21" s="217">
        <v>0</v>
      </c>
      <c r="BU21" s="220">
        <v>0</v>
      </c>
      <c r="BW21" s="214">
        <v>1</v>
      </c>
      <c r="BX21" s="215">
        <v>1</v>
      </c>
      <c r="BY21" s="215">
        <v>1</v>
      </c>
      <c r="BZ21" s="215">
        <v>1</v>
      </c>
      <c r="CA21" s="215">
        <v>1</v>
      </c>
      <c r="CB21" s="215">
        <v>1</v>
      </c>
      <c r="CC21" s="215">
        <v>1</v>
      </c>
      <c r="CD21" s="215">
        <v>1</v>
      </c>
      <c r="CE21" s="215">
        <v>1</v>
      </c>
      <c r="CF21" s="215">
        <v>1</v>
      </c>
      <c r="CG21" s="215">
        <v>1</v>
      </c>
      <c r="CH21" s="215">
        <v>1</v>
      </c>
      <c r="CI21" s="215">
        <v>1</v>
      </c>
      <c r="CJ21" s="215">
        <v>1</v>
      </c>
      <c r="CK21" s="215">
        <v>1</v>
      </c>
      <c r="CL21" s="219">
        <v>1</v>
      </c>
      <c r="CN21" s="216">
        <v>0</v>
      </c>
      <c r="CO21" s="217">
        <v>0</v>
      </c>
      <c r="CP21" s="217">
        <v>0</v>
      </c>
      <c r="CQ21" s="217">
        <v>0</v>
      </c>
      <c r="CR21" s="217">
        <v>0</v>
      </c>
      <c r="CS21" s="217">
        <v>0</v>
      </c>
      <c r="CT21" s="217">
        <v>0</v>
      </c>
      <c r="CU21" s="217">
        <v>0</v>
      </c>
      <c r="CV21" s="217">
        <v>0</v>
      </c>
      <c r="CW21" s="217">
        <v>0</v>
      </c>
      <c r="CX21" s="217">
        <v>0</v>
      </c>
      <c r="CY21" s="217">
        <v>0</v>
      </c>
      <c r="CZ21" s="217">
        <v>0</v>
      </c>
      <c r="DA21" s="217">
        <v>0</v>
      </c>
      <c r="DB21" s="217">
        <v>0</v>
      </c>
      <c r="DC21" s="220">
        <v>0</v>
      </c>
      <c r="DE21" s="216">
        <v>0</v>
      </c>
      <c r="DF21" s="217">
        <v>0</v>
      </c>
      <c r="DG21" s="217">
        <v>0</v>
      </c>
      <c r="DH21" s="217">
        <v>0</v>
      </c>
      <c r="DI21" s="217">
        <v>0</v>
      </c>
      <c r="DJ21" s="217">
        <v>0</v>
      </c>
      <c r="DK21" s="217">
        <v>0</v>
      </c>
      <c r="DL21" s="217">
        <v>0</v>
      </c>
      <c r="DM21" s="217">
        <v>0</v>
      </c>
      <c r="DN21" s="217">
        <v>0</v>
      </c>
      <c r="DO21" s="217">
        <v>0</v>
      </c>
      <c r="DP21" s="217">
        <v>0</v>
      </c>
      <c r="DQ21" s="217">
        <v>0</v>
      </c>
      <c r="DR21" s="217">
        <v>0</v>
      </c>
      <c r="DS21" s="217">
        <v>0</v>
      </c>
      <c r="DT21" s="220">
        <v>0</v>
      </c>
      <c r="DV21" s="216">
        <v>0</v>
      </c>
      <c r="DW21" s="217">
        <v>0</v>
      </c>
      <c r="DX21" s="217">
        <v>0</v>
      </c>
      <c r="DY21" s="217">
        <v>0</v>
      </c>
      <c r="DZ21" s="217">
        <v>0</v>
      </c>
      <c r="EA21" s="217">
        <v>0</v>
      </c>
      <c r="EB21" s="217">
        <v>0</v>
      </c>
      <c r="EC21" s="217">
        <v>0</v>
      </c>
      <c r="ED21" s="217">
        <v>0</v>
      </c>
      <c r="EE21" s="217">
        <v>0</v>
      </c>
      <c r="EF21" s="217">
        <v>0</v>
      </c>
      <c r="EG21" s="217">
        <v>0</v>
      </c>
      <c r="EH21" s="217">
        <v>0</v>
      </c>
      <c r="EI21" s="217">
        <v>0</v>
      </c>
      <c r="EJ21" s="217">
        <v>0</v>
      </c>
      <c r="EK21" s="220">
        <v>0</v>
      </c>
      <c r="EM21" s="174">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75">
        <f>$AM$21*BD21</f>
        <v>0</v>
      </c>
      <c r="FC21" s="229"/>
      <c r="FD21" s="174">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75">
        <f>$AM$21*BU21</f>
        <v>0</v>
      </c>
      <c r="FT21" s="229"/>
      <c r="FU21" s="174">
        <f>$X$21*BW21</f>
        <v>337.12</v>
      </c>
      <c r="FV21" s="165">
        <f>$Y$21*BX21</f>
        <v>1432.7599999999998</v>
      </c>
      <c r="FW21" s="165">
        <f>$Z$21*BY21</f>
        <v>1517.04</v>
      </c>
      <c r="FX21" s="165">
        <f>$AA$21*BZ21</f>
        <v>758.52</v>
      </c>
      <c r="FY21" s="165">
        <f>$AB$21*CA21</f>
        <v>126.42</v>
      </c>
      <c r="FZ21" s="165">
        <f>$AC$21*CB21</f>
        <v>210.70000000000002</v>
      </c>
      <c r="GA21" s="165">
        <f>$AD$21*CC21</f>
        <v>42.14</v>
      </c>
      <c r="GB21" s="165">
        <f>$AE$21*CD21</f>
        <v>632.1</v>
      </c>
      <c r="GC21" s="165">
        <f>$AF$21*CE21</f>
        <v>84.28</v>
      </c>
      <c r="GD21" s="165">
        <f>$AG$21*CF21</f>
        <v>84.28</v>
      </c>
      <c r="GE21" s="165">
        <f>$AH$21*CG21</f>
        <v>210.70000000000002</v>
      </c>
      <c r="GF21" s="165">
        <f>$AI$21*CH21</f>
        <v>252.84</v>
      </c>
      <c r="GG21" s="165">
        <f>$AJ$21*CI21</f>
        <v>1011.36</v>
      </c>
      <c r="GH21" s="165">
        <f>$AK$21*CJ21</f>
        <v>42.14</v>
      </c>
      <c r="GI21" s="165">
        <f>$AL$21*CK21</f>
        <v>1011.36</v>
      </c>
      <c r="GJ21" s="175">
        <f>$AM$21*CL21</f>
        <v>674.24</v>
      </c>
      <c r="GK21" s="229"/>
      <c r="GL21" s="174">
        <f>$X$21*CN21</f>
        <v>0</v>
      </c>
      <c r="GM21" s="165">
        <f>$Y$21*CO21</f>
        <v>0</v>
      </c>
      <c r="GN21" s="165">
        <f>$Z$21*CP21</f>
        <v>0</v>
      </c>
      <c r="GO21" s="165">
        <f>$AA$21*CQ21</f>
        <v>0</v>
      </c>
      <c r="GP21" s="165">
        <f>$AB$21*CR21</f>
        <v>0</v>
      </c>
      <c r="GQ21" s="165">
        <f>$AC$21*CS21</f>
        <v>0</v>
      </c>
      <c r="GR21" s="165">
        <f>$AD$21*CT21</f>
        <v>0</v>
      </c>
      <c r="GS21" s="165">
        <f>$AE$21*CU21</f>
        <v>0</v>
      </c>
      <c r="GT21" s="165">
        <f>$AF$21*CV21</f>
        <v>0</v>
      </c>
      <c r="GU21" s="165">
        <f>$AG$21*CW21</f>
        <v>0</v>
      </c>
      <c r="GV21" s="165">
        <f>$AH$21*CX21</f>
        <v>0</v>
      </c>
      <c r="GW21" s="165">
        <f>$AI$21*CY21</f>
        <v>0</v>
      </c>
      <c r="GX21" s="165">
        <f>$AJ$21*CZ21</f>
        <v>0</v>
      </c>
      <c r="GY21" s="165">
        <f>$AK$21*DA21</f>
        <v>0</v>
      </c>
      <c r="GZ21" s="165">
        <f>$AL$21*DB21</f>
        <v>0</v>
      </c>
      <c r="HA21" s="175">
        <f>$AM$21*DC21</f>
        <v>0</v>
      </c>
      <c r="HB21" s="229"/>
      <c r="HC21" s="174">
        <f>$X$21*DE21</f>
        <v>0</v>
      </c>
      <c r="HD21" s="165">
        <f>$Y$21*DF21</f>
        <v>0</v>
      </c>
      <c r="HE21" s="165">
        <f>$Z$21*DG21</f>
        <v>0</v>
      </c>
      <c r="HF21" s="165">
        <f>$AA$21*DH21</f>
        <v>0</v>
      </c>
      <c r="HG21" s="165">
        <f>$AB$21*DI21</f>
        <v>0</v>
      </c>
      <c r="HH21" s="165">
        <f>$AC$21*DJ21</f>
        <v>0</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75">
        <f>$AM$21*DT21</f>
        <v>0</v>
      </c>
      <c r="HS21" s="229"/>
      <c r="HT21" s="174">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75">
        <f>$AM$21*EK21</f>
        <v>0</v>
      </c>
    </row>
    <row r="22" spans="1:251">
      <c r="A22" s="75" t="s">
        <v>270</v>
      </c>
      <c r="B22" s="191">
        <f>AVERAGE(B5:B21)</f>
        <v>3882.9505882352942</v>
      </c>
      <c r="C22" s="76"/>
      <c r="D22" s="76"/>
      <c r="E22" s="76"/>
      <c r="F22" s="76"/>
      <c r="G22" s="76"/>
      <c r="H22" s="77"/>
      <c r="I22" s="76"/>
      <c r="J22" s="76"/>
      <c r="K22" s="76"/>
      <c r="L22" s="76"/>
      <c r="M22" s="76"/>
      <c r="N22" s="176"/>
      <c r="O22" s="170"/>
      <c r="P22" s="163"/>
      <c r="Q22" s="163"/>
      <c r="R22" s="171"/>
      <c r="S22" s="170">
        <f>AVERAGE(S5:S21)</f>
        <v>3.5544884622153852</v>
      </c>
      <c r="T22" s="163">
        <f>AVERAGE(T5:T21)</f>
        <v>5.6601623963230772</v>
      </c>
      <c r="U22" s="163">
        <f>AVERAGE(U5:U21)</f>
        <v>0</v>
      </c>
      <c r="V22" s="171">
        <f>AVERAGE(V5:V21)</f>
        <v>110.44626770731709</v>
      </c>
      <c r="X22" s="170">
        <f>AVERAGE(X5:X21)</f>
        <v>155.31802352941173</v>
      </c>
      <c r="Y22" s="163">
        <f t="shared" ref="Y22:AM22" si="12">AVERAGE(Y5:Y21)</f>
        <v>660.10159999999996</v>
      </c>
      <c r="Z22" s="163">
        <f t="shared" si="12"/>
        <v>698.93110588235288</v>
      </c>
      <c r="AA22" s="163">
        <f t="shared" si="12"/>
        <v>349.46555294117644</v>
      </c>
      <c r="AB22" s="163">
        <f t="shared" si="12"/>
        <v>58.2442588235294</v>
      </c>
      <c r="AC22" s="163">
        <f t="shared" si="12"/>
        <v>97.073764705882354</v>
      </c>
      <c r="AD22" s="163">
        <f t="shared" si="12"/>
        <v>19.414752941176467</v>
      </c>
      <c r="AE22" s="163">
        <f t="shared" si="12"/>
        <v>291.22129411764712</v>
      </c>
      <c r="AF22" s="163">
        <f t="shared" si="12"/>
        <v>38.829505882352933</v>
      </c>
      <c r="AG22" s="163">
        <f t="shared" si="12"/>
        <v>38.829505882352933</v>
      </c>
      <c r="AH22" s="163">
        <f t="shared" si="12"/>
        <v>97.073764705882354</v>
      </c>
      <c r="AI22" s="163">
        <f t="shared" si="12"/>
        <v>116.4885176470588</v>
      </c>
      <c r="AJ22" s="163">
        <f t="shared" si="12"/>
        <v>465.9540705882352</v>
      </c>
      <c r="AK22" s="163">
        <f t="shared" si="12"/>
        <v>19.414752941176467</v>
      </c>
      <c r="AL22" s="163">
        <f t="shared" si="12"/>
        <v>465.9540705882352</v>
      </c>
      <c r="AM22" s="171">
        <f t="shared" si="12"/>
        <v>310.63604705882346</v>
      </c>
      <c r="AO22" s="170"/>
      <c r="AP22" s="163"/>
      <c r="AQ22" s="163"/>
      <c r="AR22" s="163"/>
      <c r="AS22" s="163"/>
      <c r="AT22" s="163"/>
      <c r="AU22" s="163"/>
      <c r="AV22" s="163"/>
      <c r="AW22" s="163"/>
      <c r="AX22" s="163"/>
      <c r="AY22" s="163"/>
      <c r="AZ22" s="163"/>
      <c r="BA22" s="163"/>
      <c r="BB22" s="163"/>
      <c r="BC22" s="163"/>
      <c r="BD22" s="171"/>
      <c r="BF22" s="212"/>
      <c r="BG22" s="213"/>
      <c r="BH22" s="213"/>
      <c r="BI22" s="213"/>
      <c r="BJ22" s="213"/>
      <c r="BK22" s="213"/>
      <c r="BL22" s="213"/>
      <c r="BM22" s="213"/>
      <c r="BN22" s="213"/>
      <c r="BO22" s="213"/>
      <c r="BP22" s="213"/>
      <c r="BQ22" s="213"/>
      <c r="BR22" s="213"/>
      <c r="BS22" s="213"/>
      <c r="BT22" s="213"/>
      <c r="BU22" s="218"/>
      <c r="BW22" s="212"/>
      <c r="BX22" s="213"/>
      <c r="BY22" s="213"/>
      <c r="BZ22" s="213"/>
      <c r="CA22" s="213"/>
      <c r="CB22" s="213"/>
      <c r="CC22" s="213"/>
      <c r="CD22" s="213"/>
      <c r="CE22" s="213"/>
      <c r="CF22" s="213"/>
      <c r="CG22" s="213"/>
      <c r="CH22" s="213"/>
      <c r="CI22" s="213"/>
      <c r="CJ22" s="213"/>
      <c r="CK22" s="213"/>
      <c r="CL22" s="218"/>
      <c r="CN22" s="212"/>
      <c r="CO22" s="213"/>
      <c r="CP22" s="213"/>
      <c r="CQ22" s="213"/>
      <c r="CR22" s="213"/>
      <c r="CS22" s="213"/>
      <c r="CT22" s="213"/>
      <c r="CU22" s="213"/>
      <c r="CV22" s="213"/>
      <c r="CW22" s="213"/>
      <c r="CX22" s="213"/>
      <c r="CY22" s="213"/>
      <c r="CZ22" s="213"/>
      <c r="DA22" s="213"/>
      <c r="DB22" s="213"/>
      <c r="DC22" s="218"/>
      <c r="DE22" s="212"/>
      <c r="DF22" s="213"/>
      <c r="DG22" s="213"/>
      <c r="DH22" s="213"/>
      <c r="DI22" s="213"/>
      <c r="DJ22" s="213"/>
      <c r="DK22" s="213"/>
      <c r="DL22" s="213"/>
      <c r="DM22" s="213"/>
      <c r="DN22" s="213"/>
      <c r="DO22" s="213"/>
      <c r="DP22" s="213"/>
      <c r="DQ22" s="213"/>
      <c r="DR22" s="213"/>
      <c r="DS22" s="213"/>
      <c r="DT22" s="218"/>
      <c r="DV22" s="212"/>
      <c r="DW22" s="213"/>
      <c r="DX22" s="213"/>
      <c r="DY22" s="213"/>
      <c r="DZ22" s="213"/>
      <c r="EA22" s="213"/>
      <c r="EB22" s="213"/>
      <c r="EC22" s="213"/>
      <c r="ED22" s="213"/>
      <c r="EE22" s="213"/>
      <c r="EF22" s="213"/>
      <c r="EG22" s="213"/>
      <c r="EH22" s="213"/>
      <c r="EI22" s="213"/>
      <c r="EJ22" s="213"/>
      <c r="EK22" s="218"/>
      <c r="EM22" s="170">
        <f>AVERAGE(EM5:EM21)</f>
        <v>0</v>
      </c>
      <c r="EN22" s="163">
        <f t="shared" ref="EN22:FB22" si="13">AVERAGE(EN5:EN21)</f>
        <v>0</v>
      </c>
      <c r="EO22" s="163">
        <f t="shared" si="13"/>
        <v>0</v>
      </c>
      <c r="EP22" s="163">
        <f t="shared" si="13"/>
        <v>0</v>
      </c>
      <c r="EQ22" s="163">
        <f t="shared" si="13"/>
        <v>0</v>
      </c>
      <c r="ER22" s="163">
        <f t="shared" si="13"/>
        <v>0</v>
      </c>
      <c r="ES22" s="163">
        <f t="shared" si="13"/>
        <v>0</v>
      </c>
      <c r="ET22" s="163">
        <f t="shared" si="13"/>
        <v>0</v>
      </c>
      <c r="EU22" s="163">
        <f t="shared" si="13"/>
        <v>0</v>
      </c>
      <c r="EV22" s="163">
        <f t="shared" si="13"/>
        <v>0</v>
      </c>
      <c r="EW22" s="163">
        <f t="shared" si="13"/>
        <v>0</v>
      </c>
      <c r="EX22" s="163">
        <f t="shared" si="13"/>
        <v>0</v>
      </c>
      <c r="EY22" s="163">
        <f t="shared" si="13"/>
        <v>0</v>
      </c>
      <c r="EZ22" s="163">
        <f t="shared" si="13"/>
        <v>0</v>
      </c>
      <c r="FA22" s="163">
        <f t="shared" si="13"/>
        <v>0</v>
      </c>
      <c r="FB22" s="171">
        <f t="shared" si="13"/>
        <v>0</v>
      </c>
      <c r="FC22" s="229"/>
      <c r="FD22" s="170">
        <f>AVERAGE(FD5:FD21)</f>
        <v>0</v>
      </c>
      <c r="FE22" s="163">
        <f t="shared" ref="FE22:FS22" si="14">AVERAGE(FE5:FE21)</f>
        <v>0</v>
      </c>
      <c r="FF22" s="163">
        <f t="shared" si="14"/>
        <v>0</v>
      </c>
      <c r="FG22" s="163">
        <f t="shared" si="14"/>
        <v>0</v>
      </c>
      <c r="FH22" s="163">
        <f t="shared" si="14"/>
        <v>0</v>
      </c>
      <c r="FI22" s="163">
        <f t="shared" si="14"/>
        <v>0</v>
      </c>
      <c r="FJ22" s="163">
        <f t="shared" si="14"/>
        <v>0</v>
      </c>
      <c r="FK22" s="163">
        <f t="shared" si="14"/>
        <v>0</v>
      </c>
      <c r="FL22" s="163">
        <f t="shared" si="14"/>
        <v>0</v>
      </c>
      <c r="FM22" s="163">
        <f t="shared" si="14"/>
        <v>0</v>
      </c>
      <c r="FN22" s="163">
        <f t="shared" si="14"/>
        <v>0</v>
      </c>
      <c r="FO22" s="163">
        <f t="shared" si="14"/>
        <v>0</v>
      </c>
      <c r="FP22" s="163">
        <f t="shared" si="14"/>
        <v>0</v>
      </c>
      <c r="FQ22" s="163">
        <f t="shared" si="14"/>
        <v>0</v>
      </c>
      <c r="FR22" s="163">
        <f t="shared" si="14"/>
        <v>0</v>
      </c>
      <c r="FS22" s="171">
        <f t="shared" si="14"/>
        <v>0</v>
      </c>
      <c r="FT22" s="229"/>
      <c r="FU22" s="170">
        <f>AVERAGE(FU5:FU21)</f>
        <v>155.31802352941173</v>
      </c>
      <c r="FV22" s="163">
        <f t="shared" ref="FV22:GJ22" si="15">AVERAGE(FV5:FV21)</f>
        <v>660.10159999999996</v>
      </c>
      <c r="FW22" s="163">
        <f t="shared" si="15"/>
        <v>698.93110588235288</v>
      </c>
      <c r="FX22" s="163">
        <f t="shared" si="15"/>
        <v>349.46555294117644</v>
      </c>
      <c r="FY22" s="163">
        <f t="shared" si="15"/>
        <v>58.2442588235294</v>
      </c>
      <c r="FZ22" s="163">
        <f t="shared" si="15"/>
        <v>97.073764705882354</v>
      </c>
      <c r="GA22" s="163">
        <f t="shared" si="15"/>
        <v>19.414752941176467</v>
      </c>
      <c r="GB22" s="163">
        <f t="shared" si="15"/>
        <v>291.22129411764712</v>
      </c>
      <c r="GC22" s="163">
        <f t="shared" si="15"/>
        <v>38.829505882352933</v>
      </c>
      <c r="GD22" s="163">
        <f t="shared" si="15"/>
        <v>38.829505882352933</v>
      </c>
      <c r="GE22" s="163">
        <f t="shared" si="15"/>
        <v>97.073764705882354</v>
      </c>
      <c r="GF22" s="163">
        <f t="shared" si="15"/>
        <v>116.4885176470588</v>
      </c>
      <c r="GG22" s="163">
        <f t="shared" si="15"/>
        <v>465.9540705882352</v>
      </c>
      <c r="GH22" s="163">
        <f t="shared" si="15"/>
        <v>19.414752941176467</v>
      </c>
      <c r="GI22" s="163">
        <f t="shared" si="15"/>
        <v>465.9540705882352</v>
      </c>
      <c r="GJ22" s="171">
        <f t="shared" si="15"/>
        <v>310.63604705882346</v>
      </c>
      <c r="GK22" s="229"/>
      <c r="GL22" s="170">
        <f>AVERAGE(GL5:GL21)</f>
        <v>0</v>
      </c>
      <c r="GM22" s="163">
        <f t="shared" ref="GM22:HA22" si="16">AVERAGE(GM5:GM21)</f>
        <v>0</v>
      </c>
      <c r="GN22" s="163">
        <f t="shared" si="16"/>
        <v>0</v>
      </c>
      <c r="GO22" s="163">
        <f t="shared" si="16"/>
        <v>0</v>
      </c>
      <c r="GP22" s="163">
        <f t="shared" si="16"/>
        <v>0</v>
      </c>
      <c r="GQ22" s="163">
        <f t="shared" si="16"/>
        <v>0</v>
      </c>
      <c r="GR22" s="163">
        <f t="shared" si="16"/>
        <v>0</v>
      </c>
      <c r="GS22" s="163">
        <f t="shared" si="16"/>
        <v>0</v>
      </c>
      <c r="GT22" s="163">
        <f t="shared" si="16"/>
        <v>0</v>
      </c>
      <c r="GU22" s="163">
        <f t="shared" si="16"/>
        <v>0</v>
      </c>
      <c r="GV22" s="163">
        <f t="shared" si="16"/>
        <v>0</v>
      </c>
      <c r="GW22" s="163">
        <f t="shared" si="16"/>
        <v>0</v>
      </c>
      <c r="GX22" s="163">
        <f t="shared" si="16"/>
        <v>0</v>
      </c>
      <c r="GY22" s="163">
        <f t="shared" si="16"/>
        <v>0</v>
      </c>
      <c r="GZ22" s="163">
        <f t="shared" si="16"/>
        <v>0</v>
      </c>
      <c r="HA22" s="171">
        <f t="shared" si="16"/>
        <v>0</v>
      </c>
      <c r="HB22" s="229"/>
      <c r="HC22" s="170">
        <f>AVERAGE(HC5:HC21)</f>
        <v>0</v>
      </c>
      <c r="HD22" s="163">
        <f t="shared" ref="HD22:HR22" si="17">AVERAGE(HD5:HD21)</f>
        <v>0</v>
      </c>
      <c r="HE22" s="163">
        <f t="shared" si="17"/>
        <v>0</v>
      </c>
      <c r="HF22" s="163">
        <f t="shared" si="17"/>
        <v>0</v>
      </c>
      <c r="HG22" s="163">
        <f t="shared" si="17"/>
        <v>0</v>
      </c>
      <c r="HH22" s="163">
        <f t="shared" si="17"/>
        <v>0</v>
      </c>
      <c r="HI22" s="163">
        <f t="shared" si="17"/>
        <v>0</v>
      </c>
      <c r="HJ22" s="163">
        <f t="shared" si="17"/>
        <v>0</v>
      </c>
      <c r="HK22" s="163">
        <f t="shared" si="17"/>
        <v>0</v>
      </c>
      <c r="HL22" s="163">
        <f t="shared" si="17"/>
        <v>0</v>
      </c>
      <c r="HM22" s="163">
        <f t="shared" si="17"/>
        <v>0</v>
      </c>
      <c r="HN22" s="163">
        <f t="shared" si="17"/>
        <v>0</v>
      </c>
      <c r="HO22" s="163">
        <f t="shared" si="17"/>
        <v>0</v>
      </c>
      <c r="HP22" s="163">
        <f t="shared" si="17"/>
        <v>0</v>
      </c>
      <c r="HQ22" s="163">
        <f t="shared" si="17"/>
        <v>0</v>
      </c>
      <c r="HR22" s="171">
        <f t="shared" si="17"/>
        <v>0</v>
      </c>
      <c r="HS22" s="229"/>
      <c r="HT22" s="170">
        <f>AVERAGE(HT5:HT21)</f>
        <v>0</v>
      </c>
      <c r="HU22" s="163">
        <f t="shared" ref="HU22:II22" si="18">AVERAGE(HU5:HU21)</f>
        <v>0</v>
      </c>
      <c r="HV22" s="163">
        <f t="shared" si="18"/>
        <v>0</v>
      </c>
      <c r="HW22" s="163">
        <f t="shared" si="18"/>
        <v>0</v>
      </c>
      <c r="HX22" s="163">
        <f t="shared" si="18"/>
        <v>0</v>
      </c>
      <c r="HY22" s="163">
        <f t="shared" si="18"/>
        <v>0</v>
      </c>
      <c r="HZ22" s="163">
        <f t="shared" si="18"/>
        <v>0</v>
      </c>
      <c r="IA22" s="163">
        <f t="shared" si="18"/>
        <v>0</v>
      </c>
      <c r="IB22" s="163">
        <f t="shared" si="18"/>
        <v>0</v>
      </c>
      <c r="IC22" s="163">
        <f t="shared" si="18"/>
        <v>0</v>
      </c>
      <c r="ID22" s="163">
        <f t="shared" si="18"/>
        <v>0</v>
      </c>
      <c r="IE22" s="163">
        <f t="shared" si="18"/>
        <v>0</v>
      </c>
      <c r="IF22" s="163">
        <f t="shared" si="18"/>
        <v>0</v>
      </c>
      <c r="IG22" s="163">
        <f t="shared" si="18"/>
        <v>0</v>
      </c>
      <c r="IH22" s="163">
        <f t="shared" si="18"/>
        <v>0</v>
      </c>
      <c r="II22" s="171">
        <f t="shared" si="18"/>
        <v>0</v>
      </c>
    </row>
    <row r="23" spans="1:251" ht="14.65" thickBot="1">
      <c r="A23" s="78" t="s">
        <v>271</v>
      </c>
      <c r="B23" s="192">
        <f>SUM(B5:B21)</f>
        <v>66010.16</v>
      </c>
      <c r="C23" s="79"/>
      <c r="D23" s="79"/>
      <c r="E23" s="79"/>
      <c r="F23" s="79"/>
      <c r="G23" s="79"/>
      <c r="H23" s="80"/>
      <c r="I23" s="79"/>
      <c r="J23" s="79"/>
      <c r="K23" s="79"/>
      <c r="L23" s="79"/>
      <c r="M23" s="79"/>
      <c r="N23" s="177"/>
      <c r="O23" s="174"/>
      <c r="P23" s="165"/>
      <c r="Q23" s="165"/>
      <c r="R23" s="175"/>
      <c r="S23" s="174">
        <f>SUM(S5:S21)</f>
        <v>60.426303857661544</v>
      </c>
      <c r="T23" s="165">
        <f>SUM(T5:T21)</f>
        <v>96.222760737492308</v>
      </c>
      <c r="U23" s="165">
        <f>SUM(U5:U21)</f>
        <v>0</v>
      </c>
      <c r="V23" s="175">
        <f>SUM(V5:V21)</f>
        <v>1877.5865510243905</v>
      </c>
      <c r="X23" s="174">
        <f>SUM(X5:X21)</f>
        <v>2640.4063999999994</v>
      </c>
      <c r="Y23" s="165">
        <f t="shared" ref="Y23:AM23" si="19">SUM(Y5:Y21)</f>
        <v>11221.727199999999</v>
      </c>
      <c r="Z23" s="165">
        <f t="shared" si="19"/>
        <v>11881.828799999999</v>
      </c>
      <c r="AA23" s="165">
        <f t="shared" si="19"/>
        <v>5940.9143999999997</v>
      </c>
      <c r="AB23" s="165">
        <f t="shared" si="19"/>
        <v>990.15239999999983</v>
      </c>
      <c r="AC23" s="165">
        <f t="shared" si="19"/>
        <v>1650.2540000000001</v>
      </c>
      <c r="AD23" s="165">
        <f t="shared" si="19"/>
        <v>330.05079999999992</v>
      </c>
      <c r="AE23" s="165">
        <f t="shared" si="19"/>
        <v>4950.7620000000006</v>
      </c>
      <c r="AF23" s="165">
        <f t="shared" si="19"/>
        <v>660.10159999999985</v>
      </c>
      <c r="AG23" s="165">
        <f t="shared" si="19"/>
        <v>660.10159999999985</v>
      </c>
      <c r="AH23" s="165">
        <f t="shared" si="19"/>
        <v>1650.2540000000001</v>
      </c>
      <c r="AI23" s="165">
        <f t="shared" si="19"/>
        <v>1980.3047999999997</v>
      </c>
      <c r="AJ23" s="165">
        <f t="shared" si="19"/>
        <v>7921.2191999999986</v>
      </c>
      <c r="AK23" s="165">
        <f t="shared" si="19"/>
        <v>330.05079999999992</v>
      </c>
      <c r="AL23" s="165">
        <f t="shared" si="19"/>
        <v>7921.2191999999986</v>
      </c>
      <c r="AM23" s="175">
        <f t="shared" si="19"/>
        <v>5280.8127999999988</v>
      </c>
      <c r="AO23" s="174"/>
      <c r="AP23" s="165"/>
      <c r="AQ23" s="165"/>
      <c r="AR23" s="165"/>
      <c r="AS23" s="165"/>
      <c r="AT23" s="165"/>
      <c r="AU23" s="165"/>
      <c r="AV23" s="165"/>
      <c r="AW23" s="165"/>
      <c r="AX23" s="165"/>
      <c r="AY23" s="165"/>
      <c r="AZ23" s="165"/>
      <c r="BA23" s="165"/>
      <c r="BB23" s="165"/>
      <c r="BC23" s="165"/>
      <c r="BD23" s="175"/>
      <c r="BF23" s="216"/>
      <c r="BG23" s="217"/>
      <c r="BH23" s="217"/>
      <c r="BI23" s="217"/>
      <c r="BJ23" s="217"/>
      <c r="BK23" s="217"/>
      <c r="BL23" s="217"/>
      <c r="BM23" s="217"/>
      <c r="BN23" s="217"/>
      <c r="BO23" s="217"/>
      <c r="BP23" s="217"/>
      <c r="BQ23" s="217"/>
      <c r="BR23" s="217"/>
      <c r="BS23" s="217"/>
      <c r="BT23" s="217"/>
      <c r="BU23" s="220"/>
      <c r="BW23" s="216"/>
      <c r="BX23" s="217"/>
      <c r="BY23" s="217"/>
      <c r="BZ23" s="217"/>
      <c r="CA23" s="217"/>
      <c r="CB23" s="217"/>
      <c r="CC23" s="217"/>
      <c r="CD23" s="217"/>
      <c r="CE23" s="217"/>
      <c r="CF23" s="217"/>
      <c r="CG23" s="217"/>
      <c r="CH23" s="217"/>
      <c r="CI23" s="217"/>
      <c r="CJ23" s="217"/>
      <c r="CK23" s="217"/>
      <c r="CL23" s="220"/>
      <c r="CN23" s="216"/>
      <c r="CO23" s="217"/>
      <c r="CP23" s="217"/>
      <c r="CQ23" s="217"/>
      <c r="CR23" s="217"/>
      <c r="CS23" s="217"/>
      <c r="CT23" s="217"/>
      <c r="CU23" s="217"/>
      <c r="CV23" s="217"/>
      <c r="CW23" s="217"/>
      <c r="CX23" s="217"/>
      <c r="CY23" s="217"/>
      <c r="CZ23" s="217"/>
      <c r="DA23" s="217"/>
      <c r="DB23" s="217"/>
      <c r="DC23" s="220"/>
      <c r="DE23" s="216"/>
      <c r="DF23" s="217"/>
      <c r="DG23" s="217"/>
      <c r="DH23" s="217"/>
      <c r="DI23" s="217"/>
      <c r="DJ23" s="217"/>
      <c r="DK23" s="217"/>
      <c r="DL23" s="217"/>
      <c r="DM23" s="217"/>
      <c r="DN23" s="217"/>
      <c r="DO23" s="217"/>
      <c r="DP23" s="217"/>
      <c r="DQ23" s="217"/>
      <c r="DR23" s="217"/>
      <c r="DS23" s="217"/>
      <c r="DT23" s="220"/>
      <c r="DV23" s="216"/>
      <c r="DW23" s="217"/>
      <c r="DX23" s="217"/>
      <c r="DY23" s="217"/>
      <c r="DZ23" s="217"/>
      <c r="EA23" s="217"/>
      <c r="EB23" s="217"/>
      <c r="EC23" s="217"/>
      <c r="ED23" s="217"/>
      <c r="EE23" s="217"/>
      <c r="EF23" s="217"/>
      <c r="EG23" s="217"/>
      <c r="EH23" s="217"/>
      <c r="EI23" s="217"/>
      <c r="EJ23" s="217"/>
      <c r="EK23" s="220"/>
      <c r="EM23" s="174">
        <f>SUM(EM5:EM21)</f>
        <v>0</v>
      </c>
      <c r="EN23" s="165">
        <f t="shared" ref="EN23:FB23" si="20">SUM(EN5:EN21)</f>
        <v>0</v>
      </c>
      <c r="EO23" s="165">
        <f t="shared" si="20"/>
        <v>0</v>
      </c>
      <c r="EP23" s="165">
        <f t="shared" si="20"/>
        <v>0</v>
      </c>
      <c r="EQ23" s="165">
        <f t="shared" si="20"/>
        <v>0</v>
      </c>
      <c r="ER23" s="165">
        <f t="shared" si="20"/>
        <v>0</v>
      </c>
      <c r="ES23" s="165">
        <f t="shared" si="20"/>
        <v>0</v>
      </c>
      <c r="ET23" s="165">
        <f t="shared" si="20"/>
        <v>0</v>
      </c>
      <c r="EU23" s="165">
        <f t="shared" si="20"/>
        <v>0</v>
      </c>
      <c r="EV23" s="165">
        <f t="shared" si="20"/>
        <v>0</v>
      </c>
      <c r="EW23" s="165">
        <f t="shared" si="20"/>
        <v>0</v>
      </c>
      <c r="EX23" s="165">
        <f t="shared" si="20"/>
        <v>0</v>
      </c>
      <c r="EY23" s="165">
        <f t="shared" si="20"/>
        <v>0</v>
      </c>
      <c r="EZ23" s="165">
        <f t="shared" si="20"/>
        <v>0</v>
      </c>
      <c r="FA23" s="165">
        <f t="shared" si="20"/>
        <v>0</v>
      </c>
      <c r="FB23" s="175">
        <f t="shared" si="20"/>
        <v>0</v>
      </c>
      <c r="FC23" s="229"/>
      <c r="FD23" s="174">
        <f>SUM(FD5:FD21)</f>
        <v>0</v>
      </c>
      <c r="FE23" s="165">
        <f t="shared" ref="FE23:FS23" si="21">SUM(FE5:FE21)</f>
        <v>0</v>
      </c>
      <c r="FF23" s="165">
        <f t="shared" si="21"/>
        <v>0</v>
      </c>
      <c r="FG23" s="165">
        <f t="shared" si="21"/>
        <v>0</v>
      </c>
      <c r="FH23" s="165">
        <f t="shared" si="21"/>
        <v>0</v>
      </c>
      <c r="FI23" s="165">
        <f t="shared" si="21"/>
        <v>0</v>
      </c>
      <c r="FJ23" s="165">
        <f t="shared" si="21"/>
        <v>0</v>
      </c>
      <c r="FK23" s="165">
        <f t="shared" si="21"/>
        <v>0</v>
      </c>
      <c r="FL23" s="165">
        <f t="shared" si="21"/>
        <v>0</v>
      </c>
      <c r="FM23" s="165">
        <f t="shared" si="21"/>
        <v>0</v>
      </c>
      <c r="FN23" s="165">
        <f t="shared" si="21"/>
        <v>0</v>
      </c>
      <c r="FO23" s="165">
        <f t="shared" si="21"/>
        <v>0</v>
      </c>
      <c r="FP23" s="165">
        <f t="shared" si="21"/>
        <v>0</v>
      </c>
      <c r="FQ23" s="165">
        <f t="shared" si="21"/>
        <v>0</v>
      </c>
      <c r="FR23" s="165">
        <f t="shared" si="21"/>
        <v>0</v>
      </c>
      <c r="FS23" s="175">
        <f t="shared" si="21"/>
        <v>0</v>
      </c>
      <c r="FT23" s="229"/>
      <c r="FU23" s="174">
        <f>SUM(FU5:FU21)</f>
        <v>2640.4063999999994</v>
      </c>
      <c r="FV23" s="165">
        <f t="shared" ref="FV23:GJ23" si="22">SUM(FV5:FV21)</f>
        <v>11221.727199999999</v>
      </c>
      <c r="FW23" s="165">
        <f t="shared" si="22"/>
        <v>11881.828799999999</v>
      </c>
      <c r="FX23" s="165">
        <f t="shared" si="22"/>
        <v>5940.9143999999997</v>
      </c>
      <c r="FY23" s="165">
        <f t="shared" si="22"/>
        <v>990.15239999999983</v>
      </c>
      <c r="FZ23" s="165">
        <f t="shared" si="22"/>
        <v>1650.2540000000001</v>
      </c>
      <c r="GA23" s="165">
        <f t="shared" si="22"/>
        <v>330.05079999999992</v>
      </c>
      <c r="GB23" s="165">
        <f t="shared" si="22"/>
        <v>4950.7620000000006</v>
      </c>
      <c r="GC23" s="165">
        <f t="shared" si="22"/>
        <v>660.10159999999985</v>
      </c>
      <c r="GD23" s="165">
        <f t="shared" si="22"/>
        <v>660.10159999999985</v>
      </c>
      <c r="GE23" s="165">
        <f t="shared" si="22"/>
        <v>1650.2540000000001</v>
      </c>
      <c r="GF23" s="165">
        <f t="shared" si="22"/>
        <v>1980.3047999999997</v>
      </c>
      <c r="GG23" s="165">
        <f t="shared" si="22"/>
        <v>7921.2191999999986</v>
      </c>
      <c r="GH23" s="165">
        <f t="shared" si="22"/>
        <v>330.05079999999992</v>
      </c>
      <c r="GI23" s="165">
        <f t="shared" si="22"/>
        <v>7921.2191999999986</v>
      </c>
      <c r="GJ23" s="175">
        <f t="shared" si="22"/>
        <v>5280.8127999999988</v>
      </c>
      <c r="GK23" s="229"/>
      <c r="GL23" s="174">
        <f>SUM(GL5:GL21)</f>
        <v>0</v>
      </c>
      <c r="GM23" s="165">
        <f t="shared" ref="GM23:HA23" si="23">SUM(GM5:GM21)</f>
        <v>0</v>
      </c>
      <c r="GN23" s="165">
        <f t="shared" si="23"/>
        <v>0</v>
      </c>
      <c r="GO23" s="165">
        <f t="shared" si="23"/>
        <v>0</v>
      </c>
      <c r="GP23" s="165">
        <f t="shared" si="23"/>
        <v>0</v>
      </c>
      <c r="GQ23" s="165">
        <f t="shared" si="23"/>
        <v>0</v>
      </c>
      <c r="GR23" s="165">
        <f t="shared" si="23"/>
        <v>0</v>
      </c>
      <c r="GS23" s="165">
        <f t="shared" si="23"/>
        <v>0</v>
      </c>
      <c r="GT23" s="165">
        <f t="shared" si="23"/>
        <v>0</v>
      </c>
      <c r="GU23" s="165">
        <f t="shared" si="23"/>
        <v>0</v>
      </c>
      <c r="GV23" s="165">
        <f t="shared" si="23"/>
        <v>0</v>
      </c>
      <c r="GW23" s="165">
        <f t="shared" si="23"/>
        <v>0</v>
      </c>
      <c r="GX23" s="165">
        <f t="shared" si="23"/>
        <v>0</v>
      </c>
      <c r="GY23" s="165">
        <f t="shared" si="23"/>
        <v>0</v>
      </c>
      <c r="GZ23" s="165">
        <f t="shared" si="23"/>
        <v>0</v>
      </c>
      <c r="HA23" s="175">
        <f t="shared" si="23"/>
        <v>0</v>
      </c>
      <c r="HB23" s="229"/>
      <c r="HC23" s="174">
        <f>SUM(HC5:HC21)</f>
        <v>0</v>
      </c>
      <c r="HD23" s="165">
        <f t="shared" ref="HD23:HR23" si="24">SUM(HD5:HD21)</f>
        <v>0</v>
      </c>
      <c r="HE23" s="165">
        <f t="shared" si="24"/>
        <v>0</v>
      </c>
      <c r="HF23" s="165">
        <f t="shared" si="24"/>
        <v>0</v>
      </c>
      <c r="HG23" s="165">
        <f t="shared" si="24"/>
        <v>0</v>
      </c>
      <c r="HH23" s="165">
        <f t="shared" si="24"/>
        <v>0</v>
      </c>
      <c r="HI23" s="165">
        <f t="shared" si="24"/>
        <v>0</v>
      </c>
      <c r="HJ23" s="165">
        <f t="shared" si="24"/>
        <v>0</v>
      </c>
      <c r="HK23" s="165">
        <f t="shared" si="24"/>
        <v>0</v>
      </c>
      <c r="HL23" s="165">
        <f t="shared" si="24"/>
        <v>0</v>
      </c>
      <c r="HM23" s="165">
        <f t="shared" si="24"/>
        <v>0</v>
      </c>
      <c r="HN23" s="165">
        <f t="shared" si="24"/>
        <v>0</v>
      </c>
      <c r="HO23" s="165">
        <f t="shared" si="24"/>
        <v>0</v>
      </c>
      <c r="HP23" s="165">
        <f t="shared" si="24"/>
        <v>0</v>
      </c>
      <c r="HQ23" s="165">
        <f t="shared" si="24"/>
        <v>0</v>
      </c>
      <c r="HR23" s="175">
        <f t="shared" si="24"/>
        <v>0</v>
      </c>
      <c r="HS23" s="229"/>
      <c r="HT23" s="174">
        <f>SUM(HT5:HT21)</f>
        <v>0</v>
      </c>
      <c r="HU23" s="165">
        <f t="shared" ref="HU23:II23" si="25">SUM(HU5:HU21)</f>
        <v>0</v>
      </c>
      <c r="HV23" s="165">
        <f t="shared" si="25"/>
        <v>0</v>
      </c>
      <c r="HW23" s="165">
        <f t="shared" si="25"/>
        <v>0</v>
      </c>
      <c r="HX23" s="165">
        <f t="shared" si="25"/>
        <v>0</v>
      </c>
      <c r="HY23" s="165">
        <f t="shared" si="25"/>
        <v>0</v>
      </c>
      <c r="HZ23" s="165">
        <f t="shared" si="25"/>
        <v>0</v>
      </c>
      <c r="IA23" s="165">
        <f t="shared" si="25"/>
        <v>0</v>
      </c>
      <c r="IB23" s="165">
        <f t="shared" si="25"/>
        <v>0</v>
      </c>
      <c r="IC23" s="165">
        <f t="shared" si="25"/>
        <v>0</v>
      </c>
      <c r="ID23" s="165">
        <f t="shared" si="25"/>
        <v>0</v>
      </c>
      <c r="IE23" s="165">
        <f t="shared" si="25"/>
        <v>0</v>
      </c>
      <c r="IF23" s="165">
        <f t="shared" si="25"/>
        <v>0</v>
      </c>
      <c r="IG23" s="165">
        <f t="shared" si="25"/>
        <v>0</v>
      </c>
      <c r="IH23" s="165">
        <f t="shared" si="25"/>
        <v>0</v>
      </c>
      <c r="II23" s="175">
        <f t="shared" si="25"/>
        <v>0</v>
      </c>
    </row>
    <row r="24" spans="1:251" ht="14.65" thickBot="1">
      <c r="O24" s="169"/>
      <c r="P24" s="169"/>
      <c r="Q24" s="169"/>
      <c r="R24" s="169"/>
      <c r="S24" s="169"/>
      <c r="T24" s="169"/>
      <c r="U24" s="169"/>
      <c r="V24" s="169"/>
      <c r="X24" s="207"/>
      <c r="Y24" s="207"/>
      <c r="Z24" s="207"/>
      <c r="AA24" s="207"/>
      <c r="AB24" s="207"/>
      <c r="AC24" s="207"/>
      <c r="AD24" s="207"/>
      <c r="AE24" s="207"/>
      <c r="AF24" s="207"/>
      <c r="AG24" s="207"/>
      <c r="AH24" s="207"/>
      <c r="AI24" s="207"/>
      <c r="AJ24" s="207"/>
      <c r="AK24" s="207"/>
      <c r="AL24" s="207"/>
      <c r="AM24" s="207"/>
      <c r="AO24" s="207"/>
      <c r="AP24" s="207"/>
      <c r="AQ24" s="207"/>
      <c r="AR24" s="207"/>
      <c r="AS24" s="207"/>
      <c r="AT24" s="207"/>
      <c r="AU24" s="207"/>
      <c r="AV24" s="207"/>
      <c r="AW24" s="207"/>
      <c r="AX24" s="207"/>
      <c r="AY24" s="207"/>
      <c r="AZ24" s="207"/>
      <c r="BA24" s="207"/>
      <c r="BB24" s="207"/>
      <c r="BC24" s="207"/>
      <c r="BD24" s="207"/>
      <c r="BF24" s="221"/>
      <c r="BG24" s="221"/>
      <c r="BH24" s="221"/>
      <c r="BI24" s="221"/>
      <c r="BJ24" s="221"/>
      <c r="BK24" s="221"/>
      <c r="BL24" s="221"/>
      <c r="BM24" s="221"/>
      <c r="BN24" s="221"/>
      <c r="BO24" s="221"/>
      <c r="BP24" s="221"/>
      <c r="BQ24" s="221"/>
      <c r="BR24" s="221"/>
      <c r="BS24" s="221"/>
      <c r="BT24" s="221"/>
      <c r="BU24" s="221"/>
      <c r="BW24" s="221"/>
      <c r="BX24" s="221"/>
      <c r="BY24" s="221"/>
      <c r="BZ24" s="221"/>
      <c r="CA24" s="221"/>
      <c r="CB24" s="221"/>
      <c r="CC24" s="221"/>
      <c r="CD24" s="221"/>
      <c r="CE24" s="221"/>
      <c r="CF24" s="221"/>
      <c r="CG24" s="221"/>
      <c r="CH24" s="221"/>
      <c r="CI24" s="221"/>
      <c r="CJ24" s="221"/>
      <c r="CK24" s="221"/>
      <c r="CL24" s="221"/>
      <c r="CN24" s="221"/>
      <c r="CO24" s="221"/>
      <c r="CP24" s="221"/>
      <c r="CQ24" s="221"/>
      <c r="CR24" s="221"/>
      <c r="CS24" s="221"/>
      <c r="CT24" s="221"/>
      <c r="CU24" s="221"/>
      <c r="CV24" s="221"/>
      <c r="CW24" s="221"/>
      <c r="CX24" s="221"/>
      <c r="CY24" s="221"/>
      <c r="CZ24" s="221"/>
      <c r="DA24" s="221"/>
      <c r="DB24" s="221"/>
      <c r="DC24" s="221"/>
      <c r="DE24" s="221"/>
      <c r="DF24" s="221"/>
      <c r="DG24" s="221"/>
      <c r="DH24" s="221"/>
      <c r="DI24" s="221"/>
      <c r="DJ24" s="221"/>
      <c r="DK24" s="221"/>
      <c r="DL24" s="221"/>
      <c r="DM24" s="221"/>
      <c r="DN24" s="221"/>
      <c r="DO24" s="221"/>
      <c r="DP24" s="221"/>
      <c r="DQ24" s="221"/>
      <c r="DR24" s="221"/>
      <c r="DS24" s="221"/>
      <c r="DT24" s="221"/>
      <c r="DV24" s="221"/>
      <c r="DW24" s="221"/>
      <c r="DX24" s="221"/>
      <c r="DY24" s="221"/>
      <c r="DZ24" s="221"/>
      <c r="EA24" s="221"/>
      <c r="EB24" s="221"/>
      <c r="EC24" s="221"/>
      <c r="ED24" s="221"/>
      <c r="EE24" s="221"/>
      <c r="EF24" s="221"/>
      <c r="EG24" s="221"/>
      <c r="EH24" s="221"/>
      <c r="EI24" s="221"/>
      <c r="EJ24" s="221"/>
      <c r="EK24" s="221"/>
      <c r="EM24" s="207"/>
      <c r="EN24" s="207"/>
      <c r="EO24" s="207"/>
      <c r="EP24" s="207"/>
      <c r="EQ24" s="207"/>
      <c r="ER24" s="207"/>
      <c r="ES24" s="207"/>
      <c r="ET24" s="207"/>
      <c r="EU24" s="207"/>
      <c r="EV24" s="207"/>
      <c r="EW24" s="207"/>
      <c r="EX24" s="207"/>
      <c r="EY24" s="207"/>
      <c r="EZ24" s="207"/>
      <c r="FA24" s="207"/>
      <c r="FB24" s="207"/>
      <c r="FC24" s="229"/>
      <c r="FD24" s="207"/>
      <c r="FE24" s="207"/>
      <c r="FF24" s="207"/>
      <c r="FG24" s="207"/>
      <c r="FH24" s="207"/>
      <c r="FI24" s="207"/>
      <c r="FJ24" s="207"/>
      <c r="FK24" s="207"/>
      <c r="FL24" s="207"/>
      <c r="FM24" s="207"/>
      <c r="FN24" s="207"/>
      <c r="FO24" s="207"/>
      <c r="FP24" s="207"/>
      <c r="FQ24" s="207"/>
      <c r="FR24" s="207"/>
      <c r="FS24" s="207"/>
      <c r="FT24" s="229"/>
      <c r="FU24" s="207"/>
      <c r="FV24" s="207"/>
      <c r="FW24" s="207"/>
      <c r="FX24" s="207"/>
      <c r="FY24" s="207"/>
      <c r="FZ24" s="207"/>
      <c r="GA24" s="207"/>
      <c r="GB24" s="207"/>
      <c r="GC24" s="207"/>
      <c r="GD24" s="207"/>
      <c r="GE24" s="207"/>
      <c r="GF24" s="207"/>
      <c r="GG24" s="207"/>
      <c r="GH24" s="207"/>
      <c r="GI24" s="207"/>
      <c r="GJ24" s="207"/>
      <c r="GK24" s="229"/>
      <c r="GL24" s="207"/>
      <c r="GM24" s="207"/>
      <c r="GN24" s="207"/>
      <c r="GO24" s="207"/>
      <c r="GP24" s="207"/>
      <c r="GQ24" s="207"/>
      <c r="GR24" s="207"/>
      <c r="GS24" s="207"/>
      <c r="GT24" s="207"/>
      <c r="GU24" s="207"/>
      <c r="GV24" s="207"/>
      <c r="GW24" s="207"/>
      <c r="GX24" s="207"/>
      <c r="GY24" s="207"/>
      <c r="GZ24" s="207"/>
      <c r="HA24" s="207"/>
      <c r="HB24" s="229"/>
      <c r="HC24" s="207"/>
      <c r="HD24" s="207"/>
      <c r="HE24" s="207"/>
      <c r="HF24" s="207"/>
      <c r="HG24" s="207"/>
      <c r="HH24" s="207"/>
      <c r="HI24" s="207"/>
      <c r="HJ24" s="207"/>
      <c r="HK24" s="207"/>
      <c r="HL24" s="207"/>
      <c r="HM24" s="207"/>
      <c r="HN24" s="207"/>
      <c r="HO24" s="207"/>
      <c r="HP24" s="207"/>
      <c r="HQ24" s="207"/>
      <c r="HR24" s="207"/>
      <c r="HS24" s="229"/>
      <c r="HT24" s="207"/>
      <c r="HU24" s="207"/>
      <c r="HV24" s="207"/>
      <c r="HW24" s="207"/>
      <c r="HX24" s="207"/>
      <c r="HY24" s="207"/>
      <c r="HZ24" s="207"/>
      <c r="IA24" s="207"/>
      <c r="IB24" s="207"/>
      <c r="IC24" s="207"/>
      <c r="ID24" s="207"/>
      <c r="IE24" s="207"/>
      <c r="IF24" s="207"/>
      <c r="IG24" s="207"/>
      <c r="IH24" s="207"/>
      <c r="II24" s="207"/>
    </row>
    <row r="25" spans="1:251" ht="14.65" thickBot="1">
      <c r="A25" s="281" t="s">
        <v>272</v>
      </c>
      <c r="B25" s="163">
        <f>INDEX('Waste Projections'!$H27:$AL27,MATCH('3. UCRTS Rail'!$B$1,'Waste Projections'!$H$6:$AL$6,0))</f>
        <v>94</v>
      </c>
      <c r="C25" s="81" t="s">
        <v>294</v>
      </c>
      <c r="D25" s="81" t="s">
        <v>273</v>
      </c>
      <c r="E25" s="81" t="s">
        <v>274</v>
      </c>
      <c r="F25" s="81" t="s">
        <v>297</v>
      </c>
      <c r="G25" s="152">
        <v>13.2</v>
      </c>
      <c r="H25" s="82" t="s">
        <v>220</v>
      </c>
      <c r="I25" s="152">
        <v>9.3000000000000007</v>
      </c>
      <c r="J25" s="152" t="s">
        <v>221</v>
      </c>
      <c r="K25" s="152">
        <v>11</v>
      </c>
      <c r="L25" s="152" t="s">
        <v>220</v>
      </c>
      <c r="M25" s="152">
        <f>$M$5</f>
        <v>1200</v>
      </c>
      <c r="N25" s="178" t="s">
        <v>222</v>
      </c>
      <c r="O25" s="170">
        <f>(IF($H25=O$4,$G25,0)+IF($J25=O$4,$I25,0)+IF($N25=O$4,$M25,0)+IF($L25=O$4,$K25,0))*$B25</f>
        <v>0</v>
      </c>
      <c r="P25" s="163">
        <f t="shared" ref="P25:R25" si="26">(IF($H25=P$4,$G25,0)+IF($J25=P$4,$I25,0)+IF($N25=P$4,$M25,0)+IF($L25=P$4,$K25,0))*$B25</f>
        <v>2274.7999999999997</v>
      </c>
      <c r="Q25" s="163">
        <f t="shared" si="26"/>
        <v>874.2</v>
      </c>
      <c r="R25" s="171">
        <f t="shared" si="26"/>
        <v>112800</v>
      </c>
      <c r="S25" s="170">
        <f>INDEX('Transportation GHG'!$B$21:$B$24,MATCH('3. UCRTS Rail'!S$4,'Transportation GHG'!$A$21:$A$24,0))*O25</f>
        <v>0</v>
      </c>
      <c r="T25" s="163">
        <f>INDEX('Transportation GHG'!$B$21:$B$24,MATCH('3. UCRTS Rail'!T$4,'Transportation GHG'!$A$21:$A$24,0))*P25</f>
        <v>0.20406705846153844</v>
      </c>
      <c r="U25" s="163">
        <f>INDEX('Transportation GHG'!$B$21:$B$24,MATCH('3. UCRTS Rail'!U$4,'Transportation GHG'!$A$21:$A$24,0))*Q25</f>
        <v>1.5376953846153847E-2</v>
      </c>
      <c r="V25" s="171">
        <f>INDEX('Transportation GHG'!$B$21:$B$24,MATCH('3. UCRTS Rail'!V$4,'Transportation GHG'!$A$21:$A$24,0))*R25</f>
        <v>2.673726829268293</v>
      </c>
      <c r="X25" s="170">
        <f>INDEX('Waste Composition'!$P$5:$P$20,MATCH('3. UCRTS Rail'!X$4,'Waste Composition'!$O$5:$O$20,0))*$B25</f>
        <v>3.7600000000000002</v>
      </c>
      <c r="Y25" s="163">
        <f>INDEX('Waste Composition'!$P$5:$P$20,MATCH('3. UCRTS Rail'!Y$4,'Waste Composition'!$O$5:$O$20,0))*$B25</f>
        <v>15.979999999999999</v>
      </c>
      <c r="Z25" s="163">
        <f>INDEX('Waste Composition'!$P$5:$P$20,MATCH('3. UCRTS Rail'!Z$4,'Waste Composition'!$O$5:$O$20,0))*$B25</f>
        <v>16.919999999999998</v>
      </c>
      <c r="AA25" s="163">
        <f>INDEX('Waste Composition'!$P$5:$P$20,MATCH('3. UCRTS Rail'!AA$4,'Waste Composition'!$O$5:$O$20,0))*$B25</f>
        <v>8.4599999999999991</v>
      </c>
      <c r="AB25" s="163">
        <f>INDEX('Waste Composition'!$P$5:$P$20,MATCH('3. UCRTS Rail'!AB$4,'Waste Composition'!$O$5:$O$20,0))*$B25</f>
        <v>1.41</v>
      </c>
      <c r="AC25" s="163">
        <f>INDEX('Waste Composition'!$P$5:$P$20,MATCH('3. UCRTS Rail'!AC$4,'Waste Composition'!$O$5:$O$20,0))*$B25</f>
        <v>2.35</v>
      </c>
      <c r="AD25" s="163">
        <f>INDEX('Waste Composition'!$P$5:$P$20,MATCH('3. UCRTS Rail'!AD$4,'Waste Composition'!$O$5:$O$20,0))*$B25</f>
        <v>0.47000000000000003</v>
      </c>
      <c r="AE25" s="163">
        <f>INDEX('Waste Composition'!$P$5:$P$20,MATCH('3. UCRTS Rail'!AE$4,'Waste Composition'!$O$5:$O$20,0))*$B25</f>
        <v>7.05</v>
      </c>
      <c r="AF25" s="163">
        <f>INDEX('Waste Composition'!$P$5:$P$20,MATCH('3. UCRTS Rail'!AF$4,'Waste Composition'!$O$5:$O$20,0))*$B25</f>
        <v>0.94000000000000006</v>
      </c>
      <c r="AG25" s="163">
        <f>INDEX('Waste Composition'!$P$5:$P$20,MATCH('3. UCRTS Rail'!AG$4,'Waste Composition'!$O$5:$O$20,0))*$B25</f>
        <v>0.94000000000000006</v>
      </c>
      <c r="AH25" s="163">
        <f>INDEX('Waste Composition'!$P$5:$P$20,MATCH('3. UCRTS Rail'!AH$4,'Waste Composition'!$O$5:$O$20,0))*$B25</f>
        <v>2.35</v>
      </c>
      <c r="AI25" s="163">
        <f>INDEX('Waste Composition'!$P$5:$P$20,MATCH('3. UCRTS Rail'!AI$4,'Waste Composition'!$O$5:$O$20,0))*$B25</f>
        <v>2.82</v>
      </c>
      <c r="AJ25" s="163">
        <f>INDEX('Waste Composition'!$P$5:$P$20,MATCH('3. UCRTS Rail'!AJ$4,'Waste Composition'!$O$5:$O$20,0))*$B25</f>
        <v>11.28</v>
      </c>
      <c r="AK25" s="163">
        <f>INDEX('Waste Composition'!$P$5:$P$20,MATCH('3. UCRTS Rail'!AK$4,'Waste Composition'!$O$5:$O$20,0))*$B25</f>
        <v>0.47000000000000003</v>
      </c>
      <c r="AL25" s="163">
        <f>INDEX('Waste Composition'!$P$5:$P$20,MATCH('3. UCRTS Rail'!AL$4,'Waste Composition'!$O$5:$O$20,0))*$B25</f>
        <v>11.28</v>
      </c>
      <c r="AM25" s="171">
        <f>INDEX('Waste Composition'!$P$5:$P$20,MATCH('3. UCRTS Rail'!AM$4,'Waste Composition'!$O$5:$O$20,0))*$B25</f>
        <v>7.5200000000000005</v>
      </c>
      <c r="AO25" s="212">
        <v>0</v>
      </c>
      <c r="AP25" s="213">
        <v>0</v>
      </c>
      <c r="AQ25" s="213">
        <v>0</v>
      </c>
      <c r="AR25" s="213">
        <v>0</v>
      </c>
      <c r="AS25" s="213">
        <v>0</v>
      </c>
      <c r="AT25" s="213">
        <v>0</v>
      </c>
      <c r="AU25" s="213">
        <v>0</v>
      </c>
      <c r="AV25" s="213">
        <v>0</v>
      </c>
      <c r="AW25" s="213">
        <v>0</v>
      </c>
      <c r="AX25" s="213">
        <v>0</v>
      </c>
      <c r="AY25" s="213">
        <v>0</v>
      </c>
      <c r="AZ25" s="213">
        <v>0</v>
      </c>
      <c r="BA25" s="213">
        <v>0</v>
      </c>
      <c r="BB25" s="213">
        <v>0</v>
      </c>
      <c r="BC25" s="213">
        <v>0</v>
      </c>
      <c r="BD25" s="213">
        <v>0</v>
      </c>
      <c r="BF25" s="212">
        <v>0</v>
      </c>
      <c r="BG25" s="213">
        <v>0</v>
      </c>
      <c r="BH25" s="213">
        <v>0</v>
      </c>
      <c r="BI25" s="213">
        <v>0</v>
      </c>
      <c r="BJ25" s="213">
        <v>0</v>
      </c>
      <c r="BK25" s="213">
        <v>0</v>
      </c>
      <c r="BL25" s="213">
        <v>0</v>
      </c>
      <c r="BM25" s="213">
        <v>0</v>
      </c>
      <c r="BN25" s="213">
        <v>0</v>
      </c>
      <c r="BO25" s="213">
        <v>0</v>
      </c>
      <c r="BP25" s="213">
        <v>0</v>
      </c>
      <c r="BQ25" s="213">
        <v>0</v>
      </c>
      <c r="BR25" s="213">
        <v>0</v>
      </c>
      <c r="BS25" s="213">
        <v>0</v>
      </c>
      <c r="BT25" s="213">
        <v>0</v>
      </c>
      <c r="BU25" s="218">
        <v>0</v>
      </c>
      <c r="BW25" s="212">
        <v>1</v>
      </c>
      <c r="BX25" s="213">
        <v>1</v>
      </c>
      <c r="BY25" s="213">
        <v>1</v>
      </c>
      <c r="BZ25" s="213">
        <v>1</v>
      </c>
      <c r="CA25" s="213">
        <v>1</v>
      </c>
      <c r="CB25" s="213">
        <v>1</v>
      </c>
      <c r="CC25" s="213">
        <v>1</v>
      </c>
      <c r="CD25" s="213">
        <v>1</v>
      </c>
      <c r="CE25" s="213">
        <v>1</v>
      </c>
      <c r="CF25" s="213">
        <v>1</v>
      </c>
      <c r="CG25" s="213">
        <v>1</v>
      </c>
      <c r="CH25" s="213">
        <v>1</v>
      </c>
      <c r="CI25" s="213">
        <v>1</v>
      </c>
      <c r="CJ25" s="213">
        <v>1</v>
      </c>
      <c r="CK25" s="213">
        <v>1</v>
      </c>
      <c r="CL25" s="218">
        <v>1</v>
      </c>
      <c r="CN25" s="212">
        <v>0</v>
      </c>
      <c r="CO25" s="213">
        <v>0</v>
      </c>
      <c r="CP25" s="213">
        <v>0</v>
      </c>
      <c r="CQ25" s="213">
        <v>0</v>
      </c>
      <c r="CR25" s="213">
        <v>0</v>
      </c>
      <c r="CS25" s="213">
        <v>0</v>
      </c>
      <c r="CT25" s="213">
        <v>0</v>
      </c>
      <c r="CU25" s="213">
        <v>0</v>
      </c>
      <c r="CV25" s="213">
        <v>0</v>
      </c>
      <c r="CW25" s="213">
        <v>0</v>
      </c>
      <c r="CX25" s="213">
        <v>0</v>
      </c>
      <c r="CY25" s="213">
        <v>0</v>
      </c>
      <c r="CZ25" s="213">
        <v>0</v>
      </c>
      <c r="DA25" s="213">
        <v>0</v>
      </c>
      <c r="DB25" s="213">
        <v>0</v>
      </c>
      <c r="DC25" s="218">
        <v>0</v>
      </c>
      <c r="DE25" s="212">
        <v>0</v>
      </c>
      <c r="DF25" s="213">
        <v>0</v>
      </c>
      <c r="DG25" s="213">
        <v>0</v>
      </c>
      <c r="DH25" s="213">
        <v>0</v>
      </c>
      <c r="DI25" s="213">
        <v>0</v>
      </c>
      <c r="DJ25" s="213">
        <v>0</v>
      </c>
      <c r="DK25" s="213">
        <v>0</v>
      </c>
      <c r="DL25" s="213">
        <v>0</v>
      </c>
      <c r="DM25" s="213">
        <v>0</v>
      </c>
      <c r="DN25" s="213">
        <v>0</v>
      </c>
      <c r="DO25" s="213">
        <v>0</v>
      </c>
      <c r="DP25" s="213">
        <v>0</v>
      </c>
      <c r="DQ25" s="213">
        <v>0</v>
      </c>
      <c r="DR25" s="213">
        <v>0</v>
      </c>
      <c r="DS25" s="213">
        <v>0</v>
      </c>
      <c r="DT25" s="218">
        <v>0</v>
      </c>
      <c r="DV25" s="212">
        <v>0</v>
      </c>
      <c r="DW25" s="213">
        <v>0</v>
      </c>
      <c r="DX25" s="213">
        <v>0</v>
      </c>
      <c r="DY25" s="213">
        <v>0</v>
      </c>
      <c r="DZ25" s="213">
        <v>0</v>
      </c>
      <c r="EA25" s="213">
        <v>0</v>
      </c>
      <c r="EB25" s="213">
        <v>0</v>
      </c>
      <c r="EC25" s="213">
        <v>0</v>
      </c>
      <c r="ED25" s="213">
        <v>0</v>
      </c>
      <c r="EE25" s="213">
        <v>0</v>
      </c>
      <c r="EF25" s="213">
        <v>0</v>
      </c>
      <c r="EG25" s="213">
        <v>0</v>
      </c>
      <c r="EH25" s="213">
        <v>0</v>
      </c>
      <c r="EI25" s="213">
        <v>0</v>
      </c>
      <c r="EJ25" s="213">
        <v>0</v>
      </c>
      <c r="EK25" s="218">
        <v>0</v>
      </c>
      <c r="EM25" s="170">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71">
        <f>$AM$25*BD25</f>
        <v>0</v>
      </c>
      <c r="FC25" s="229"/>
      <c r="FD25" s="170">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71">
        <f>$AM$25*BU25</f>
        <v>0</v>
      </c>
      <c r="FT25" s="229"/>
      <c r="FU25" s="170">
        <f>$X$25*BW25</f>
        <v>3.7600000000000002</v>
      </c>
      <c r="FV25" s="163">
        <f>$Y$25*BX25</f>
        <v>15.979999999999999</v>
      </c>
      <c r="FW25" s="163">
        <f>$Z$25*BY25</f>
        <v>16.919999999999998</v>
      </c>
      <c r="FX25" s="163">
        <f>$AA$25*BZ25</f>
        <v>8.4599999999999991</v>
      </c>
      <c r="FY25" s="163">
        <f>$AB$25*CA25</f>
        <v>1.41</v>
      </c>
      <c r="FZ25" s="163">
        <f>$AC$25*CB25</f>
        <v>2.35</v>
      </c>
      <c r="GA25" s="163">
        <f>$AD$25*CC25</f>
        <v>0.47000000000000003</v>
      </c>
      <c r="GB25" s="163">
        <f>$AE$25*CD25</f>
        <v>7.05</v>
      </c>
      <c r="GC25" s="163">
        <f>$AF$25*CE25</f>
        <v>0.94000000000000006</v>
      </c>
      <c r="GD25" s="163">
        <f>$AG$25*CF25</f>
        <v>0.94000000000000006</v>
      </c>
      <c r="GE25" s="163">
        <f>$AH$25*CG25</f>
        <v>2.35</v>
      </c>
      <c r="GF25" s="163">
        <f>$AI$25*CH25</f>
        <v>2.82</v>
      </c>
      <c r="GG25" s="163">
        <f>$AJ$25*CI25</f>
        <v>11.28</v>
      </c>
      <c r="GH25" s="163">
        <f>$AK$25*CJ25</f>
        <v>0.47000000000000003</v>
      </c>
      <c r="GI25" s="163">
        <f>$AL$25*CK25</f>
        <v>11.28</v>
      </c>
      <c r="GJ25" s="171">
        <f>$AM$25*CL25</f>
        <v>7.5200000000000005</v>
      </c>
      <c r="GK25" s="229"/>
      <c r="GL25" s="170">
        <f>$X$25*CN25</f>
        <v>0</v>
      </c>
      <c r="GM25" s="163">
        <f>$Y$25*CO25</f>
        <v>0</v>
      </c>
      <c r="GN25" s="163">
        <f>$Z$25*CP25</f>
        <v>0</v>
      </c>
      <c r="GO25" s="163">
        <f>$AA$25*CQ25</f>
        <v>0</v>
      </c>
      <c r="GP25" s="163">
        <f>$AB$25*CR25</f>
        <v>0</v>
      </c>
      <c r="GQ25" s="163">
        <f>$AC$25*CS25</f>
        <v>0</v>
      </c>
      <c r="GR25" s="163">
        <f>$AD$25*CT25</f>
        <v>0</v>
      </c>
      <c r="GS25" s="163">
        <f>$AE$25*CU25</f>
        <v>0</v>
      </c>
      <c r="GT25" s="163">
        <f>$AF$25*CV25</f>
        <v>0</v>
      </c>
      <c r="GU25" s="163">
        <f>$AG$25*CW25</f>
        <v>0</v>
      </c>
      <c r="GV25" s="163">
        <f>$AH$25*CX25</f>
        <v>0</v>
      </c>
      <c r="GW25" s="163">
        <f>$AI$25*CY25</f>
        <v>0</v>
      </c>
      <c r="GX25" s="163">
        <f>$AJ$25*CZ25</f>
        <v>0</v>
      </c>
      <c r="GY25" s="163">
        <f>$AK$25*DA25</f>
        <v>0</v>
      </c>
      <c r="GZ25" s="163">
        <f>$AL$25*DB25</f>
        <v>0</v>
      </c>
      <c r="HA25" s="171">
        <f>$AM$25*DC25</f>
        <v>0</v>
      </c>
      <c r="HB25" s="229"/>
      <c r="HC25" s="170">
        <f>$X$25*DE25</f>
        <v>0</v>
      </c>
      <c r="HD25" s="163">
        <f>$Y$25*DF25</f>
        <v>0</v>
      </c>
      <c r="HE25" s="163">
        <f>$Z$25*DG25</f>
        <v>0</v>
      </c>
      <c r="HF25" s="163">
        <f>$AA$25*DH25</f>
        <v>0</v>
      </c>
      <c r="HG25" s="163">
        <f>$AB$25*DI25</f>
        <v>0</v>
      </c>
      <c r="HH25" s="163">
        <f>$AC$25*DJ25</f>
        <v>0</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71">
        <f>$AM$25*DT25</f>
        <v>0</v>
      </c>
      <c r="HS25" s="229"/>
      <c r="HT25" s="170">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71">
        <f>$AM$25*EK25</f>
        <v>0</v>
      </c>
      <c r="IK25" s="369" t="s">
        <v>275</v>
      </c>
      <c r="IL25" s="371"/>
    </row>
    <row r="26" spans="1:251">
      <c r="A26" s="62" t="s">
        <v>276</v>
      </c>
      <c r="B26" s="145">
        <f>INDEX('Waste Projections'!$H28:$AL28,MATCH('3. UCRTS Rail'!$B$1,'Waste Projections'!$H$6:$AL$6,0))</f>
        <v>123</v>
      </c>
      <c r="C26" s="286" t="s">
        <v>294</v>
      </c>
      <c r="D26" s="286" t="s">
        <v>273</v>
      </c>
      <c r="E26" s="154" t="s">
        <v>274</v>
      </c>
      <c r="F26" s="286" t="s">
        <v>297</v>
      </c>
      <c r="G26" s="151">
        <v>9</v>
      </c>
      <c r="H26" s="288" t="s">
        <v>220</v>
      </c>
      <c r="I26" s="156">
        <v>9.3000000000000007</v>
      </c>
      <c r="J26" s="156" t="s">
        <v>221</v>
      </c>
      <c r="K26" s="151">
        <v>11</v>
      </c>
      <c r="L26" s="156" t="s">
        <v>220</v>
      </c>
      <c r="M26" s="156">
        <f t="shared" ref="M26:M30" si="27">$M$5</f>
        <v>1200</v>
      </c>
      <c r="N26" s="179" t="s">
        <v>222</v>
      </c>
      <c r="O26" s="172">
        <f t="shared" ref="O26:R30" si="28">(IF($H26=O$4,$G26,0)+IF($J26=O$4,$I26,0)+IF($N26=O$4,$M26,0)+IF($L26=O$4,$K26,0))*$B26</f>
        <v>0</v>
      </c>
      <c r="P26" s="164">
        <f t="shared" si="28"/>
        <v>2460</v>
      </c>
      <c r="Q26" s="164">
        <f t="shared" si="28"/>
        <v>1143.9000000000001</v>
      </c>
      <c r="R26" s="173">
        <f t="shared" si="28"/>
        <v>147600</v>
      </c>
      <c r="S26" s="172">
        <f>INDEX('Transportation GHG'!$B$21:$B$24,MATCH('3. UCRTS Rail'!S$4,'Transportation GHG'!$A$21:$A$24,0))*O26</f>
        <v>0</v>
      </c>
      <c r="T26" s="164">
        <f>INDEX('Transportation GHG'!$B$21:$B$24,MATCH('3. UCRTS Rail'!T$4,'Transportation GHG'!$A$21:$A$24,0))*P26</f>
        <v>0.22068092307692308</v>
      </c>
      <c r="U26" s="164">
        <f>INDEX('Transportation GHG'!$B$21:$B$24,MATCH('3. UCRTS Rail'!U$4,'Transportation GHG'!$A$21:$A$24,0))*Q26</f>
        <v>2.0120907692307694E-2</v>
      </c>
      <c r="V26" s="173">
        <f>INDEX('Transportation GHG'!$B$21:$B$24,MATCH('3. UCRTS Rail'!V$4,'Transportation GHG'!$A$21:$A$24,0))*R26</f>
        <v>3.4986000000000006</v>
      </c>
      <c r="X26" s="172">
        <f>INDEX('Waste Composition'!$P$5:$P$20,MATCH('3. UCRTS Rail'!X$4,'Waste Composition'!$O$5:$O$20,0))*$B26</f>
        <v>4.92</v>
      </c>
      <c r="Y26" s="164">
        <f>INDEX('Waste Composition'!$P$5:$P$20,MATCH('3. UCRTS Rail'!Y$4,'Waste Composition'!$O$5:$O$20,0))*$B26</f>
        <v>20.909999999999997</v>
      </c>
      <c r="Z26" s="164">
        <f>INDEX('Waste Composition'!$P$5:$P$20,MATCH('3. UCRTS Rail'!Z$4,'Waste Composition'!$O$5:$O$20,0))*$B26</f>
        <v>22.14</v>
      </c>
      <c r="AA26" s="164">
        <f>INDEX('Waste Composition'!$P$5:$P$20,MATCH('3. UCRTS Rail'!AA$4,'Waste Composition'!$O$5:$O$20,0))*$B26</f>
        <v>11.07</v>
      </c>
      <c r="AB26" s="164">
        <f>INDEX('Waste Composition'!$P$5:$P$20,MATCH('3. UCRTS Rail'!AB$4,'Waste Composition'!$O$5:$O$20,0))*$B26</f>
        <v>1.845</v>
      </c>
      <c r="AC26" s="164">
        <f>INDEX('Waste Composition'!$P$5:$P$20,MATCH('3. UCRTS Rail'!AC$4,'Waste Composition'!$O$5:$O$20,0))*$B26</f>
        <v>3.0750000000000002</v>
      </c>
      <c r="AD26" s="164">
        <f>INDEX('Waste Composition'!$P$5:$P$20,MATCH('3. UCRTS Rail'!AD$4,'Waste Composition'!$O$5:$O$20,0))*$B26</f>
        <v>0.61499999999999999</v>
      </c>
      <c r="AE26" s="164">
        <f>INDEX('Waste Composition'!$P$5:$P$20,MATCH('3. UCRTS Rail'!AE$4,'Waste Composition'!$O$5:$O$20,0))*$B26</f>
        <v>9.2249999999999996</v>
      </c>
      <c r="AF26" s="164">
        <f>INDEX('Waste Composition'!$P$5:$P$20,MATCH('3. UCRTS Rail'!AF$4,'Waste Composition'!$O$5:$O$20,0))*$B26</f>
        <v>1.23</v>
      </c>
      <c r="AG26" s="164">
        <f>INDEX('Waste Composition'!$P$5:$P$20,MATCH('3. UCRTS Rail'!AG$4,'Waste Composition'!$O$5:$O$20,0))*$B26</f>
        <v>1.23</v>
      </c>
      <c r="AH26" s="164">
        <f>INDEX('Waste Composition'!$P$5:$P$20,MATCH('3. UCRTS Rail'!AH$4,'Waste Composition'!$O$5:$O$20,0))*$B26</f>
        <v>3.0750000000000002</v>
      </c>
      <c r="AI26" s="164">
        <f>INDEX('Waste Composition'!$P$5:$P$20,MATCH('3. UCRTS Rail'!AI$4,'Waste Composition'!$O$5:$O$20,0))*$B26</f>
        <v>3.69</v>
      </c>
      <c r="AJ26" s="164">
        <f>INDEX('Waste Composition'!$P$5:$P$20,MATCH('3. UCRTS Rail'!AJ$4,'Waste Composition'!$O$5:$O$20,0))*$B26</f>
        <v>14.76</v>
      </c>
      <c r="AK26" s="164">
        <f>INDEX('Waste Composition'!$P$5:$P$20,MATCH('3. UCRTS Rail'!AK$4,'Waste Composition'!$O$5:$O$20,0))*$B26</f>
        <v>0.61499999999999999</v>
      </c>
      <c r="AL26" s="164">
        <f>INDEX('Waste Composition'!$P$5:$P$20,MATCH('3. UCRTS Rail'!AL$4,'Waste Composition'!$O$5:$O$20,0))*$B26</f>
        <v>14.76</v>
      </c>
      <c r="AM26" s="173">
        <f>INDEX('Waste Composition'!$P$5:$P$20,MATCH('3. UCRTS Rail'!AM$4,'Waste Composition'!$O$5:$O$20,0))*$B26</f>
        <v>9.84</v>
      </c>
      <c r="AO26" s="214">
        <v>0</v>
      </c>
      <c r="AP26" s="215">
        <v>0</v>
      </c>
      <c r="AQ26" s="215">
        <v>0</v>
      </c>
      <c r="AR26" s="215">
        <v>0</v>
      </c>
      <c r="AS26" s="215">
        <v>0</v>
      </c>
      <c r="AT26" s="215">
        <v>0</v>
      </c>
      <c r="AU26" s="215">
        <v>0</v>
      </c>
      <c r="AV26" s="215">
        <v>0</v>
      </c>
      <c r="AW26" s="215">
        <v>0</v>
      </c>
      <c r="AX26" s="215">
        <v>0</v>
      </c>
      <c r="AY26" s="215">
        <v>0</v>
      </c>
      <c r="AZ26" s="215">
        <v>0</v>
      </c>
      <c r="BA26" s="215">
        <v>0</v>
      </c>
      <c r="BB26" s="215">
        <v>0</v>
      </c>
      <c r="BC26" s="215">
        <v>0</v>
      </c>
      <c r="BD26" s="215">
        <v>0</v>
      </c>
      <c r="BF26" s="214">
        <v>0</v>
      </c>
      <c r="BG26" s="215">
        <v>0</v>
      </c>
      <c r="BH26" s="215">
        <v>0</v>
      </c>
      <c r="BI26" s="215">
        <v>0</v>
      </c>
      <c r="BJ26" s="215">
        <v>0</v>
      </c>
      <c r="BK26" s="215">
        <v>0</v>
      </c>
      <c r="BL26" s="215">
        <v>0</v>
      </c>
      <c r="BM26" s="215">
        <v>0</v>
      </c>
      <c r="BN26" s="215">
        <v>0</v>
      </c>
      <c r="BO26" s="215">
        <v>0</v>
      </c>
      <c r="BP26" s="215">
        <v>0</v>
      </c>
      <c r="BQ26" s="215">
        <v>0</v>
      </c>
      <c r="BR26" s="215">
        <v>0</v>
      </c>
      <c r="BS26" s="215">
        <v>0</v>
      </c>
      <c r="BT26" s="215">
        <v>0</v>
      </c>
      <c r="BU26" s="219">
        <v>0</v>
      </c>
      <c r="BW26" s="214">
        <v>1</v>
      </c>
      <c r="BX26" s="215">
        <v>1</v>
      </c>
      <c r="BY26" s="215">
        <v>1</v>
      </c>
      <c r="BZ26" s="215">
        <v>1</v>
      </c>
      <c r="CA26" s="215">
        <v>1</v>
      </c>
      <c r="CB26" s="215">
        <v>1</v>
      </c>
      <c r="CC26" s="215">
        <v>1</v>
      </c>
      <c r="CD26" s="215">
        <v>1</v>
      </c>
      <c r="CE26" s="215">
        <v>1</v>
      </c>
      <c r="CF26" s="215">
        <v>1</v>
      </c>
      <c r="CG26" s="215">
        <v>1</v>
      </c>
      <c r="CH26" s="215">
        <v>1</v>
      </c>
      <c r="CI26" s="215">
        <v>1</v>
      </c>
      <c r="CJ26" s="215">
        <v>1</v>
      </c>
      <c r="CK26" s="215">
        <v>1</v>
      </c>
      <c r="CL26" s="219">
        <v>1</v>
      </c>
      <c r="CN26" s="214">
        <v>0</v>
      </c>
      <c r="CO26" s="215">
        <v>0</v>
      </c>
      <c r="CP26" s="215">
        <v>0</v>
      </c>
      <c r="CQ26" s="215">
        <v>0</v>
      </c>
      <c r="CR26" s="215">
        <v>0</v>
      </c>
      <c r="CS26" s="215">
        <v>0</v>
      </c>
      <c r="CT26" s="215">
        <v>0</v>
      </c>
      <c r="CU26" s="215">
        <v>0</v>
      </c>
      <c r="CV26" s="215">
        <v>0</v>
      </c>
      <c r="CW26" s="215">
        <v>0</v>
      </c>
      <c r="CX26" s="215">
        <v>0</v>
      </c>
      <c r="CY26" s="215">
        <v>0</v>
      </c>
      <c r="CZ26" s="215">
        <v>0</v>
      </c>
      <c r="DA26" s="215">
        <v>0</v>
      </c>
      <c r="DB26" s="215">
        <v>0</v>
      </c>
      <c r="DC26" s="219">
        <v>0</v>
      </c>
      <c r="DE26" s="214">
        <v>0</v>
      </c>
      <c r="DF26" s="215">
        <v>0</v>
      </c>
      <c r="DG26" s="215">
        <v>0</v>
      </c>
      <c r="DH26" s="215">
        <v>0</v>
      </c>
      <c r="DI26" s="215">
        <v>0</v>
      </c>
      <c r="DJ26" s="215">
        <v>0</v>
      </c>
      <c r="DK26" s="215">
        <v>0</v>
      </c>
      <c r="DL26" s="215">
        <v>0</v>
      </c>
      <c r="DM26" s="215">
        <v>0</v>
      </c>
      <c r="DN26" s="215">
        <v>0</v>
      </c>
      <c r="DO26" s="215">
        <v>0</v>
      </c>
      <c r="DP26" s="215">
        <v>0</v>
      </c>
      <c r="DQ26" s="215">
        <v>0</v>
      </c>
      <c r="DR26" s="215">
        <v>0</v>
      </c>
      <c r="DS26" s="215">
        <v>0</v>
      </c>
      <c r="DT26" s="219">
        <v>0</v>
      </c>
      <c r="DV26" s="214">
        <v>0</v>
      </c>
      <c r="DW26" s="215">
        <v>0</v>
      </c>
      <c r="DX26" s="215">
        <v>0</v>
      </c>
      <c r="DY26" s="215">
        <v>0</v>
      </c>
      <c r="DZ26" s="215">
        <v>0</v>
      </c>
      <c r="EA26" s="215">
        <v>0</v>
      </c>
      <c r="EB26" s="215">
        <v>0</v>
      </c>
      <c r="EC26" s="215">
        <v>0</v>
      </c>
      <c r="ED26" s="215">
        <v>0</v>
      </c>
      <c r="EE26" s="215">
        <v>0</v>
      </c>
      <c r="EF26" s="215">
        <v>0</v>
      </c>
      <c r="EG26" s="215">
        <v>0</v>
      </c>
      <c r="EH26" s="215">
        <v>0</v>
      </c>
      <c r="EI26" s="215">
        <v>0</v>
      </c>
      <c r="EJ26" s="215">
        <v>0</v>
      </c>
      <c r="EK26" s="219">
        <v>0</v>
      </c>
      <c r="EM26" s="172">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73">
        <f>$AM$26*BD26</f>
        <v>0</v>
      </c>
      <c r="FC26" s="229"/>
      <c r="FD26" s="172">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73">
        <f>$AM$26*BU26</f>
        <v>0</v>
      </c>
      <c r="FT26" s="229"/>
      <c r="FU26" s="172">
        <f>$X$26*BW26</f>
        <v>4.92</v>
      </c>
      <c r="FV26" s="164">
        <f>$Y$26*BX26</f>
        <v>20.909999999999997</v>
      </c>
      <c r="FW26" s="164">
        <f>$Z$26*BY26</f>
        <v>22.14</v>
      </c>
      <c r="FX26" s="164">
        <f>$AA$26*BZ26</f>
        <v>11.07</v>
      </c>
      <c r="FY26" s="164">
        <f>$AB$26*CA26</f>
        <v>1.845</v>
      </c>
      <c r="FZ26" s="164">
        <f>$AC$26*CB26</f>
        <v>3.0750000000000002</v>
      </c>
      <c r="GA26" s="164">
        <f>$AD$26*CC26</f>
        <v>0.61499999999999999</v>
      </c>
      <c r="GB26" s="164">
        <f>$AE$26*CD26</f>
        <v>9.2249999999999996</v>
      </c>
      <c r="GC26" s="164">
        <f>$AF$26*CE26</f>
        <v>1.23</v>
      </c>
      <c r="GD26" s="164">
        <f>$AG$26*CF26</f>
        <v>1.23</v>
      </c>
      <c r="GE26" s="164">
        <f>$AH$26*CG26</f>
        <v>3.0750000000000002</v>
      </c>
      <c r="GF26" s="164">
        <f>$AI$26*CH26</f>
        <v>3.69</v>
      </c>
      <c r="GG26" s="164">
        <f>$AJ$26*CI26</f>
        <v>14.76</v>
      </c>
      <c r="GH26" s="164">
        <f>$AK$26*CJ26</f>
        <v>0.61499999999999999</v>
      </c>
      <c r="GI26" s="164">
        <f>$AL$26*CK26</f>
        <v>14.76</v>
      </c>
      <c r="GJ26" s="173">
        <f>$AM$26*CL26</f>
        <v>9.84</v>
      </c>
      <c r="GK26" s="229"/>
      <c r="GL26" s="172">
        <f>$X$26*CN26</f>
        <v>0</v>
      </c>
      <c r="GM26" s="164">
        <f>$Y$26*CO26</f>
        <v>0</v>
      </c>
      <c r="GN26" s="164">
        <f>$Z$26*CP26</f>
        <v>0</v>
      </c>
      <c r="GO26" s="164">
        <f>$AA$26*CQ26</f>
        <v>0</v>
      </c>
      <c r="GP26" s="164">
        <f>$AB$26*CR26</f>
        <v>0</v>
      </c>
      <c r="GQ26" s="164">
        <f>$AC$26*CS26</f>
        <v>0</v>
      </c>
      <c r="GR26" s="164">
        <f>$AD$26*CT26</f>
        <v>0</v>
      </c>
      <c r="GS26" s="164">
        <f>$AE$26*CU26</f>
        <v>0</v>
      </c>
      <c r="GT26" s="164">
        <f>$AF$26*CV26</f>
        <v>0</v>
      </c>
      <c r="GU26" s="164">
        <f>$AG$26*CW26</f>
        <v>0</v>
      </c>
      <c r="GV26" s="164">
        <f>$AH$26*CX26</f>
        <v>0</v>
      </c>
      <c r="GW26" s="164">
        <f>$AI$26*CY26</f>
        <v>0</v>
      </c>
      <c r="GX26" s="164">
        <f>$AJ$26*CZ26</f>
        <v>0</v>
      </c>
      <c r="GY26" s="164">
        <f>$AK$26*DA26</f>
        <v>0</v>
      </c>
      <c r="GZ26" s="164">
        <f>$AL$26*DB26</f>
        <v>0</v>
      </c>
      <c r="HA26" s="173">
        <f>$AM$26*DC26</f>
        <v>0</v>
      </c>
      <c r="HB26" s="229"/>
      <c r="HC26" s="172">
        <f>$X$26*DE26</f>
        <v>0</v>
      </c>
      <c r="HD26" s="164">
        <f>$Y$26*DF26</f>
        <v>0</v>
      </c>
      <c r="HE26" s="164">
        <f>$Z$26*DG26</f>
        <v>0</v>
      </c>
      <c r="HF26" s="164">
        <f>$AA$26*DH26</f>
        <v>0</v>
      </c>
      <c r="HG26" s="164">
        <f>$AB$26*DI26</f>
        <v>0</v>
      </c>
      <c r="HH26" s="164">
        <f>$AC$26*DJ26</f>
        <v>0</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73">
        <f>$AM$26*DT26</f>
        <v>0</v>
      </c>
      <c r="HS26" s="229"/>
      <c r="HT26" s="172">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73">
        <f>$AM$26*EK26</f>
        <v>0</v>
      </c>
      <c r="IK26" s="281" t="s">
        <v>295</v>
      </c>
      <c r="IL26" s="253">
        <v>18404.586970839377</v>
      </c>
    </row>
    <row r="27" spans="1:251" ht="14.65" thickBot="1">
      <c r="A27" s="62" t="s">
        <v>278</v>
      </c>
      <c r="B27" s="145">
        <f>INDEX('Waste Projections'!$H29:$AL29,MATCH('3. UCRTS Rail'!$B$1,'Waste Projections'!$H$6:$AL$6,0))</f>
        <v>2750</v>
      </c>
      <c r="C27" s="286" t="s">
        <v>294</v>
      </c>
      <c r="D27" s="286" t="s">
        <v>273</v>
      </c>
      <c r="E27" s="154" t="s">
        <v>274</v>
      </c>
      <c r="F27" s="286" t="s">
        <v>297</v>
      </c>
      <c r="G27" s="151">
        <v>4.7</v>
      </c>
      <c r="H27" s="288" t="s">
        <v>220</v>
      </c>
      <c r="I27" s="156">
        <v>9.3000000000000007</v>
      </c>
      <c r="J27" s="156" t="s">
        <v>221</v>
      </c>
      <c r="K27" s="151">
        <v>11</v>
      </c>
      <c r="L27" s="156" t="s">
        <v>220</v>
      </c>
      <c r="M27" s="156">
        <f t="shared" si="27"/>
        <v>1200</v>
      </c>
      <c r="N27" s="179" t="s">
        <v>222</v>
      </c>
      <c r="O27" s="172">
        <f t="shared" si="28"/>
        <v>0</v>
      </c>
      <c r="P27" s="164">
        <f t="shared" si="28"/>
        <v>43175</v>
      </c>
      <c r="Q27" s="164">
        <f t="shared" si="28"/>
        <v>25575.000000000004</v>
      </c>
      <c r="R27" s="173">
        <f t="shared" si="28"/>
        <v>3300000</v>
      </c>
      <c r="S27" s="172">
        <f>INDEX('Transportation GHG'!$B$21:$B$24,MATCH('3. UCRTS Rail'!S$4,'Transportation GHG'!$A$21:$A$24,0))*O27</f>
        <v>0</v>
      </c>
      <c r="T27" s="164">
        <f>INDEX('Transportation GHG'!$B$21:$B$24,MATCH('3. UCRTS Rail'!T$4,'Transportation GHG'!$A$21:$A$24,0))*P27</f>
        <v>3.8731296153846153</v>
      </c>
      <c r="U27" s="164">
        <f>INDEX('Transportation GHG'!$B$21:$B$24,MATCH('3. UCRTS Rail'!U$4,'Transportation GHG'!$A$21:$A$24,0))*Q27</f>
        <v>0.44985769230769235</v>
      </c>
      <c r="V27" s="173">
        <f>INDEX('Transportation GHG'!$B$21:$B$24,MATCH('3. UCRTS Rail'!V$4,'Transportation GHG'!$A$21:$A$24,0))*R27</f>
        <v>78.220731707317086</v>
      </c>
      <c r="X27" s="172">
        <f>INDEX('Waste Composition'!$P$5:$P$20,MATCH('3. UCRTS Rail'!X$4,'Waste Composition'!$O$5:$O$20,0))*$B27</f>
        <v>110</v>
      </c>
      <c r="Y27" s="164">
        <f>INDEX('Waste Composition'!$P$5:$P$20,MATCH('3. UCRTS Rail'!Y$4,'Waste Composition'!$O$5:$O$20,0))*$B27</f>
        <v>467.49999999999994</v>
      </c>
      <c r="Z27" s="164">
        <f>INDEX('Waste Composition'!$P$5:$P$20,MATCH('3. UCRTS Rail'!Z$4,'Waste Composition'!$O$5:$O$20,0))*$B27</f>
        <v>495</v>
      </c>
      <c r="AA27" s="164">
        <f>INDEX('Waste Composition'!$P$5:$P$20,MATCH('3. UCRTS Rail'!AA$4,'Waste Composition'!$O$5:$O$20,0))*$B27</f>
        <v>247.5</v>
      </c>
      <c r="AB27" s="164">
        <f>INDEX('Waste Composition'!$P$5:$P$20,MATCH('3. UCRTS Rail'!AB$4,'Waste Composition'!$O$5:$O$20,0))*$B27</f>
        <v>41.25</v>
      </c>
      <c r="AC27" s="164">
        <f>INDEX('Waste Composition'!$P$5:$P$20,MATCH('3. UCRTS Rail'!AC$4,'Waste Composition'!$O$5:$O$20,0))*$B27</f>
        <v>68.75</v>
      </c>
      <c r="AD27" s="164">
        <f>INDEX('Waste Composition'!$P$5:$P$20,MATCH('3. UCRTS Rail'!AD$4,'Waste Composition'!$O$5:$O$20,0))*$B27</f>
        <v>13.75</v>
      </c>
      <c r="AE27" s="164">
        <f>INDEX('Waste Composition'!$P$5:$P$20,MATCH('3. UCRTS Rail'!AE$4,'Waste Composition'!$O$5:$O$20,0))*$B27</f>
        <v>206.25</v>
      </c>
      <c r="AF27" s="164">
        <f>INDEX('Waste Composition'!$P$5:$P$20,MATCH('3. UCRTS Rail'!AF$4,'Waste Composition'!$O$5:$O$20,0))*$B27</f>
        <v>27.5</v>
      </c>
      <c r="AG27" s="164">
        <f>INDEX('Waste Composition'!$P$5:$P$20,MATCH('3. UCRTS Rail'!AG$4,'Waste Composition'!$O$5:$O$20,0))*$B27</f>
        <v>27.5</v>
      </c>
      <c r="AH27" s="164">
        <f>INDEX('Waste Composition'!$P$5:$P$20,MATCH('3. UCRTS Rail'!AH$4,'Waste Composition'!$O$5:$O$20,0))*$B27</f>
        <v>68.75</v>
      </c>
      <c r="AI27" s="164">
        <f>INDEX('Waste Composition'!$P$5:$P$20,MATCH('3. UCRTS Rail'!AI$4,'Waste Composition'!$O$5:$O$20,0))*$B27</f>
        <v>82.5</v>
      </c>
      <c r="AJ27" s="164">
        <f>INDEX('Waste Composition'!$P$5:$P$20,MATCH('3. UCRTS Rail'!AJ$4,'Waste Composition'!$O$5:$O$20,0))*$B27</f>
        <v>330</v>
      </c>
      <c r="AK27" s="164">
        <f>INDEX('Waste Composition'!$P$5:$P$20,MATCH('3. UCRTS Rail'!AK$4,'Waste Composition'!$O$5:$O$20,0))*$B27</f>
        <v>13.75</v>
      </c>
      <c r="AL27" s="164">
        <f>INDEX('Waste Composition'!$P$5:$P$20,MATCH('3. UCRTS Rail'!AL$4,'Waste Composition'!$O$5:$O$20,0))*$B27</f>
        <v>330</v>
      </c>
      <c r="AM27" s="173">
        <f>INDEX('Waste Composition'!$P$5:$P$20,MATCH('3. UCRTS Rail'!AM$4,'Waste Composition'!$O$5:$O$20,0))*$B27</f>
        <v>220</v>
      </c>
      <c r="AO27" s="214">
        <v>0</v>
      </c>
      <c r="AP27" s="215">
        <v>0</v>
      </c>
      <c r="AQ27" s="215">
        <v>0</v>
      </c>
      <c r="AR27" s="215">
        <v>0</v>
      </c>
      <c r="AS27" s="215">
        <v>0</v>
      </c>
      <c r="AT27" s="215">
        <v>0</v>
      </c>
      <c r="AU27" s="215">
        <v>0</v>
      </c>
      <c r="AV27" s="215">
        <v>0</v>
      </c>
      <c r="AW27" s="215">
        <v>0</v>
      </c>
      <c r="AX27" s="215">
        <v>0</v>
      </c>
      <c r="AY27" s="215">
        <v>0</v>
      </c>
      <c r="AZ27" s="215">
        <v>0</v>
      </c>
      <c r="BA27" s="215">
        <v>0</v>
      </c>
      <c r="BB27" s="215">
        <v>0</v>
      </c>
      <c r="BC27" s="215">
        <v>0</v>
      </c>
      <c r="BD27" s="215">
        <v>0</v>
      </c>
      <c r="BF27" s="214">
        <v>0</v>
      </c>
      <c r="BG27" s="215">
        <v>0</v>
      </c>
      <c r="BH27" s="215">
        <v>0</v>
      </c>
      <c r="BI27" s="215">
        <v>0</v>
      </c>
      <c r="BJ27" s="215">
        <v>0</v>
      </c>
      <c r="BK27" s="215">
        <v>0</v>
      </c>
      <c r="BL27" s="215">
        <v>0</v>
      </c>
      <c r="BM27" s="215">
        <v>0</v>
      </c>
      <c r="BN27" s="215">
        <v>0</v>
      </c>
      <c r="BO27" s="215">
        <v>0</v>
      </c>
      <c r="BP27" s="215">
        <v>0</v>
      </c>
      <c r="BQ27" s="215">
        <v>0</v>
      </c>
      <c r="BR27" s="215">
        <v>0</v>
      </c>
      <c r="BS27" s="215">
        <v>0</v>
      </c>
      <c r="BT27" s="215">
        <v>0</v>
      </c>
      <c r="BU27" s="219">
        <v>0</v>
      </c>
      <c r="BW27" s="214">
        <v>1</v>
      </c>
      <c r="BX27" s="215">
        <v>1</v>
      </c>
      <c r="BY27" s="215">
        <v>1</v>
      </c>
      <c r="BZ27" s="215">
        <v>1</v>
      </c>
      <c r="CA27" s="215">
        <v>1</v>
      </c>
      <c r="CB27" s="215">
        <v>1</v>
      </c>
      <c r="CC27" s="215">
        <v>1</v>
      </c>
      <c r="CD27" s="215">
        <v>1</v>
      </c>
      <c r="CE27" s="215">
        <v>1</v>
      </c>
      <c r="CF27" s="215">
        <v>1</v>
      </c>
      <c r="CG27" s="215">
        <v>1</v>
      </c>
      <c r="CH27" s="215">
        <v>1</v>
      </c>
      <c r="CI27" s="215">
        <v>1</v>
      </c>
      <c r="CJ27" s="215">
        <v>1</v>
      </c>
      <c r="CK27" s="215">
        <v>1</v>
      </c>
      <c r="CL27" s="219">
        <v>1</v>
      </c>
      <c r="CN27" s="214">
        <v>0</v>
      </c>
      <c r="CO27" s="215">
        <v>0</v>
      </c>
      <c r="CP27" s="215">
        <v>0</v>
      </c>
      <c r="CQ27" s="215">
        <v>0</v>
      </c>
      <c r="CR27" s="215">
        <v>0</v>
      </c>
      <c r="CS27" s="215">
        <v>0</v>
      </c>
      <c r="CT27" s="215">
        <v>0</v>
      </c>
      <c r="CU27" s="215">
        <v>0</v>
      </c>
      <c r="CV27" s="215">
        <v>0</v>
      </c>
      <c r="CW27" s="215">
        <v>0</v>
      </c>
      <c r="CX27" s="215">
        <v>0</v>
      </c>
      <c r="CY27" s="215">
        <v>0</v>
      </c>
      <c r="CZ27" s="215">
        <v>0</v>
      </c>
      <c r="DA27" s="215">
        <v>0</v>
      </c>
      <c r="DB27" s="215">
        <v>0</v>
      </c>
      <c r="DC27" s="219">
        <v>0</v>
      </c>
      <c r="DE27" s="214">
        <v>0</v>
      </c>
      <c r="DF27" s="215">
        <v>0</v>
      </c>
      <c r="DG27" s="215">
        <v>0</v>
      </c>
      <c r="DH27" s="215">
        <v>0</v>
      </c>
      <c r="DI27" s="215">
        <v>0</v>
      </c>
      <c r="DJ27" s="215">
        <v>0</v>
      </c>
      <c r="DK27" s="215">
        <v>0</v>
      </c>
      <c r="DL27" s="215">
        <v>0</v>
      </c>
      <c r="DM27" s="215">
        <v>0</v>
      </c>
      <c r="DN27" s="215">
        <v>0</v>
      </c>
      <c r="DO27" s="215">
        <v>0</v>
      </c>
      <c r="DP27" s="215">
        <v>0</v>
      </c>
      <c r="DQ27" s="215">
        <v>0</v>
      </c>
      <c r="DR27" s="215">
        <v>0</v>
      </c>
      <c r="DS27" s="215">
        <v>0</v>
      </c>
      <c r="DT27" s="219">
        <v>0</v>
      </c>
      <c r="DV27" s="214">
        <v>0</v>
      </c>
      <c r="DW27" s="215">
        <v>0</v>
      </c>
      <c r="DX27" s="215">
        <v>0</v>
      </c>
      <c r="DY27" s="215">
        <v>0</v>
      </c>
      <c r="DZ27" s="215">
        <v>0</v>
      </c>
      <c r="EA27" s="215">
        <v>0</v>
      </c>
      <c r="EB27" s="215">
        <v>0</v>
      </c>
      <c r="EC27" s="215">
        <v>0</v>
      </c>
      <c r="ED27" s="215">
        <v>0</v>
      </c>
      <c r="EE27" s="215">
        <v>0</v>
      </c>
      <c r="EF27" s="215">
        <v>0</v>
      </c>
      <c r="EG27" s="215">
        <v>0</v>
      </c>
      <c r="EH27" s="215">
        <v>0</v>
      </c>
      <c r="EI27" s="215">
        <v>0</v>
      </c>
      <c r="EJ27" s="215">
        <v>0</v>
      </c>
      <c r="EK27" s="219">
        <v>0</v>
      </c>
      <c r="EM27" s="172">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73">
        <f>$AM$27*BD27</f>
        <v>0</v>
      </c>
      <c r="FC27" s="229"/>
      <c r="FD27" s="172">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73">
        <f>$AM$27*BU27</f>
        <v>0</v>
      </c>
      <c r="FT27" s="229"/>
      <c r="FU27" s="172">
        <f>$X$27*BW27</f>
        <v>110</v>
      </c>
      <c r="FV27" s="164">
        <f>$Y$27*BX27</f>
        <v>467.49999999999994</v>
      </c>
      <c r="FW27" s="164">
        <f>$Z$27*BY27</f>
        <v>495</v>
      </c>
      <c r="FX27" s="164">
        <f>$AA$27*BZ27</f>
        <v>247.5</v>
      </c>
      <c r="FY27" s="164">
        <f>$AB$27*CA27</f>
        <v>41.25</v>
      </c>
      <c r="FZ27" s="164">
        <f>$AC$27*CB27</f>
        <v>68.75</v>
      </c>
      <c r="GA27" s="164">
        <f>$AD$27*CC27</f>
        <v>13.75</v>
      </c>
      <c r="GB27" s="164">
        <f>$AE$27*CD27</f>
        <v>206.25</v>
      </c>
      <c r="GC27" s="164">
        <f>$AF$27*CE27</f>
        <v>27.5</v>
      </c>
      <c r="GD27" s="164">
        <f>$AG$27*CF27</f>
        <v>27.5</v>
      </c>
      <c r="GE27" s="164">
        <f>$AH$27*CG27</f>
        <v>68.75</v>
      </c>
      <c r="GF27" s="164">
        <f>$AI$27*CH27</f>
        <v>82.5</v>
      </c>
      <c r="GG27" s="164">
        <f>$AJ$27*CI27</f>
        <v>330</v>
      </c>
      <c r="GH27" s="164">
        <f>$AK$27*CJ27</f>
        <v>13.75</v>
      </c>
      <c r="GI27" s="164">
        <f>$AL$27*CK27</f>
        <v>330</v>
      </c>
      <c r="GJ27" s="173">
        <f>$AM$27*CL27</f>
        <v>220</v>
      </c>
      <c r="GK27" s="229"/>
      <c r="GL27" s="172">
        <f>$X$27*CN27</f>
        <v>0</v>
      </c>
      <c r="GM27" s="164">
        <f>$Y$27*CO27</f>
        <v>0</v>
      </c>
      <c r="GN27" s="164">
        <f>$Z$27*CP27</f>
        <v>0</v>
      </c>
      <c r="GO27" s="164">
        <f>$AA$27*CQ27</f>
        <v>0</v>
      </c>
      <c r="GP27" s="164">
        <f>$AB$27*CR27</f>
        <v>0</v>
      </c>
      <c r="GQ27" s="164">
        <f>$AC$27*CS27</f>
        <v>0</v>
      </c>
      <c r="GR27" s="164">
        <f>$AD$27*CT27</f>
        <v>0</v>
      </c>
      <c r="GS27" s="164">
        <f>$AE$27*CU27</f>
        <v>0</v>
      </c>
      <c r="GT27" s="164">
        <f>$AF$27*CV27</f>
        <v>0</v>
      </c>
      <c r="GU27" s="164">
        <f>$AG$27*CW27</f>
        <v>0</v>
      </c>
      <c r="GV27" s="164">
        <f>$AH$27*CX27</f>
        <v>0</v>
      </c>
      <c r="GW27" s="164">
        <f>$AI$27*CY27</f>
        <v>0</v>
      </c>
      <c r="GX27" s="164">
        <f>$AJ$27*CZ27</f>
        <v>0</v>
      </c>
      <c r="GY27" s="164">
        <f>$AK$27*DA27</f>
        <v>0</v>
      </c>
      <c r="GZ27" s="164">
        <f>$AL$27*DB27</f>
        <v>0</v>
      </c>
      <c r="HA27" s="173">
        <f>$AM$27*DC27</f>
        <v>0</v>
      </c>
      <c r="HB27" s="229"/>
      <c r="HC27" s="172">
        <f>$X$27*DE27</f>
        <v>0</v>
      </c>
      <c r="HD27" s="164">
        <f>$Y$27*DF27</f>
        <v>0</v>
      </c>
      <c r="HE27" s="164">
        <f>$Z$27*DG27</f>
        <v>0</v>
      </c>
      <c r="HF27" s="164">
        <f>$AA$27*DH27</f>
        <v>0</v>
      </c>
      <c r="HG27" s="164">
        <f>$AB$27*DI27</f>
        <v>0</v>
      </c>
      <c r="HH27" s="164">
        <f>$AC$27*DJ27</f>
        <v>0</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73">
        <f>$AM$27*DT27</f>
        <v>0</v>
      </c>
      <c r="HS27" s="229"/>
      <c r="HT27" s="172">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73">
        <f>$AM$27*EK27</f>
        <v>0</v>
      </c>
      <c r="IK27" s="282" t="s">
        <v>296</v>
      </c>
      <c r="IL27" s="254">
        <v>1197.1689367300119</v>
      </c>
    </row>
    <row r="28" spans="1:251">
      <c r="A28" s="62" t="s">
        <v>280</v>
      </c>
      <c r="B28" s="145">
        <f>INDEX('Waste Projections'!$H30:$AL30,MATCH('3. UCRTS Rail'!$B$1,'Waste Projections'!$H$6:$AL$6,0))</f>
        <v>732</v>
      </c>
      <c r="C28" s="286" t="s">
        <v>294</v>
      </c>
      <c r="D28" s="286" t="s">
        <v>281</v>
      </c>
      <c r="E28" s="154" t="s">
        <v>274</v>
      </c>
      <c r="F28" s="286" t="s">
        <v>297</v>
      </c>
      <c r="G28" s="151">
        <v>6.1</v>
      </c>
      <c r="H28" s="288" t="s">
        <v>219</v>
      </c>
      <c r="I28" s="156">
        <v>9.3000000000000007</v>
      </c>
      <c r="J28" s="156" t="s">
        <v>221</v>
      </c>
      <c r="K28" s="151">
        <v>11</v>
      </c>
      <c r="L28" s="156" t="s">
        <v>220</v>
      </c>
      <c r="M28" s="156">
        <f t="shared" si="27"/>
        <v>1200</v>
      </c>
      <c r="N28" s="179" t="s">
        <v>222</v>
      </c>
      <c r="O28" s="172">
        <f t="shared" si="28"/>
        <v>4465.2</v>
      </c>
      <c r="P28" s="164">
        <f t="shared" si="28"/>
        <v>8052</v>
      </c>
      <c r="Q28" s="164">
        <f t="shared" si="28"/>
        <v>6807.6</v>
      </c>
      <c r="R28" s="173">
        <f t="shared" si="28"/>
        <v>878400</v>
      </c>
      <c r="S28" s="172">
        <f>INDEX('Transportation GHG'!$B$21:$B$24,MATCH('3. UCRTS Rail'!S$4,'Transportation GHG'!$A$21:$A$24,0))*O28</f>
        <v>0.80112557538461537</v>
      </c>
      <c r="T28" s="164">
        <f>INDEX('Transportation GHG'!$B$21:$B$24,MATCH('3. UCRTS Rail'!T$4,'Transportation GHG'!$A$21:$A$24,0))*P28</f>
        <v>0.72232633846153849</v>
      </c>
      <c r="U28" s="164">
        <f>INDEX('Transportation GHG'!$B$21:$B$24,MATCH('3. UCRTS Rail'!U$4,'Transportation GHG'!$A$21:$A$24,0))*Q28</f>
        <v>0.11974393846153847</v>
      </c>
      <c r="V28" s="173">
        <f>INDEX('Transportation GHG'!$B$21:$B$24,MATCH('3. UCRTS Rail'!V$4,'Transportation GHG'!$A$21:$A$24,0))*R28</f>
        <v>20.820936585365857</v>
      </c>
      <c r="X28" s="172">
        <f>INDEX('Waste Composition'!$P$5:$P$20,MATCH('3. UCRTS Rail'!X$4,'Waste Composition'!$O$5:$O$20,0))*$B28</f>
        <v>29.28</v>
      </c>
      <c r="Y28" s="164">
        <f>INDEX('Waste Composition'!$P$5:$P$20,MATCH('3. UCRTS Rail'!Y$4,'Waste Composition'!$O$5:$O$20,0))*$B28</f>
        <v>124.43999999999998</v>
      </c>
      <c r="Z28" s="164">
        <f>INDEX('Waste Composition'!$P$5:$P$20,MATCH('3. UCRTS Rail'!Z$4,'Waste Composition'!$O$5:$O$20,0))*$B28</f>
        <v>131.76</v>
      </c>
      <c r="AA28" s="164">
        <f>INDEX('Waste Composition'!$P$5:$P$20,MATCH('3. UCRTS Rail'!AA$4,'Waste Composition'!$O$5:$O$20,0))*$B28</f>
        <v>65.88</v>
      </c>
      <c r="AB28" s="164">
        <f>INDEX('Waste Composition'!$P$5:$P$20,MATCH('3. UCRTS Rail'!AB$4,'Waste Composition'!$O$5:$O$20,0))*$B28</f>
        <v>10.98</v>
      </c>
      <c r="AC28" s="164">
        <f>INDEX('Waste Composition'!$P$5:$P$20,MATCH('3. UCRTS Rail'!AC$4,'Waste Composition'!$O$5:$O$20,0))*$B28</f>
        <v>18.3</v>
      </c>
      <c r="AD28" s="164">
        <f>INDEX('Waste Composition'!$P$5:$P$20,MATCH('3. UCRTS Rail'!AD$4,'Waste Composition'!$O$5:$O$20,0))*$B28</f>
        <v>3.66</v>
      </c>
      <c r="AE28" s="164">
        <f>INDEX('Waste Composition'!$P$5:$P$20,MATCH('3. UCRTS Rail'!AE$4,'Waste Composition'!$O$5:$O$20,0))*$B28</f>
        <v>54.9</v>
      </c>
      <c r="AF28" s="164">
        <f>INDEX('Waste Composition'!$P$5:$P$20,MATCH('3. UCRTS Rail'!AF$4,'Waste Composition'!$O$5:$O$20,0))*$B28</f>
        <v>7.32</v>
      </c>
      <c r="AG28" s="164">
        <f>INDEX('Waste Composition'!$P$5:$P$20,MATCH('3. UCRTS Rail'!AG$4,'Waste Composition'!$O$5:$O$20,0))*$B28</f>
        <v>7.32</v>
      </c>
      <c r="AH28" s="164">
        <f>INDEX('Waste Composition'!$P$5:$P$20,MATCH('3. UCRTS Rail'!AH$4,'Waste Composition'!$O$5:$O$20,0))*$B28</f>
        <v>18.3</v>
      </c>
      <c r="AI28" s="164">
        <f>INDEX('Waste Composition'!$P$5:$P$20,MATCH('3. UCRTS Rail'!AI$4,'Waste Composition'!$O$5:$O$20,0))*$B28</f>
        <v>21.96</v>
      </c>
      <c r="AJ28" s="164">
        <f>INDEX('Waste Composition'!$P$5:$P$20,MATCH('3. UCRTS Rail'!AJ$4,'Waste Composition'!$O$5:$O$20,0))*$B28</f>
        <v>87.84</v>
      </c>
      <c r="AK28" s="164">
        <f>INDEX('Waste Composition'!$P$5:$P$20,MATCH('3. UCRTS Rail'!AK$4,'Waste Composition'!$O$5:$O$20,0))*$B28</f>
        <v>3.66</v>
      </c>
      <c r="AL28" s="164">
        <f>INDEX('Waste Composition'!$P$5:$P$20,MATCH('3. UCRTS Rail'!AL$4,'Waste Composition'!$O$5:$O$20,0))*$B28</f>
        <v>87.84</v>
      </c>
      <c r="AM28" s="173">
        <f>INDEX('Waste Composition'!$P$5:$P$20,MATCH('3. UCRTS Rail'!AM$4,'Waste Composition'!$O$5:$O$20,0))*$B28</f>
        <v>58.56</v>
      </c>
      <c r="AO28" s="214">
        <v>0</v>
      </c>
      <c r="AP28" s="215">
        <v>0</v>
      </c>
      <c r="AQ28" s="215">
        <v>0</v>
      </c>
      <c r="AR28" s="215">
        <v>0</v>
      </c>
      <c r="AS28" s="215">
        <v>0</v>
      </c>
      <c r="AT28" s="215">
        <v>0</v>
      </c>
      <c r="AU28" s="215">
        <v>0</v>
      </c>
      <c r="AV28" s="215">
        <v>0</v>
      </c>
      <c r="AW28" s="215">
        <v>0</v>
      </c>
      <c r="AX28" s="215">
        <v>0</v>
      </c>
      <c r="AY28" s="215">
        <v>0</v>
      </c>
      <c r="AZ28" s="215">
        <v>0</v>
      </c>
      <c r="BA28" s="215">
        <v>0</v>
      </c>
      <c r="BB28" s="215">
        <v>0</v>
      </c>
      <c r="BC28" s="215">
        <v>0</v>
      </c>
      <c r="BD28" s="215">
        <v>0</v>
      </c>
      <c r="BF28" s="214">
        <v>0</v>
      </c>
      <c r="BG28" s="215">
        <v>0</v>
      </c>
      <c r="BH28" s="215">
        <v>0</v>
      </c>
      <c r="BI28" s="215">
        <v>0</v>
      </c>
      <c r="BJ28" s="215">
        <v>0</v>
      </c>
      <c r="BK28" s="215">
        <v>0</v>
      </c>
      <c r="BL28" s="215">
        <v>0</v>
      </c>
      <c r="BM28" s="215">
        <v>0</v>
      </c>
      <c r="BN28" s="215">
        <v>0</v>
      </c>
      <c r="BO28" s="215">
        <v>0</v>
      </c>
      <c r="BP28" s="215">
        <v>0</v>
      </c>
      <c r="BQ28" s="215">
        <v>0</v>
      </c>
      <c r="BR28" s="215">
        <v>0</v>
      </c>
      <c r="BS28" s="215">
        <v>0</v>
      </c>
      <c r="BT28" s="215">
        <v>0</v>
      </c>
      <c r="BU28" s="219">
        <v>0</v>
      </c>
      <c r="BW28" s="214">
        <v>1</v>
      </c>
      <c r="BX28" s="215">
        <v>1</v>
      </c>
      <c r="BY28" s="215">
        <v>1</v>
      </c>
      <c r="BZ28" s="215">
        <v>1</v>
      </c>
      <c r="CA28" s="215">
        <v>1</v>
      </c>
      <c r="CB28" s="215">
        <v>1</v>
      </c>
      <c r="CC28" s="215">
        <v>1</v>
      </c>
      <c r="CD28" s="215">
        <v>1</v>
      </c>
      <c r="CE28" s="215">
        <v>1</v>
      </c>
      <c r="CF28" s="215">
        <v>1</v>
      </c>
      <c r="CG28" s="215">
        <v>1</v>
      </c>
      <c r="CH28" s="215">
        <v>1</v>
      </c>
      <c r="CI28" s="215">
        <v>1</v>
      </c>
      <c r="CJ28" s="215">
        <v>1</v>
      </c>
      <c r="CK28" s="215">
        <v>1</v>
      </c>
      <c r="CL28" s="219">
        <v>1</v>
      </c>
      <c r="CN28" s="214">
        <v>0</v>
      </c>
      <c r="CO28" s="215">
        <v>0</v>
      </c>
      <c r="CP28" s="215">
        <v>0</v>
      </c>
      <c r="CQ28" s="215">
        <v>0</v>
      </c>
      <c r="CR28" s="215">
        <v>0</v>
      </c>
      <c r="CS28" s="215">
        <v>0</v>
      </c>
      <c r="CT28" s="215">
        <v>0</v>
      </c>
      <c r="CU28" s="215">
        <v>0</v>
      </c>
      <c r="CV28" s="215">
        <v>0</v>
      </c>
      <c r="CW28" s="215">
        <v>0</v>
      </c>
      <c r="CX28" s="215">
        <v>0</v>
      </c>
      <c r="CY28" s="215">
        <v>0</v>
      </c>
      <c r="CZ28" s="215">
        <v>0</v>
      </c>
      <c r="DA28" s="215">
        <v>0</v>
      </c>
      <c r="DB28" s="215">
        <v>0</v>
      </c>
      <c r="DC28" s="219">
        <v>0</v>
      </c>
      <c r="DE28" s="214">
        <v>0</v>
      </c>
      <c r="DF28" s="215">
        <v>0</v>
      </c>
      <c r="DG28" s="215">
        <v>0</v>
      </c>
      <c r="DH28" s="215">
        <v>0</v>
      </c>
      <c r="DI28" s="215">
        <v>0</v>
      </c>
      <c r="DJ28" s="215">
        <v>0</v>
      </c>
      <c r="DK28" s="215">
        <v>0</v>
      </c>
      <c r="DL28" s="215">
        <v>0</v>
      </c>
      <c r="DM28" s="215">
        <v>0</v>
      </c>
      <c r="DN28" s="215">
        <v>0</v>
      </c>
      <c r="DO28" s="215">
        <v>0</v>
      </c>
      <c r="DP28" s="215">
        <v>0</v>
      </c>
      <c r="DQ28" s="215">
        <v>0</v>
      </c>
      <c r="DR28" s="215">
        <v>0</v>
      </c>
      <c r="DS28" s="215">
        <v>0</v>
      </c>
      <c r="DT28" s="219">
        <v>0</v>
      </c>
      <c r="DV28" s="214">
        <v>0</v>
      </c>
      <c r="DW28" s="215">
        <v>0</v>
      </c>
      <c r="DX28" s="215">
        <v>0</v>
      </c>
      <c r="DY28" s="215">
        <v>0</v>
      </c>
      <c r="DZ28" s="215">
        <v>0</v>
      </c>
      <c r="EA28" s="215">
        <v>0</v>
      </c>
      <c r="EB28" s="215">
        <v>0</v>
      </c>
      <c r="EC28" s="215">
        <v>0</v>
      </c>
      <c r="ED28" s="215">
        <v>0</v>
      </c>
      <c r="EE28" s="215">
        <v>0</v>
      </c>
      <c r="EF28" s="215">
        <v>0</v>
      </c>
      <c r="EG28" s="215">
        <v>0</v>
      </c>
      <c r="EH28" s="215">
        <v>0</v>
      </c>
      <c r="EI28" s="215">
        <v>0</v>
      </c>
      <c r="EJ28" s="215">
        <v>0</v>
      </c>
      <c r="EK28" s="219">
        <v>0</v>
      </c>
      <c r="EM28" s="172">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73">
        <f>$AM$28*BD28</f>
        <v>0</v>
      </c>
      <c r="FC28" s="229"/>
      <c r="FD28" s="172">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73">
        <f>$AM$28*BU28</f>
        <v>0</v>
      </c>
      <c r="FT28" s="229"/>
      <c r="FU28" s="172">
        <f>$X$28*BW28</f>
        <v>29.28</v>
      </c>
      <c r="FV28" s="164">
        <f>$Y$28*BX28</f>
        <v>124.43999999999998</v>
      </c>
      <c r="FW28" s="164">
        <f>$Z$28*BY28</f>
        <v>131.76</v>
      </c>
      <c r="FX28" s="164">
        <f>$AA$28*BZ28</f>
        <v>65.88</v>
      </c>
      <c r="FY28" s="164">
        <f>$AB$28*CA28</f>
        <v>10.98</v>
      </c>
      <c r="FZ28" s="164">
        <f>$AC$28*CB28</f>
        <v>18.3</v>
      </c>
      <c r="GA28" s="164">
        <f>$AD$28*CC28</f>
        <v>3.66</v>
      </c>
      <c r="GB28" s="164">
        <f>$AE$28*CD28</f>
        <v>54.9</v>
      </c>
      <c r="GC28" s="164">
        <f>$AF$28*CE28</f>
        <v>7.32</v>
      </c>
      <c r="GD28" s="164">
        <f>$AG$28*CF28</f>
        <v>7.32</v>
      </c>
      <c r="GE28" s="164">
        <f>$AH$28*CG28</f>
        <v>18.3</v>
      </c>
      <c r="GF28" s="164">
        <f>$AI$28*CH28</f>
        <v>21.96</v>
      </c>
      <c r="GG28" s="164">
        <f>$AJ$28*CI28</f>
        <v>87.84</v>
      </c>
      <c r="GH28" s="164">
        <f>$AK$28*CJ28</f>
        <v>3.66</v>
      </c>
      <c r="GI28" s="164">
        <f>$AL$28*CK28</f>
        <v>87.84</v>
      </c>
      <c r="GJ28" s="173">
        <f>$AM$28*CL28</f>
        <v>58.56</v>
      </c>
      <c r="GK28" s="229"/>
      <c r="GL28" s="172">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73">
        <f>$AM$28*DC28</f>
        <v>0</v>
      </c>
      <c r="HB28" s="229"/>
      <c r="HC28" s="172">
        <f>$X$28*DE28</f>
        <v>0</v>
      </c>
      <c r="HD28" s="164">
        <f>$Y$28*DF28</f>
        <v>0</v>
      </c>
      <c r="HE28" s="164">
        <f>$Z$28*DG28</f>
        <v>0</v>
      </c>
      <c r="HF28" s="164">
        <f>$AA$28*DH28</f>
        <v>0</v>
      </c>
      <c r="HG28" s="164">
        <f>$AB$28*DI28</f>
        <v>0</v>
      </c>
      <c r="HH28" s="164">
        <f>$AC$28*DJ28</f>
        <v>0</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73">
        <f>$AM$28*DT28</f>
        <v>0</v>
      </c>
      <c r="HS28" s="229"/>
      <c r="HT28" s="172">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73">
        <f>$AM$28*EK28</f>
        <v>0</v>
      </c>
    </row>
    <row r="29" spans="1:251">
      <c r="A29" s="62" t="s">
        <v>283</v>
      </c>
      <c r="B29" s="145">
        <f>INDEX('Waste Projections'!$H31:$AL31,MATCH('3. UCRTS Rail'!$B$1,'Waste Projections'!$H$6:$AL$6,0))</f>
        <v>1278.31</v>
      </c>
      <c r="C29" s="286" t="s">
        <v>294</v>
      </c>
      <c r="D29" s="286" t="s">
        <v>281</v>
      </c>
      <c r="E29" s="154" t="s">
        <v>274</v>
      </c>
      <c r="F29" s="286" t="s">
        <v>297</v>
      </c>
      <c r="G29" s="151">
        <v>5.4</v>
      </c>
      <c r="H29" s="288" t="s">
        <v>220</v>
      </c>
      <c r="I29" s="156">
        <v>9.3000000000000007</v>
      </c>
      <c r="J29" s="156" t="s">
        <v>221</v>
      </c>
      <c r="K29" s="151">
        <v>11</v>
      </c>
      <c r="L29" s="156" t="s">
        <v>220</v>
      </c>
      <c r="M29" s="156">
        <f t="shared" si="27"/>
        <v>1200</v>
      </c>
      <c r="N29" s="179" t="s">
        <v>222</v>
      </c>
      <c r="O29" s="172">
        <f t="shared" si="28"/>
        <v>0</v>
      </c>
      <c r="P29" s="164">
        <f t="shared" si="28"/>
        <v>20964.283999999996</v>
      </c>
      <c r="Q29" s="164">
        <f t="shared" si="28"/>
        <v>11888.283000000001</v>
      </c>
      <c r="R29" s="173">
        <f t="shared" si="28"/>
        <v>1533972</v>
      </c>
      <c r="S29" s="172">
        <f>INDEX('Transportation GHG'!$B$21:$B$24,MATCH('3. UCRTS Rail'!S$4,'Transportation GHG'!$A$21:$A$24,0))*O29</f>
        <v>0</v>
      </c>
      <c r="T29" s="164">
        <f>INDEX('Transportation GHG'!$B$21:$B$24,MATCH('3. UCRTS Rail'!T$4,'Transportation GHG'!$A$21:$A$24,0))*P29</f>
        <v>1.8806575385230766</v>
      </c>
      <c r="U29" s="164">
        <f>INDEX('Transportation GHG'!$B$21:$B$24,MATCH('3. UCRTS Rail'!U$4,'Transportation GHG'!$A$21:$A$24,0))*Q29</f>
        <v>0.2091118496923077</v>
      </c>
      <c r="V29" s="173">
        <f>INDEX('Transportation GHG'!$B$21:$B$24,MATCH('3. UCRTS Rail'!V$4,'Transportation GHG'!$A$21:$A$24,0))*R29</f>
        <v>36.360124926829272</v>
      </c>
      <c r="X29" s="172">
        <f>INDEX('Waste Composition'!$P$5:$P$20,MATCH('3. UCRTS Rail'!X$4,'Waste Composition'!$O$5:$O$20,0))*$B29</f>
        <v>51.132399999999997</v>
      </c>
      <c r="Y29" s="164">
        <f>INDEX('Waste Composition'!$P$5:$P$20,MATCH('3. UCRTS Rail'!Y$4,'Waste Composition'!$O$5:$O$20,0))*$B29</f>
        <v>217.31269999999998</v>
      </c>
      <c r="Z29" s="164">
        <f>INDEX('Waste Composition'!$P$5:$P$20,MATCH('3. UCRTS Rail'!Z$4,'Waste Composition'!$O$5:$O$20,0))*$B29</f>
        <v>230.09579999999997</v>
      </c>
      <c r="AA29" s="164">
        <f>INDEX('Waste Composition'!$P$5:$P$20,MATCH('3. UCRTS Rail'!AA$4,'Waste Composition'!$O$5:$O$20,0))*$B29</f>
        <v>115.04789999999998</v>
      </c>
      <c r="AB29" s="164">
        <f>INDEX('Waste Composition'!$P$5:$P$20,MATCH('3. UCRTS Rail'!AB$4,'Waste Composition'!$O$5:$O$20,0))*$B29</f>
        <v>19.17465</v>
      </c>
      <c r="AC29" s="164">
        <f>INDEX('Waste Composition'!$P$5:$P$20,MATCH('3. UCRTS Rail'!AC$4,'Waste Composition'!$O$5:$O$20,0))*$B29</f>
        <v>31.957750000000001</v>
      </c>
      <c r="AD29" s="164">
        <f>INDEX('Waste Composition'!$P$5:$P$20,MATCH('3. UCRTS Rail'!AD$4,'Waste Composition'!$O$5:$O$20,0))*$B29</f>
        <v>6.3915499999999996</v>
      </c>
      <c r="AE29" s="164">
        <f>INDEX('Waste Composition'!$P$5:$P$20,MATCH('3. UCRTS Rail'!AE$4,'Waste Composition'!$O$5:$O$20,0))*$B29</f>
        <v>95.873249999999999</v>
      </c>
      <c r="AF29" s="164">
        <f>INDEX('Waste Composition'!$P$5:$P$20,MATCH('3. UCRTS Rail'!AF$4,'Waste Composition'!$O$5:$O$20,0))*$B29</f>
        <v>12.783099999999999</v>
      </c>
      <c r="AG29" s="164">
        <f>INDEX('Waste Composition'!$P$5:$P$20,MATCH('3. UCRTS Rail'!AG$4,'Waste Composition'!$O$5:$O$20,0))*$B29</f>
        <v>12.783099999999999</v>
      </c>
      <c r="AH29" s="164">
        <f>INDEX('Waste Composition'!$P$5:$P$20,MATCH('3. UCRTS Rail'!AH$4,'Waste Composition'!$O$5:$O$20,0))*$B29</f>
        <v>31.957750000000001</v>
      </c>
      <c r="AI29" s="164">
        <f>INDEX('Waste Composition'!$P$5:$P$20,MATCH('3. UCRTS Rail'!AI$4,'Waste Composition'!$O$5:$O$20,0))*$B29</f>
        <v>38.349299999999999</v>
      </c>
      <c r="AJ29" s="164">
        <f>INDEX('Waste Composition'!$P$5:$P$20,MATCH('3. UCRTS Rail'!AJ$4,'Waste Composition'!$O$5:$O$20,0))*$B29</f>
        <v>153.3972</v>
      </c>
      <c r="AK29" s="164">
        <f>INDEX('Waste Composition'!$P$5:$P$20,MATCH('3. UCRTS Rail'!AK$4,'Waste Composition'!$O$5:$O$20,0))*$B29</f>
        <v>6.3915499999999996</v>
      </c>
      <c r="AL29" s="164">
        <f>INDEX('Waste Composition'!$P$5:$P$20,MATCH('3. UCRTS Rail'!AL$4,'Waste Composition'!$O$5:$O$20,0))*$B29</f>
        <v>153.3972</v>
      </c>
      <c r="AM29" s="173">
        <f>INDEX('Waste Composition'!$P$5:$P$20,MATCH('3. UCRTS Rail'!AM$4,'Waste Composition'!$O$5:$O$20,0))*$B29</f>
        <v>102.26479999999999</v>
      </c>
      <c r="AO29" s="214">
        <v>0</v>
      </c>
      <c r="AP29" s="215">
        <v>0</v>
      </c>
      <c r="AQ29" s="215">
        <v>0</v>
      </c>
      <c r="AR29" s="215">
        <v>0</v>
      </c>
      <c r="AS29" s="215">
        <v>0</v>
      </c>
      <c r="AT29" s="215">
        <v>0</v>
      </c>
      <c r="AU29" s="215">
        <v>0</v>
      </c>
      <c r="AV29" s="215">
        <v>0</v>
      </c>
      <c r="AW29" s="215">
        <v>0</v>
      </c>
      <c r="AX29" s="215">
        <v>0</v>
      </c>
      <c r="AY29" s="215">
        <v>0</v>
      </c>
      <c r="AZ29" s="215">
        <v>0</v>
      </c>
      <c r="BA29" s="215">
        <v>0</v>
      </c>
      <c r="BB29" s="215">
        <v>0</v>
      </c>
      <c r="BC29" s="215">
        <v>0</v>
      </c>
      <c r="BD29" s="215">
        <v>0</v>
      </c>
      <c r="BF29" s="214">
        <v>0</v>
      </c>
      <c r="BG29" s="215">
        <v>0</v>
      </c>
      <c r="BH29" s="215">
        <v>0</v>
      </c>
      <c r="BI29" s="215">
        <v>0</v>
      </c>
      <c r="BJ29" s="215">
        <v>0</v>
      </c>
      <c r="BK29" s="215">
        <v>0</v>
      </c>
      <c r="BL29" s="215">
        <v>0</v>
      </c>
      <c r="BM29" s="215">
        <v>0</v>
      </c>
      <c r="BN29" s="215">
        <v>0</v>
      </c>
      <c r="BO29" s="215">
        <v>0</v>
      </c>
      <c r="BP29" s="215">
        <v>0</v>
      </c>
      <c r="BQ29" s="215">
        <v>0</v>
      </c>
      <c r="BR29" s="215">
        <v>0</v>
      </c>
      <c r="BS29" s="215">
        <v>0</v>
      </c>
      <c r="BT29" s="215">
        <v>0</v>
      </c>
      <c r="BU29" s="219">
        <v>0</v>
      </c>
      <c r="BW29" s="214">
        <v>1</v>
      </c>
      <c r="BX29" s="215">
        <v>1</v>
      </c>
      <c r="BY29" s="215">
        <v>1</v>
      </c>
      <c r="BZ29" s="215">
        <v>1</v>
      </c>
      <c r="CA29" s="215">
        <v>1</v>
      </c>
      <c r="CB29" s="215">
        <v>1</v>
      </c>
      <c r="CC29" s="215">
        <v>1</v>
      </c>
      <c r="CD29" s="215">
        <v>1</v>
      </c>
      <c r="CE29" s="215">
        <v>1</v>
      </c>
      <c r="CF29" s="215">
        <v>1</v>
      </c>
      <c r="CG29" s="215">
        <v>1</v>
      </c>
      <c r="CH29" s="215">
        <v>1</v>
      </c>
      <c r="CI29" s="215">
        <v>1</v>
      </c>
      <c r="CJ29" s="215">
        <v>1</v>
      </c>
      <c r="CK29" s="215">
        <v>1</v>
      </c>
      <c r="CL29" s="219">
        <v>1</v>
      </c>
      <c r="CN29" s="214">
        <v>0</v>
      </c>
      <c r="CO29" s="215">
        <v>0</v>
      </c>
      <c r="CP29" s="215">
        <v>0</v>
      </c>
      <c r="CQ29" s="215">
        <v>0</v>
      </c>
      <c r="CR29" s="215">
        <v>0</v>
      </c>
      <c r="CS29" s="215">
        <v>0</v>
      </c>
      <c r="CT29" s="215">
        <v>0</v>
      </c>
      <c r="CU29" s="215">
        <v>0</v>
      </c>
      <c r="CV29" s="215">
        <v>0</v>
      </c>
      <c r="CW29" s="215">
        <v>0</v>
      </c>
      <c r="CX29" s="215">
        <v>0</v>
      </c>
      <c r="CY29" s="215">
        <v>0</v>
      </c>
      <c r="CZ29" s="215">
        <v>0</v>
      </c>
      <c r="DA29" s="215">
        <v>0</v>
      </c>
      <c r="DB29" s="215">
        <v>0</v>
      </c>
      <c r="DC29" s="219">
        <v>0</v>
      </c>
      <c r="DE29" s="214">
        <v>0</v>
      </c>
      <c r="DF29" s="215">
        <v>0</v>
      </c>
      <c r="DG29" s="215">
        <v>0</v>
      </c>
      <c r="DH29" s="215">
        <v>0</v>
      </c>
      <c r="DI29" s="215">
        <v>0</v>
      </c>
      <c r="DJ29" s="215">
        <v>0</v>
      </c>
      <c r="DK29" s="215">
        <v>0</v>
      </c>
      <c r="DL29" s="215">
        <v>0</v>
      </c>
      <c r="DM29" s="215">
        <v>0</v>
      </c>
      <c r="DN29" s="215">
        <v>0</v>
      </c>
      <c r="DO29" s="215">
        <v>0</v>
      </c>
      <c r="DP29" s="215">
        <v>0</v>
      </c>
      <c r="DQ29" s="215">
        <v>0</v>
      </c>
      <c r="DR29" s="215">
        <v>0</v>
      </c>
      <c r="DS29" s="215">
        <v>0</v>
      </c>
      <c r="DT29" s="219">
        <v>0</v>
      </c>
      <c r="DV29" s="214">
        <v>0</v>
      </c>
      <c r="DW29" s="215">
        <v>0</v>
      </c>
      <c r="DX29" s="215">
        <v>0</v>
      </c>
      <c r="DY29" s="215">
        <v>0</v>
      </c>
      <c r="DZ29" s="215">
        <v>0</v>
      </c>
      <c r="EA29" s="215">
        <v>0</v>
      </c>
      <c r="EB29" s="215">
        <v>0</v>
      </c>
      <c r="EC29" s="215">
        <v>0</v>
      </c>
      <c r="ED29" s="215">
        <v>0</v>
      </c>
      <c r="EE29" s="215">
        <v>0</v>
      </c>
      <c r="EF29" s="215">
        <v>0</v>
      </c>
      <c r="EG29" s="215">
        <v>0</v>
      </c>
      <c r="EH29" s="215">
        <v>0</v>
      </c>
      <c r="EI29" s="215">
        <v>0</v>
      </c>
      <c r="EJ29" s="215">
        <v>0</v>
      </c>
      <c r="EK29" s="219">
        <v>0</v>
      </c>
      <c r="EM29" s="172">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73">
        <f>$AM$29*BD29</f>
        <v>0</v>
      </c>
      <c r="FC29" s="229"/>
      <c r="FD29" s="172">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73">
        <f>$AM$29*BU29</f>
        <v>0</v>
      </c>
      <c r="FT29" s="229"/>
      <c r="FU29" s="172">
        <f>$X$29*BW29</f>
        <v>51.132399999999997</v>
      </c>
      <c r="FV29" s="164">
        <f>$Y$29*BX29</f>
        <v>217.31269999999998</v>
      </c>
      <c r="FW29" s="164">
        <f>$Z$29*BY29</f>
        <v>230.09579999999997</v>
      </c>
      <c r="FX29" s="164">
        <f>$AA$29*BZ29</f>
        <v>115.04789999999998</v>
      </c>
      <c r="FY29" s="164">
        <f>$AB$29*CA29</f>
        <v>19.17465</v>
      </c>
      <c r="FZ29" s="164">
        <f>$AC$29*CB29</f>
        <v>31.957750000000001</v>
      </c>
      <c r="GA29" s="164">
        <f>$AD$29*CC29</f>
        <v>6.3915499999999996</v>
      </c>
      <c r="GB29" s="164">
        <f>$AE$29*CD29</f>
        <v>95.873249999999999</v>
      </c>
      <c r="GC29" s="164">
        <f>$AF$29*CE29</f>
        <v>12.783099999999999</v>
      </c>
      <c r="GD29" s="164">
        <f>$AG$29*CF29</f>
        <v>12.783099999999999</v>
      </c>
      <c r="GE29" s="164">
        <f>$AH$29*CG29</f>
        <v>31.957750000000001</v>
      </c>
      <c r="GF29" s="164">
        <f>$AI$29*CH29</f>
        <v>38.349299999999999</v>
      </c>
      <c r="GG29" s="164">
        <f>$AJ$29*CI29</f>
        <v>153.3972</v>
      </c>
      <c r="GH29" s="164">
        <f>$AK$29*CJ29</f>
        <v>6.3915499999999996</v>
      </c>
      <c r="GI29" s="164">
        <f>$AL$29*CK29</f>
        <v>153.3972</v>
      </c>
      <c r="GJ29" s="173">
        <f>$AM$29*CL29</f>
        <v>102.26479999999999</v>
      </c>
      <c r="GK29" s="229"/>
      <c r="GL29" s="172">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73">
        <f>$AM$29*DC29</f>
        <v>0</v>
      </c>
      <c r="HB29" s="229"/>
      <c r="HC29" s="172">
        <f>$X$29*DE29</f>
        <v>0</v>
      </c>
      <c r="HD29" s="164">
        <f>$Y$29*DF29</f>
        <v>0</v>
      </c>
      <c r="HE29" s="164">
        <f>$Z$29*DG29</f>
        <v>0</v>
      </c>
      <c r="HF29" s="164">
        <f>$AA$29*DH29</f>
        <v>0</v>
      </c>
      <c r="HG29" s="164">
        <f>$AB$29*DI29</f>
        <v>0</v>
      </c>
      <c r="HH29" s="164">
        <f>$AC$29*DJ29</f>
        <v>0</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73">
        <f>$AM$29*DT29</f>
        <v>0</v>
      </c>
      <c r="HS29" s="229"/>
      <c r="HT29" s="172">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73">
        <f>$AM$29*EK29</f>
        <v>0</v>
      </c>
    </row>
    <row r="30" spans="1:251" ht="14.65" thickBot="1">
      <c r="A30" s="283" t="s">
        <v>284</v>
      </c>
      <c r="B30" s="145">
        <f>INDEX('Waste Projections'!$H32:$AL32,MATCH('3. UCRTS Rail'!$B$1,'Waste Projections'!$H$6:$AL$6,0))</f>
        <v>468</v>
      </c>
      <c r="C30" s="286" t="s">
        <v>294</v>
      </c>
      <c r="D30" s="84" t="s">
        <v>273</v>
      </c>
      <c r="E30" s="155" t="s">
        <v>274</v>
      </c>
      <c r="F30" s="286" t="s">
        <v>297</v>
      </c>
      <c r="G30" s="153">
        <v>3.9</v>
      </c>
      <c r="H30" s="288" t="s">
        <v>220</v>
      </c>
      <c r="I30" s="157">
        <v>9.3000000000000007</v>
      </c>
      <c r="J30" s="157" t="s">
        <v>221</v>
      </c>
      <c r="K30" s="153">
        <v>11</v>
      </c>
      <c r="L30" s="157" t="s">
        <v>220</v>
      </c>
      <c r="M30" s="157">
        <f t="shared" si="27"/>
        <v>1200</v>
      </c>
      <c r="N30" s="179" t="s">
        <v>222</v>
      </c>
      <c r="O30" s="172">
        <f t="shared" si="28"/>
        <v>0</v>
      </c>
      <c r="P30" s="164">
        <f t="shared" si="28"/>
        <v>6973.2</v>
      </c>
      <c r="Q30" s="164">
        <f t="shared" si="28"/>
        <v>4352.4000000000005</v>
      </c>
      <c r="R30" s="173">
        <f t="shared" si="28"/>
        <v>561600</v>
      </c>
      <c r="S30" s="172">
        <f>INDEX('Transportation GHG'!$B$21:$B$24,MATCH('3. UCRTS Rail'!S$4,'Transportation GHG'!$A$21:$A$24,0))*O30</f>
        <v>0</v>
      </c>
      <c r="T30" s="164">
        <f>INDEX('Transportation GHG'!$B$21:$B$24,MATCH('3. UCRTS Rail'!T$4,'Transportation GHG'!$A$21:$A$24,0))*P30</f>
        <v>0.62554968</v>
      </c>
      <c r="U30" s="164">
        <f>INDEX('Transportation GHG'!$B$21:$B$24,MATCH('3. UCRTS Rail'!U$4,'Transportation GHG'!$A$21:$A$24,0))*Q30</f>
        <v>7.6557600000000003E-2</v>
      </c>
      <c r="V30" s="173">
        <f>INDEX('Transportation GHG'!$B$21:$B$24,MATCH('3. UCRTS Rail'!V$4,'Transportation GHG'!$A$21:$A$24,0))*R30</f>
        <v>13.311746341463417</v>
      </c>
      <c r="X30" s="172">
        <f>INDEX('Waste Composition'!$P$5:$P$20,MATCH('3. UCRTS Rail'!X$4,'Waste Composition'!$O$5:$O$20,0))*$B30</f>
        <v>18.72</v>
      </c>
      <c r="Y30" s="164">
        <f>INDEX('Waste Composition'!$P$5:$P$20,MATCH('3. UCRTS Rail'!Y$4,'Waste Composition'!$O$5:$O$20,0))*$B30</f>
        <v>79.559999999999988</v>
      </c>
      <c r="Z30" s="164">
        <f>INDEX('Waste Composition'!$P$5:$P$20,MATCH('3. UCRTS Rail'!Z$4,'Waste Composition'!$O$5:$O$20,0))*$B30</f>
        <v>84.24</v>
      </c>
      <c r="AA30" s="164">
        <f>INDEX('Waste Composition'!$P$5:$P$20,MATCH('3. UCRTS Rail'!AA$4,'Waste Composition'!$O$5:$O$20,0))*$B30</f>
        <v>42.12</v>
      </c>
      <c r="AB30" s="164">
        <f>INDEX('Waste Composition'!$P$5:$P$20,MATCH('3. UCRTS Rail'!AB$4,'Waste Composition'!$O$5:$O$20,0))*$B30</f>
        <v>7.02</v>
      </c>
      <c r="AC30" s="164">
        <f>INDEX('Waste Composition'!$P$5:$P$20,MATCH('3. UCRTS Rail'!AC$4,'Waste Composition'!$O$5:$O$20,0))*$B30</f>
        <v>11.700000000000001</v>
      </c>
      <c r="AD30" s="164">
        <f>INDEX('Waste Composition'!$P$5:$P$20,MATCH('3. UCRTS Rail'!AD$4,'Waste Composition'!$O$5:$O$20,0))*$B30</f>
        <v>2.34</v>
      </c>
      <c r="AE30" s="164">
        <f>INDEX('Waste Composition'!$P$5:$P$20,MATCH('3. UCRTS Rail'!AE$4,'Waste Composition'!$O$5:$O$20,0))*$B30</f>
        <v>35.1</v>
      </c>
      <c r="AF30" s="164">
        <f>INDEX('Waste Composition'!$P$5:$P$20,MATCH('3. UCRTS Rail'!AF$4,'Waste Composition'!$O$5:$O$20,0))*$B30</f>
        <v>4.68</v>
      </c>
      <c r="AG30" s="164">
        <f>INDEX('Waste Composition'!$P$5:$P$20,MATCH('3. UCRTS Rail'!AG$4,'Waste Composition'!$O$5:$O$20,0))*$B30</f>
        <v>4.68</v>
      </c>
      <c r="AH30" s="164">
        <f>INDEX('Waste Composition'!$P$5:$P$20,MATCH('3. UCRTS Rail'!AH$4,'Waste Composition'!$O$5:$O$20,0))*$B30</f>
        <v>11.700000000000001</v>
      </c>
      <c r="AI30" s="164">
        <f>INDEX('Waste Composition'!$P$5:$P$20,MATCH('3. UCRTS Rail'!AI$4,'Waste Composition'!$O$5:$O$20,0))*$B30</f>
        <v>14.04</v>
      </c>
      <c r="AJ30" s="164">
        <f>INDEX('Waste Composition'!$P$5:$P$20,MATCH('3. UCRTS Rail'!AJ$4,'Waste Composition'!$O$5:$O$20,0))*$B30</f>
        <v>56.16</v>
      </c>
      <c r="AK30" s="164">
        <f>INDEX('Waste Composition'!$P$5:$P$20,MATCH('3. UCRTS Rail'!AK$4,'Waste Composition'!$O$5:$O$20,0))*$B30</f>
        <v>2.34</v>
      </c>
      <c r="AL30" s="164">
        <f>INDEX('Waste Composition'!$P$5:$P$20,MATCH('3. UCRTS Rail'!AL$4,'Waste Composition'!$O$5:$O$20,0))*$B30</f>
        <v>56.16</v>
      </c>
      <c r="AM30" s="173">
        <f>INDEX('Waste Composition'!$P$5:$P$20,MATCH('3. UCRTS Rail'!AM$4,'Waste Composition'!$O$5:$O$20,0))*$B30</f>
        <v>37.44</v>
      </c>
      <c r="AO30" s="214">
        <v>0</v>
      </c>
      <c r="AP30" s="215">
        <v>0</v>
      </c>
      <c r="AQ30" s="215">
        <v>0</v>
      </c>
      <c r="AR30" s="215">
        <v>0</v>
      </c>
      <c r="AS30" s="215">
        <v>0</v>
      </c>
      <c r="AT30" s="215">
        <v>0</v>
      </c>
      <c r="AU30" s="215">
        <v>0</v>
      </c>
      <c r="AV30" s="215">
        <v>0</v>
      </c>
      <c r="AW30" s="215">
        <v>0</v>
      </c>
      <c r="AX30" s="215">
        <v>0</v>
      </c>
      <c r="AY30" s="215">
        <v>0</v>
      </c>
      <c r="AZ30" s="215">
        <v>0</v>
      </c>
      <c r="BA30" s="215">
        <v>0</v>
      </c>
      <c r="BB30" s="215">
        <v>0</v>
      </c>
      <c r="BC30" s="215">
        <v>0</v>
      </c>
      <c r="BD30" s="215">
        <v>0</v>
      </c>
      <c r="BF30" s="216">
        <v>0</v>
      </c>
      <c r="BG30" s="217">
        <v>0</v>
      </c>
      <c r="BH30" s="217">
        <v>0</v>
      </c>
      <c r="BI30" s="217">
        <v>0</v>
      </c>
      <c r="BJ30" s="217">
        <v>0</v>
      </c>
      <c r="BK30" s="217">
        <v>0</v>
      </c>
      <c r="BL30" s="217">
        <v>0</v>
      </c>
      <c r="BM30" s="217">
        <v>0</v>
      </c>
      <c r="BN30" s="217">
        <v>0</v>
      </c>
      <c r="BO30" s="217">
        <v>0</v>
      </c>
      <c r="BP30" s="217">
        <v>0</v>
      </c>
      <c r="BQ30" s="217">
        <v>0</v>
      </c>
      <c r="BR30" s="217">
        <v>0</v>
      </c>
      <c r="BS30" s="217">
        <v>0</v>
      </c>
      <c r="BT30" s="217">
        <v>0</v>
      </c>
      <c r="BU30" s="220">
        <v>0</v>
      </c>
      <c r="BW30" s="214">
        <v>1</v>
      </c>
      <c r="BX30" s="215">
        <v>1</v>
      </c>
      <c r="BY30" s="215">
        <v>1</v>
      </c>
      <c r="BZ30" s="215">
        <v>1</v>
      </c>
      <c r="CA30" s="215">
        <v>1</v>
      </c>
      <c r="CB30" s="215">
        <v>1</v>
      </c>
      <c r="CC30" s="215">
        <v>1</v>
      </c>
      <c r="CD30" s="215">
        <v>1</v>
      </c>
      <c r="CE30" s="215">
        <v>1</v>
      </c>
      <c r="CF30" s="215">
        <v>1</v>
      </c>
      <c r="CG30" s="215">
        <v>1</v>
      </c>
      <c r="CH30" s="215">
        <v>1</v>
      </c>
      <c r="CI30" s="215">
        <v>1</v>
      </c>
      <c r="CJ30" s="215">
        <v>1</v>
      </c>
      <c r="CK30" s="215">
        <v>1</v>
      </c>
      <c r="CL30" s="219">
        <v>1</v>
      </c>
      <c r="CN30" s="216">
        <v>0</v>
      </c>
      <c r="CO30" s="217">
        <v>0</v>
      </c>
      <c r="CP30" s="217">
        <v>0</v>
      </c>
      <c r="CQ30" s="217">
        <v>0</v>
      </c>
      <c r="CR30" s="217">
        <v>0</v>
      </c>
      <c r="CS30" s="217">
        <v>0</v>
      </c>
      <c r="CT30" s="217">
        <v>0</v>
      </c>
      <c r="CU30" s="217">
        <v>0</v>
      </c>
      <c r="CV30" s="217">
        <v>0</v>
      </c>
      <c r="CW30" s="217">
        <v>0</v>
      </c>
      <c r="CX30" s="217">
        <v>0</v>
      </c>
      <c r="CY30" s="217">
        <v>0</v>
      </c>
      <c r="CZ30" s="217">
        <v>0</v>
      </c>
      <c r="DA30" s="217">
        <v>0</v>
      </c>
      <c r="DB30" s="217">
        <v>0</v>
      </c>
      <c r="DC30" s="220">
        <v>0</v>
      </c>
      <c r="DE30" s="216">
        <v>0</v>
      </c>
      <c r="DF30" s="217">
        <v>0</v>
      </c>
      <c r="DG30" s="217">
        <v>0</v>
      </c>
      <c r="DH30" s="217">
        <v>0</v>
      </c>
      <c r="DI30" s="217">
        <v>0</v>
      </c>
      <c r="DJ30" s="217">
        <v>0</v>
      </c>
      <c r="DK30" s="217">
        <v>0</v>
      </c>
      <c r="DL30" s="217">
        <v>0</v>
      </c>
      <c r="DM30" s="217">
        <v>0</v>
      </c>
      <c r="DN30" s="217">
        <v>0</v>
      </c>
      <c r="DO30" s="217">
        <v>0</v>
      </c>
      <c r="DP30" s="217">
        <v>0</v>
      </c>
      <c r="DQ30" s="217">
        <v>0</v>
      </c>
      <c r="DR30" s="217">
        <v>0</v>
      </c>
      <c r="DS30" s="217">
        <v>0</v>
      </c>
      <c r="DT30" s="220">
        <v>0</v>
      </c>
      <c r="DV30" s="216">
        <v>0</v>
      </c>
      <c r="DW30" s="217">
        <v>0</v>
      </c>
      <c r="DX30" s="217">
        <v>0</v>
      </c>
      <c r="DY30" s="217">
        <v>0</v>
      </c>
      <c r="DZ30" s="217">
        <v>0</v>
      </c>
      <c r="EA30" s="217">
        <v>0</v>
      </c>
      <c r="EB30" s="217">
        <v>0</v>
      </c>
      <c r="EC30" s="217">
        <v>0</v>
      </c>
      <c r="ED30" s="217">
        <v>0</v>
      </c>
      <c r="EE30" s="217">
        <v>0</v>
      </c>
      <c r="EF30" s="217">
        <v>0</v>
      </c>
      <c r="EG30" s="217">
        <v>0</v>
      </c>
      <c r="EH30" s="217">
        <v>0</v>
      </c>
      <c r="EI30" s="217">
        <v>0</v>
      </c>
      <c r="EJ30" s="217">
        <v>0</v>
      </c>
      <c r="EK30" s="220">
        <v>0</v>
      </c>
      <c r="EM30" s="172">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73">
        <f>$AM$30*BD30</f>
        <v>0</v>
      </c>
      <c r="FC30" s="229"/>
      <c r="FD30" s="172">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73">
        <f>$AM$30*BU30</f>
        <v>0</v>
      </c>
      <c r="FT30" s="229"/>
      <c r="FU30" s="172">
        <f>$X$30*BW30</f>
        <v>18.72</v>
      </c>
      <c r="FV30" s="164">
        <f>$Y$30*BX30</f>
        <v>79.559999999999988</v>
      </c>
      <c r="FW30" s="164">
        <f>$Z$30*BY30</f>
        <v>84.24</v>
      </c>
      <c r="FX30" s="164">
        <f>$AA$30*BZ30</f>
        <v>42.12</v>
      </c>
      <c r="FY30" s="164">
        <f>$AB$30*CA30</f>
        <v>7.02</v>
      </c>
      <c r="FZ30" s="164">
        <f>$AC$30*CB30</f>
        <v>11.700000000000001</v>
      </c>
      <c r="GA30" s="164">
        <f>$AD$30*CC30</f>
        <v>2.34</v>
      </c>
      <c r="GB30" s="164">
        <f>$AE$30*CD30</f>
        <v>35.1</v>
      </c>
      <c r="GC30" s="164">
        <f>$AF$30*CE30</f>
        <v>4.68</v>
      </c>
      <c r="GD30" s="164">
        <f>$AG$30*CF30</f>
        <v>4.68</v>
      </c>
      <c r="GE30" s="164">
        <f>$AH$30*CG30</f>
        <v>11.700000000000001</v>
      </c>
      <c r="GF30" s="164">
        <f>$AI$30*CH30</f>
        <v>14.04</v>
      </c>
      <c r="GG30" s="164">
        <f>$AJ$30*CI30</f>
        <v>56.16</v>
      </c>
      <c r="GH30" s="164">
        <f>$AK$30*CJ30</f>
        <v>2.34</v>
      </c>
      <c r="GI30" s="164">
        <f>$AL$30*CK30</f>
        <v>56.16</v>
      </c>
      <c r="GJ30" s="173">
        <f>$AM$30*CL30</f>
        <v>37.44</v>
      </c>
      <c r="GK30" s="229"/>
      <c r="GL30" s="172">
        <f>$X$30*CN30</f>
        <v>0</v>
      </c>
      <c r="GM30" s="164">
        <f>$Y$30*CO30</f>
        <v>0</v>
      </c>
      <c r="GN30" s="164">
        <f>$Z$30*CP30</f>
        <v>0</v>
      </c>
      <c r="GO30" s="164">
        <f>$AA$30*CQ30</f>
        <v>0</v>
      </c>
      <c r="GP30" s="164">
        <f>$AB$30*CR30</f>
        <v>0</v>
      </c>
      <c r="GQ30" s="164">
        <f>$AC$30*CS30</f>
        <v>0</v>
      </c>
      <c r="GR30" s="164">
        <f>$AD$30*CT30</f>
        <v>0</v>
      </c>
      <c r="GS30" s="164">
        <f>$AE$30*CU30</f>
        <v>0</v>
      </c>
      <c r="GT30" s="164">
        <f>$AF$30*CV30</f>
        <v>0</v>
      </c>
      <c r="GU30" s="164">
        <f>$AG$30*CW30</f>
        <v>0</v>
      </c>
      <c r="GV30" s="164">
        <f>$AH$30*CX30</f>
        <v>0</v>
      </c>
      <c r="GW30" s="164">
        <f>$AI$30*CY30</f>
        <v>0</v>
      </c>
      <c r="GX30" s="164">
        <f>$AJ$30*CZ30</f>
        <v>0</v>
      </c>
      <c r="GY30" s="164">
        <f>$AK$30*DA30</f>
        <v>0</v>
      </c>
      <c r="GZ30" s="164">
        <f>$AL$30*DB30</f>
        <v>0</v>
      </c>
      <c r="HA30" s="173">
        <f>$AM$30*DC30</f>
        <v>0</v>
      </c>
      <c r="HB30" s="229"/>
      <c r="HC30" s="172">
        <f>$X$30*DE30</f>
        <v>0</v>
      </c>
      <c r="HD30" s="164">
        <f>$Y$30*DF30</f>
        <v>0</v>
      </c>
      <c r="HE30" s="164">
        <f>$Z$30*DG30</f>
        <v>0</v>
      </c>
      <c r="HF30" s="164">
        <f>$AA$30*DH30</f>
        <v>0</v>
      </c>
      <c r="HG30" s="164">
        <f>$AB$30*DI30</f>
        <v>0</v>
      </c>
      <c r="HH30" s="164">
        <f>$AC$30*DJ30</f>
        <v>0</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73">
        <f>$AM$30*DT30</f>
        <v>0</v>
      </c>
      <c r="HS30" s="229"/>
      <c r="HT30" s="172">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73">
        <f>$AM$30*EK30</f>
        <v>0</v>
      </c>
    </row>
    <row r="31" spans="1:251">
      <c r="A31" s="75" t="s">
        <v>270</v>
      </c>
      <c r="B31" s="191">
        <f>AVERAGE(B25:B30)</f>
        <v>907.55166666666662</v>
      </c>
      <c r="C31" s="76"/>
      <c r="D31" s="76"/>
      <c r="E31" s="76"/>
      <c r="F31" s="76"/>
      <c r="G31" s="76"/>
      <c r="H31" s="77"/>
      <c r="I31" s="76"/>
      <c r="J31" s="76"/>
      <c r="K31" s="76"/>
      <c r="L31" s="76"/>
      <c r="M31" s="76"/>
      <c r="N31" s="176"/>
      <c r="O31" s="75"/>
      <c r="P31" s="76"/>
      <c r="Q31" s="76"/>
      <c r="R31" s="182"/>
      <c r="S31" s="170">
        <f>AVERAGE(S25:S30)</f>
        <v>0.13352092923076922</v>
      </c>
      <c r="T31" s="163">
        <f>AVERAGE(T25:T30)</f>
        <v>1.2544018589846153</v>
      </c>
      <c r="U31" s="163">
        <f>AVERAGE(U25:U30)</f>
        <v>0.14846149033333336</v>
      </c>
      <c r="V31" s="171">
        <f>AVERAGE(V25:V30)</f>
        <v>25.814311065040656</v>
      </c>
      <c r="X31" s="170">
        <f>AVERAGE(X25:X30)</f>
        <v>36.302066666666668</v>
      </c>
      <c r="Y31" s="163">
        <f t="shared" ref="Y31:AM31" si="29">AVERAGE(Y25:Y30)</f>
        <v>154.2837833333333</v>
      </c>
      <c r="Z31" s="163">
        <f t="shared" si="29"/>
        <v>163.35929999999999</v>
      </c>
      <c r="AA31" s="163">
        <f t="shared" si="29"/>
        <v>81.679649999999995</v>
      </c>
      <c r="AB31" s="163">
        <f t="shared" si="29"/>
        <v>13.613275</v>
      </c>
      <c r="AC31" s="163">
        <f t="shared" si="29"/>
        <v>22.688791666666663</v>
      </c>
      <c r="AD31" s="163">
        <f t="shared" si="29"/>
        <v>4.5377583333333336</v>
      </c>
      <c r="AE31" s="163">
        <f t="shared" si="29"/>
        <v>68.066375000000008</v>
      </c>
      <c r="AF31" s="163">
        <f t="shared" si="29"/>
        <v>9.0755166666666671</v>
      </c>
      <c r="AG31" s="163">
        <f t="shared" si="29"/>
        <v>9.0755166666666671</v>
      </c>
      <c r="AH31" s="163">
        <f t="shared" si="29"/>
        <v>22.688791666666663</v>
      </c>
      <c r="AI31" s="163">
        <f t="shared" si="29"/>
        <v>27.22655</v>
      </c>
      <c r="AJ31" s="163">
        <f t="shared" si="29"/>
        <v>108.9062</v>
      </c>
      <c r="AK31" s="163">
        <f t="shared" si="29"/>
        <v>4.5377583333333336</v>
      </c>
      <c r="AL31" s="163">
        <f t="shared" si="29"/>
        <v>108.9062</v>
      </c>
      <c r="AM31" s="171">
        <f t="shared" si="29"/>
        <v>72.604133333333337</v>
      </c>
      <c r="AO31" s="170"/>
      <c r="AP31" s="163"/>
      <c r="AQ31" s="163"/>
      <c r="AR31" s="163"/>
      <c r="AS31" s="163"/>
      <c r="AT31" s="163"/>
      <c r="AU31" s="163"/>
      <c r="AV31" s="163"/>
      <c r="AW31" s="163"/>
      <c r="AX31" s="163"/>
      <c r="AY31" s="163"/>
      <c r="AZ31" s="163"/>
      <c r="BA31" s="163"/>
      <c r="BB31" s="163"/>
      <c r="BC31" s="163"/>
      <c r="BD31" s="171"/>
      <c r="BF31" s="212"/>
      <c r="BG31" s="213"/>
      <c r="BH31" s="213"/>
      <c r="BI31" s="213"/>
      <c r="BJ31" s="213"/>
      <c r="BK31" s="213"/>
      <c r="BL31" s="213"/>
      <c r="BM31" s="213"/>
      <c r="BN31" s="213"/>
      <c r="BO31" s="213"/>
      <c r="BP31" s="213"/>
      <c r="BQ31" s="213"/>
      <c r="BR31" s="213"/>
      <c r="BS31" s="213"/>
      <c r="BT31" s="213"/>
      <c r="BU31" s="218"/>
      <c r="BW31" s="212"/>
      <c r="BX31" s="213"/>
      <c r="BY31" s="213"/>
      <c r="BZ31" s="213"/>
      <c r="CA31" s="213"/>
      <c r="CB31" s="213"/>
      <c r="CC31" s="213"/>
      <c r="CD31" s="213"/>
      <c r="CE31" s="213"/>
      <c r="CF31" s="213"/>
      <c r="CG31" s="213"/>
      <c r="CH31" s="213"/>
      <c r="CI31" s="213"/>
      <c r="CJ31" s="213"/>
      <c r="CK31" s="213"/>
      <c r="CL31" s="218"/>
      <c r="CN31" s="212"/>
      <c r="CO31" s="213"/>
      <c r="CP31" s="213"/>
      <c r="CQ31" s="213"/>
      <c r="CR31" s="213"/>
      <c r="CS31" s="213"/>
      <c r="CT31" s="213"/>
      <c r="CU31" s="213"/>
      <c r="CV31" s="213"/>
      <c r="CW31" s="213"/>
      <c r="CX31" s="213"/>
      <c r="CY31" s="213"/>
      <c r="CZ31" s="213"/>
      <c r="DA31" s="213"/>
      <c r="DB31" s="213"/>
      <c r="DC31" s="218"/>
      <c r="DE31" s="212"/>
      <c r="DF31" s="213"/>
      <c r="DG31" s="213"/>
      <c r="DH31" s="213"/>
      <c r="DI31" s="213"/>
      <c r="DJ31" s="213"/>
      <c r="DK31" s="213"/>
      <c r="DL31" s="213"/>
      <c r="DM31" s="213"/>
      <c r="DN31" s="213"/>
      <c r="DO31" s="213"/>
      <c r="DP31" s="213"/>
      <c r="DQ31" s="213"/>
      <c r="DR31" s="213"/>
      <c r="DS31" s="213"/>
      <c r="DT31" s="218"/>
      <c r="DV31" s="212"/>
      <c r="DW31" s="213"/>
      <c r="DX31" s="213"/>
      <c r="DY31" s="213"/>
      <c r="DZ31" s="213"/>
      <c r="EA31" s="213"/>
      <c r="EB31" s="213"/>
      <c r="EC31" s="213"/>
      <c r="ED31" s="213"/>
      <c r="EE31" s="213"/>
      <c r="EF31" s="213"/>
      <c r="EG31" s="213"/>
      <c r="EH31" s="213"/>
      <c r="EI31" s="213"/>
      <c r="EJ31" s="213"/>
      <c r="EK31" s="218"/>
      <c r="EM31" s="170">
        <f>AVERAGE(EM25:EM30)</f>
        <v>0</v>
      </c>
      <c r="EN31" s="163">
        <f t="shared" ref="EN31:FB31" si="30">AVERAGE(EN25:EN30)</f>
        <v>0</v>
      </c>
      <c r="EO31" s="163">
        <f t="shared" si="30"/>
        <v>0</v>
      </c>
      <c r="EP31" s="163">
        <f t="shared" si="30"/>
        <v>0</v>
      </c>
      <c r="EQ31" s="163">
        <f t="shared" si="30"/>
        <v>0</v>
      </c>
      <c r="ER31" s="163">
        <f t="shared" si="30"/>
        <v>0</v>
      </c>
      <c r="ES31" s="163">
        <f t="shared" si="30"/>
        <v>0</v>
      </c>
      <c r="ET31" s="163">
        <f t="shared" si="30"/>
        <v>0</v>
      </c>
      <c r="EU31" s="163">
        <f t="shared" si="30"/>
        <v>0</v>
      </c>
      <c r="EV31" s="163">
        <f t="shared" si="30"/>
        <v>0</v>
      </c>
      <c r="EW31" s="163">
        <f t="shared" si="30"/>
        <v>0</v>
      </c>
      <c r="EX31" s="163">
        <f t="shared" si="30"/>
        <v>0</v>
      </c>
      <c r="EY31" s="163">
        <f t="shared" si="30"/>
        <v>0</v>
      </c>
      <c r="EZ31" s="163">
        <f t="shared" si="30"/>
        <v>0</v>
      </c>
      <c r="FA31" s="163">
        <f t="shared" si="30"/>
        <v>0</v>
      </c>
      <c r="FB31" s="171">
        <f t="shared" si="30"/>
        <v>0</v>
      </c>
      <c r="FC31" s="229"/>
      <c r="FD31" s="170">
        <f>AVERAGE(FD25:FD30)</f>
        <v>0</v>
      </c>
      <c r="FE31" s="163">
        <f t="shared" ref="FE31:FS31" si="31">AVERAGE(FE25:FE30)</f>
        <v>0</v>
      </c>
      <c r="FF31" s="163">
        <f t="shared" si="31"/>
        <v>0</v>
      </c>
      <c r="FG31" s="163">
        <f t="shared" si="31"/>
        <v>0</v>
      </c>
      <c r="FH31" s="163">
        <f t="shared" si="31"/>
        <v>0</v>
      </c>
      <c r="FI31" s="163">
        <f t="shared" si="31"/>
        <v>0</v>
      </c>
      <c r="FJ31" s="163">
        <f t="shared" si="31"/>
        <v>0</v>
      </c>
      <c r="FK31" s="163">
        <f t="shared" si="31"/>
        <v>0</v>
      </c>
      <c r="FL31" s="163">
        <f t="shared" si="31"/>
        <v>0</v>
      </c>
      <c r="FM31" s="163">
        <f t="shared" si="31"/>
        <v>0</v>
      </c>
      <c r="FN31" s="163">
        <f t="shared" si="31"/>
        <v>0</v>
      </c>
      <c r="FO31" s="163">
        <f t="shared" si="31"/>
        <v>0</v>
      </c>
      <c r="FP31" s="163">
        <f t="shared" si="31"/>
        <v>0</v>
      </c>
      <c r="FQ31" s="163">
        <f t="shared" si="31"/>
        <v>0</v>
      </c>
      <c r="FR31" s="163">
        <f t="shared" si="31"/>
        <v>0</v>
      </c>
      <c r="FS31" s="171">
        <f t="shared" si="31"/>
        <v>0</v>
      </c>
      <c r="FT31" s="229"/>
      <c r="FU31" s="170">
        <f>AVERAGE(FU25:FU30)</f>
        <v>36.302066666666668</v>
      </c>
      <c r="FV31" s="163">
        <f t="shared" ref="FV31:GJ31" si="32">AVERAGE(FV25:FV30)</f>
        <v>154.2837833333333</v>
      </c>
      <c r="FW31" s="163">
        <f t="shared" si="32"/>
        <v>163.35929999999999</v>
      </c>
      <c r="FX31" s="163">
        <f t="shared" si="32"/>
        <v>81.679649999999995</v>
      </c>
      <c r="FY31" s="163">
        <f t="shared" si="32"/>
        <v>13.613275</v>
      </c>
      <c r="FZ31" s="163">
        <f t="shared" si="32"/>
        <v>22.688791666666663</v>
      </c>
      <c r="GA31" s="163">
        <f t="shared" si="32"/>
        <v>4.5377583333333336</v>
      </c>
      <c r="GB31" s="163">
        <f t="shared" si="32"/>
        <v>68.066375000000008</v>
      </c>
      <c r="GC31" s="163">
        <f t="shared" si="32"/>
        <v>9.0755166666666671</v>
      </c>
      <c r="GD31" s="163">
        <f t="shared" si="32"/>
        <v>9.0755166666666671</v>
      </c>
      <c r="GE31" s="163">
        <f t="shared" si="32"/>
        <v>22.688791666666663</v>
      </c>
      <c r="GF31" s="163">
        <f t="shared" si="32"/>
        <v>27.22655</v>
      </c>
      <c r="GG31" s="163">
        <f t="shared" si="32"/>
        <v>108.9062</v>
      </c>
      <c r="GH31" s="163">
        <f t="shared" si="32"/>
        <v>4.5377583333333336</v>
      </c>
      <c r="GI31" s="163">
        <f t="shared" si="32"/>
        <v>108.9062</v>
      </c>
      <c r="GJ31" s="171">
        <f t="shared" si="32"/>
        <v>72.604133333333337</v>
      </c>
      <c r="GK31" s="229"/>
      <c r="GL31" s="170">
        <f>AVERAGE(GL25:GL30)</f>
        <v>0</v>
      </c>
      <c r="GM31" s="163">
        <f t="shared" ref="GM31:HA31" si="33">AVERAGE(GM25:GM30)</f>
        <v>0</v>
      </c>
      <c r="GN31" s="163">
        <f t="shared" si="33"/>
        <v>0</v>
      </c>
      <c r="GO31" s="163">
        <f t="shared" si="33"/>
        <v>0</v>
      </c>
      <c r="GP31" s="163">
        <f t="shared" si="33"/>
        <v>0</v>
      </c>
      <c r="GQ31" s="163">
        <f t="shared" si="33"/>
        <v>0</v>
      </c>
      <c r="GR31" s="163">
        <f t="shared" si="33"/>
        <v>0</v>
      </c>
      <c r="GS31" s="163">
        <f t="shared" si="33"/>
        <v>0</v>
      </c>
      <c r="GT31" s="163">
        <f t="shared" si="33"/>
        <v>0</v>
      </c>
      <c r="GU31" s="163">
        <f t="shared" si="33"/>
        <v>0</v>
      </c>
      <c r="GV31" s="163">
        <f t="shared" si="33"/>
        <v>0</v>
      </c>
      <c r="GW31" s="163">
        <f t="shared" si="33"/>
        <v>0</v>
      </c>
      <c r="GX31" s="163">
        <f t="shared" si="33"/>
        <v>0</v>
      </c>
      <c r="GY31" s="163">
        <f t="shared" si="33"/>
        <v>0</v>
      </c>
      <c r="GZ31" s="163">
        <f t="shared" si="33"/>
        <v>0</v>
      </c>
      <c r="HA31" s="171">
        <f t="shared" si="33"/>
        <v>0</v>
      </c>
      <c r="HB31" s="229"/>
      <c r="HC31" s="170">
        <f>AVERAGE(HC25:HC30)</f>
        <v>0</v>
      </c>
      <c r="HD31" s="163">
        <f t="shared" ref="HD31:HR31" si="34">AVERAGE(HD25:HD30)</f>
        <v>0</v>
      </c>
      <c r="HE31" s="163">
        <f t="shared" si="34"/>
        <v>0</v>
      </c>
      <c r="HF31" s="163">
        <f t="shared" si="34"/>
        <v>0</v>
      </c>
      <c r="HG31" s="163">
        <f t="shared" si="34"/>
        <v>0</v>
      </c>
      <c r="HH31" s="163">
        <f t="shared" si="34"/>
        <v>0</v>
      </c>
      <c r="HI31" s="163">
        <f t="shared" si="34"/>
        <v>0</v>
      </c>
      <c r="HJ31" s="163">
        <f t="shared" si="34"/>
        <v>0</v>
      </c>
      <c r="HK31" s="163">
        <f t="shared" si="34"/>
        <v>0</v>
      </c>
      <c r="HL31" s="163">
        <f t="shared" si="34"/>
        <v>0</v>
      </c>
      <c r="HM31" s="163">
        <f t="shared" si="34"/>
        <v>0</v>
      </c>
      <c r="HN31" s="163">
        <f t="shared" si="34"/>
        <v>0</v>
      </c>
      <c r="HO31" s="163">
        <f t="shared" si="34"/>
        <v>0</v>
      </c>
      <c r="HP31" s="163">
        <f t="shared" si="34"/>
        <v>0</v>
      </c>
      <c r="HQ31" s="163">
        <f t="shared" si="34"/>
        <v>0</v>
      </c>
      <c r="HR31" s="171">
        <f t="shared" si="34"/>
        <v>0</v>
      </c>
      <c r="HS31" s="229"/>
      <c r="HT31" s="170">
        <f>AVERAGE(HT25:HT30)</f>
        <v>0</v>
      </c>
      <c r="HU31" s="163">
        <f t="shared" ref="HU31:II31" si="35">AVERAGE(HU25:HU30)</f>
        <v>0</v>
      </c>
      <c r="HV31" s="163">
        <f t="shared" si="35"/>
        <v>0</v>
      </c>
      <c r="HW31" s="163">
        <f t="shared" si="35"/>
        <v>0</v>
      </c>
      <c r="HX31" s="163">
        <f t="shared" si="35"/>
        <v>0</v>
      </c>
      <c r="HY31" s="163">
        <f t="shared" si="35"/>
        <v>0</v>
      </c>
      <c r="HZ31" s="163">
        <f t="shared" si="35"/>
        <v>0</v>
      </c>
      <c r="IA31" s="163">
        <f t="shared" si="35"/>
        <v>0</v>
      </c>
      <c r="IB31" s="163">
        <f t="shared" si="35"/>
        <v>0</v>
      </c>
      <c r="IC31" s="163">
        <f t="shared" si="35"/>
        <v>0</v>
      </c>
      <c r="ID31" s="163">
        <f t="shared" si="35"/>
        <v>0</v>
      </c>
      <c r="IE31" s="163">
        <f t="shared" si="35"/>
        <v>0</v>
      </c>
      <c r="IF31" s="163">
        <f t="shared" si="35"/>
        <v>0</v>
      </c>
      <c r="IG31" s="163">
        <f t="shared" si="35"/>
        <v>0</v>
      </c>
      <c r="IH31" s="163">
        <f t="shared" si="35"/>
        <v>0</v>
      </c>
      <c r="II31" s="171">
        <f t="shared" si="35"/>
        <v>0</v>
      </c>
    </row>
    <row r="32" spans="1:251" ht="14.65" thickBot="1">
      <c r="A32" s="78" t="s">
        <v>271</v>
      </c>
      <c r="B32" s="192">
        <f>SUM(B25:B30)</f>
        <v>5445.3099999999995</v>
      </c>
      <c r="C32" s="79"/>
      <c r="D32" s="79"/>
      <c r="E32" s="79"/>
      <c r="F32" s="79"/>
      <c r="G32" s="79"/>
      <c r="H32" s="79"/>
      <c r="I32" s="79"/>
      <c r="J32" s="79"/>
      <c r="K32" s="79"/>
      <c r="L32" s="79"/>
      <c r="M32" s="79"/>
      <c r="N32" s="177"/>
      <c r="O32" s="180"/>
      <c r="P32" s="79"/>
      <c r="Q32" s="79"/>
      <c r="R32" s="181"/>
      <c r="S32" s="174">
        <f>SUM(S25:S30)</f>
        <v>0.80112557538461537</v>
      </c>
      <c r="T32" s="165">
        <f>SUM(T25:T30)</f>
        <v>7.5264111539076923</v>
      </c>
      <c r="U32" s="165">
        <f>SUM(U25:U30)</f>
        <v>0.89076894200000012</v>
      </c>
      <c r="V32" s="175">
        <f>SUM(V25:V30)</f>
        <v>154.88586639024393</v>
      </c>
      <c r="X32" s="174">
        <f>SUM(X25:X30)</f>
        <v>217.8124</v>
      </c>
      <c r="Y32" s="165">
        <f t="shared" ref="Y32:AM32" si="36">SUM(Y25:Y30)</f>
        <v>925.70269999999982</v>
      </c>
      <c r="Z32" s="165">
        <f t="shared" si="36"/>
        <v>980.15579999999989</v>
      </c>
      <c r="AA32" s="165">
        <f t="shared" si="36"/>
        <v>490.07789999999994</v>
      </c>
      <c r="AB32" s="165">
        <f t="shared" si="36"/>
        <v>81.679649999999995</v>
      </c>
      <c r="AC32" s="165">
        <f t="shared" si="36"/>
        <v>136.13274999999999</v>
      </c>
      <c r="AD32" s="165">
        <f t="shared" si="36"/>
        <v>27.22655</v>
      </c>
      <c r="AE32" s="165">
        <f t="shared" si="36"/>
        <v>408.39825000000002</v>
      </c>
      <c r="AF32" s="165">
        <f t="shared" si="36"/>
        <v>54.453099999999999</v>
      </c>
      <c r="AG32" s="165">
        <f t="shared" si="36"/>
        <v>54.453099999999999</v>
      </c>
      <c r="AH32" s="165">
        <f t="shared" si="36"/>
        <v>136.13274999999999</v>
      </c>
      <c r="AI32" s="165">
        <f t="shared" si="36"/>
        <v>163.35929999999999</v>
      </c>
      <c r="AJ32" s="165">
        <f t="shared" si="36"/>
        <v>653.43719999999996</v>
      </c>
      <c r="AK32" s="165">
        <f t="shared" si="36"/>
        <v>27.22655</v>
      </c>
      <c r="AL32" s="165">
        <f t="shared" si="36"/>
        <v>653.43719999999996</v>
      </c>
      <c r="AM32" s="175">
        <f t="shared" si="36"/>
        <v>435.62479999999999</v>
      </c>
      <c r="AO32" s="174"/>
      <c r="AP32" s="165"/>
      <c r="AQ32" s="165"/>
      <c r="AR32" s="165"/>
      <c r="AS32" s="165"/>
      <c r="AT32" s="165"/>
      <c r="AU32" s="165"/>
      <c r="AV32" s="165"/>
      <c r="AW32" s="165"/>
      <c r="AX32" s="165"/>
      <c r="AY32" s="165"/>
      <c r="AZ32" s="165"/>
      <c r="BA32" s="165"/>
      <c r="BB32" s="165"/>
      <c r="BC32" s="165"/>
      <c r="BD32" s="175"/>
      <c r="BF32" s="216"/>
      <c r="BG32" s="217"/>
      <c r="BH32" s="217"/>
      <c r="BI32" s="217"/>
      <c r="BJ32" s="217"/>
      <c r="BK32" s="217"/>
      <c r="BL32" s="217"/>
      <c r="BM32" s="217"/>
      <c r="BN32" s="217"/>
      <c r="BO32" s="217"/>
      <c r="BP32" s="217"/>
      <c r="BQ32" s="217"/>
      <c r="BR32" s="217"/>
      <c r="BS32" s="217"/>
      <c r="BT32" s="217"/>
      <c r="BU32" s="220"/>
      <c r="BW32" s="216"/>
      <c r="BX32" s="217"/>
      <c r="BY32" s="217"/>
      <c r="BZ32" s="217"/>
      <c r="CA32" s="217"/>
      <c r="CB32" s="217"/>
      <c r="CC32" s="217"/>
      <c r="CD32" s="217"/>
      <c r="CE32" s="217"/>
      <c r="CF32" s="217"/>
      <c r="CG32" s="217"/>
      <c r="CH32" s="217"/>
      <c r="CI32" s="217"/>
      <c r="CJ32" s="217"/>
      <c r="CK32" s="217"/>
      <c r="CL32" s="220"/>
      <c r="CN32" s="216"/>
      <c r="CO32" s="217"/>
      <c r="CP32" s="217"/>
      <c r="CQ32" s="217"/>
      <c r="CR32" s="217"/>
      <c r="CS32" s="217"/>
      <c r="CT32" s="217"/>
      <c r="CU32" s="217"/>
      <c r="CV32" s="217"/>
      <c r="CW32" s="217"/>
      <c r="CX32" s="217"/>
      <c r="CY32" s="217"/>
      <c r="CZ32" s="217"/>
      <c r="DA32" s="217"/>
      <c r="DB32" s="217"/>
      <c r="DC32" s="220"/>
      <c r="DE32" s="216"/>
      <c r="DF32" s="217"/>
      <c r="DG32" s="217"/>
      <c r="DH32" s="217"/>
      <c r="DI32" s="217"/>
      <c r="DJ32" s="217"/>
      <c r="DK32" s="217"/>
      <c r="DL32" s="217"/>
      <c r="DM32" s="217"/>
      <c r="DN32" s="217"/>
      <c r="DO32" s="217"/>
      <c r="DP32" s="217"/>
      <c r="DQ32" s="217"/>
      <c r="DR32" s="217"/>
      <c r="DS32" s="217"/>
      <c r="DT32" s="220"/>
      <c r="DV32" s="216"/>
      <c r="DW32" s="217"/>
      <c r="DX32" s="217"/>
      <c r="DY32" s="217"/>
      <c r="DZ32" s="217"/>
      <c r="EA32" s="217"/>
      <c r="EB32" s="217"/>
      <c r="EC32" s="217"/>
      <c r="ED32" s="217"/>
      <c r="EE32" s="217"/>
      <c r="EF32" s="217"/>
      <c r="EG32" s="217"/>
      <c r="EH32" s="217"/>
      <c r="EI32" s="217"/>
      <c r="EJ32" s="217"/>
      <c r="EK32" s="220"/>
      <c r="EM32" s="174">
        <f>SUM(EM25:EM30)</f>
        <v>0</v>
      </c>
      <c r="EN32" s="165">
        <f t="shared" ref="EN32:FB32" si="37">SUM(EN25:EN30)</f>
        <v>0</v>
      </c>
      <c r="EO32" s="165">
        <f t="shared" si="37"/>
        <v>0</v>
      </c>
      <c r="EP32" s="165">
        <f t="shared" si="37"/>
        <v>0</v>
      </c>
      <c r="EQ32" s="165">
        <f t="shared" si="37"/>
        <v>0</v>
      </c>
      <c r="ER32" s="165">
        <f t="shared" si="37"/>
        <v>0</v>
      </c>
      <c r="ES32" s="165">
        <f t="shared" si="37"/>
        <v>0</v>
      </c>
      <c r="ET32" s="165">
        <f t="shared" si="37"/>
        <v>0</v>
      </c>
      <c r="EU32" s="165">
        <f t="shared" si="37"/>
        <v>0</v>
      </c>
      <c r="EV32" s="165">
        <f t="shared" si="37"/>
        <v>0</v>
      </c>
      <c r="EW32" s="165">
        <f t="shared" si="37"/>
        <v>0</v>
      </c>
      <c r="EX32" s="165">
        <f t="shared" si="37"/>
        <v>0</v>
      </c>
      <c r="EY32" s="165">
        <f t="shared" si="37"/>
        <v>0</v>
      </c>
      <c r="EZ32" s="165">
        <f t="shared" si="37"/>
        <v>0</v>
      </c>
      <c r="FA32" s="165">
        <f t="shared" si="37"/>
        <v>0</v>
      </c>
      <c r="FB32" s="175">
        <f t="shared" si="37"/>
        <v>0</v>
      </c>
      <c r="FC32" s="229"/>
      <c r="FD32" s="174">
        <f>SUM(FD25:FD30)</f>
        <v>0</v>
      </c>
      <c r="FE32" s="165">
        <f t="shared" ref="FE32:FS32" si="38">SUM(FE25:FE30)</f>
        <v>0</v>
      </c>
      <c r="FF32" s="165">
        <f t="shared" si="38"/>
        <v>0</v>
      </c>
      <c r="FG32" s="165">
        <f t="shared" si="38"/>
        <v>0</v>
      </c>
      <c r="FH32" s="165">
        <f t="shared" si="38"/>
        <v>0</v>
      </c>
      <c r="FI32" s="165">
        <f t="shared" si="38"/>
        <v>0</v>
      </c>
      <c r="FJ32" s="165">
        <f t="shared" si="38"/>
        <v>0</v>
      </c>
      <c r="FK32" s="165">
        <f t="shared" si="38"/>
        <v>0</v>
      </c>
      <c r="FL32" s="165">
        <f t="shared" si="38"/>
        <v>0</v>
      </c>
      <c r="FM32" s="165">
        <f t="shared" si="38"/>
        <v>0</v>
      </c>
      <c r="FN32" s="165">
        <f t="shared" si="38"/>
        <v>0</v>
      </c>
      <c r="FO32" s="165">
        <f t="shared" si="38"/>
        <v>0</v>
      </c>
      <c r="FP32" s="165">
        <f t="shared" si="38"/>
        <v>0</v>
      </c>
      <c r="FQ32" s="165">
        <f t="shared" si="38"/>
        <v>0</v>
      </c>
      <c r="FR32" s="165">
        <f t="shared" si="38"/>
        <v>0</v>
      </c>
      <c r="FS32" s="175">
        <f t="shared" si="38"/>
        <v>0</v>
      </c>
      <c r="FT32" s="229"/>
      <c r="FU32" s="174">
        <f>SUM(FU25:FU30)</f>
        <v>217.8124</v>
      </c>
      <c r="FV32" s="165">
        <f t="shared" ref="FV32:GJ32" si="39">SUM(FV25:FV30)</f>
        <v>925.70269999999982</v>
      </c>
      <c r="FW32" s="165">
        <f t="shared" si="39"/>
        <v>980.15579999999989</v>
      </c>
      <c r="FX32" s="165">
        <f t="shared" si="39"/>
        <v>490.07789999999994</v>
      </c>
      <c r="FY32" s="165">
        <f t="shared" si="39"/>
        <v>81.679649999999995</v>
      </c>
      <c r="FZ32" s="165">
        <f t="shared" si="39"/>
        <v>136.13274999999999</v>
      </c>
      <c r="GA32" s="165">
        <f t="shared" si="39"/>
        <v>27.22655</v>
      </c>
      <c r="GB32" s="165">
        <f t="shared" si="39"/>
        <v>408.39825000000002</v>
      </c>
      <c r="GC32" s="165">
        <f t="shared" si="39"/>
        <v>54.453099999999999</v>
      </c>
      <c r="GD32" s="165">
        <f t="shared" si="39"/>
        <v>54.453099999999999</v>
      </c>
      <c r="GE32" s="165">
        <f t="shared" si="39"/>
        <v>136.13274999999999</v>
      </c>
      <c r="GF32" s="165">
        <f t="shared" si="39"/>
        <v>163.35929999999999</v>
      </c>
      <c r="GG32" s="165">
        <f t="shared" si="39"/>
        <v>653.43719999999996</v>
      </c>
      <c r="GH32" s="165">
        <f t="shared" si="39"/>
        <v>27.22655</v>
      </c>
      <c r="GI32" s="165">
        <f t="shared" si="39"/>
        <v>653.43719999999996</v>
      </c>
      <c r="GJ32" s="175">
        <f t="shared" si="39"/>
        <v>435.62479999999999</v>
      </c>
      <c r="GK32" s="229"/>
      <c r="GL32" s="174">
        <f>SUM(GL25:GL30)</f>
        <v>0</v>
      </c>
      <c r="GM32" s="165">
        <f t="shared" ref="GM32:HA32" si="40">SUM(GM25:GM30)</f>
        <v>0</v>
      </c>
      <c r="GN32" s="165">
        <f t="shared" si="40"/>
        <v>0</v>
      </c>
      <c r="GO32" s="165">
        <f t="shared" si="40"/>
        <v>0</v>
      </c>
      <c r="GP32" s="165">
        <f t="shared" si="40"/>
        <v>0</v>
      </c>
      <c r="GQ32" s="165">
        <f t="shared" si="40"/>
        <v>0</v>
      </c>
      <c r="GR32" s="165">
        <f t="shared" si="40"/>
        <v>0</v>
      </c>
      <c r="GS32" s="165">
        <f t="shared" si="40"/>
        <v>0</v>
      </c>
      <c r="GT32" s="165">
        <f t="shared" si="40"/>
        <v>0</v>
      </c>
      <c r="GU32" s="165">
        <f t="shared" si="40"/>
        <v>0</v>
      </c>
      <c r="GV32" s="165">
        <f t="shared" si="40"/>
        <v>0</v>
      </c>
      <c r="GW32" s="165">
        <f t="shared" si="40"/>
        <v>0</v>
      </c>
      <c r="GX32" s="165">
        <f t="shared" si="40"/>
        <v>0</v>
      </c>
      <c r="GY32" s="165">
        <f t="shared" si="40"/>
        <v>0</v>
      </c>
      <c r="GZ32" s="165">
        <f t="shared" si="40"/>
        <v>0</v>
      </c>
      <c r="HA32" s="175">
        <f t="shared" si="40"/>
        <v>0</v>
      </c>
      <c r="HB32" s="229"/>
      <c r="HC32" s="174">
        <f>SUM(HC25:HC30)</f>
        <v>0</v>
      </c>
      <c r="HD32" s="165">
        <f t="shared" ref="HD32:HR32" si="41">SUM(HD25:HD30)</f>
        <v>0</v>
      </c>
      <c r="HE32" s="165">
        <f t="shared" si="41"/>
        <v>0</v>
      </c>
      <c r="HF32" s="165">
        <f t="shared" si="41"/>
        <v>0</v>
      </c>
      <c r="HG32" s="165">
        <f t="shared" si="41"/>
        <v>0</v>
      </c>
      <c r="HH32" s="165">
        <f t="shared" si="41"/>
        <v>0</v>
      </c>
      <c r="HI32" s="165">
        <f t="shared" si="41"/>
        <v>0</v>
      </c>
      <c r="HJ32" s="165">
        <f t="shared" si="41"/>
        <v>0</v>
      </c>
      <c r="HK32" s="165">
        <f t="shared" si="41"/>
        <v>0</v>
      </c>
      <c r="HL32" s="165">
        <f t="shared" si="41"/>
        <v>0</v>
      </c>
      <c r="HM32" s="165">
        <f t="shared" si="41"/>
        <v>0</v>
      </c>
      <c r="HN32" s="165">
        <f t="shared" si="41"/>
        <v>0</v>
      </c>
      <c r="HO32" s="165">
        <f t="shared" si="41"/>
        <v>0</v>
      </c>
      <c r="HP32" s="165">
        <f t="shared" si="41"/>
        <v>0</v>
      </c>
      <c r="HQ32" s="165">
        <f t="shared" si="41"/>
        <v>0</v>
      </c>
      <c r="HR32" s="175">
        <f t="shared" si="41"/>
        <v>0</v>
      </c>
      <c r="HS32" s="229"/>
      <c r="HT32" s="174">
        <f>SUM(HT25:HT30)</f>
        <v>0</v>
      </c>
      <c r="HU32" s="165">
        <f t="shared" ref="HU32:II32" si="42">SUM(HU25:HU30)</f>
        <v>0</v>
      </c>
      <c r="HV32" s="165">
        <f t="shared" si="42"/>
        <v>0</v>
      </c>
      <c r="HW32" s="165">
        <f t="shared" si="42"/>
        <v>0</v>
      </c>
      <c r="HX32" s="165">
        <f t="shared" si="42"/>
        <v>0</v>
      </c>
      <c r="HY32" s="165">
        <f t="shared" si="42"/>
        <v>0</v>
      </c>
      <c r="HZ32" s="165">
        <f t="shared" si="42"/>
        <v>0</v>
      </c>
      <c r="IA32" s="165">
        <f t="shared" si="42"/>
        <v>0</v>
      </c>
      <c r="IB32" s="165">
        <f t="shared" si="42"/>
        <v>0</v>
      </c>
      <c r="IC32" s="165">
        <f t="shared" si="42"/>
        <v>0</v>
      </c>
      <c r="ID32" s="165">
        <f t="shared" si="42"/>
        <v>0</v>
      </c>
      <c r="IE32" s="165">
        <f t="shared" si="42"/>
        <v>0</v>
      </c>
      <c r="IF32" s="165">
        <f t="shared" si="42"/>
        <v>0</v>
      </c>
      <c r="IG32" s="165">
        <f t="shared" si="42"/>
        <v>0</v>
      </c>
      <c r="IH32" s="165">
        <f t="shared" si="42"/>
        <v>0</v>
      </c>
      <c r="II32" s="175">
        <f t="shared" si="42"/>
        <v>0</v>
      </c>
    </row>
    <row r="33" spans="1:243" ht="14.65" thickBot="1">
      <c r="X33" s="208"/>
      <c r="Y33" s="208"/>
      <c r="Z33" s="208"/>
      <c r="AA33" s="208"/>
      <c r="AB33" s="208"/>
      <c r="AC33" s="208"/>
      <c r="AD33" s="208"/>
      <c r="AE33" s="208"/>
      <c r="AF33" s="208"/>
      <c r="AG33" s="208"/>
      <c r="AH33" s="208"/>
      <c r="AI33" s="208"/>
      <c r="AJ33" s="208"/>
      <c r="AK33" s="208"/>
      <c r="AL33" s="208"/>
      <c r="AM33" s="208"/>
      <c r="AO33" s="208"/>
      <c r="AP33" s="208"/>
      <c r="AQ33" s="208"/>
      <c r="AR33" s="208"/>
      <c r="AS33" s="208"/>
      <c r="AT33" s="208"/>
      <c r="AU33" s="208"/>
      <c r="AV33" s="208"/>
      <c r="AW33" s="208"/>
      <c r="AX33" s="208"/>
      <c r="AY33" s="208"/>
      <c r="AZ33" s="208"/>
      <c r="BA33" s="208"/>
      <c r="BB33" s="208"/>
      <c r="BC33" s="208"/>
      <c r="BD33" s="208"/>
      <c r="BF33" s="222"/>
      <c r="BG33" s="222"/>
      <c r="BH33" s="222"/>
      <c r="BI33" s="222"/>
      <c r="BJ33" s="222"/>
      <c r="BK33" s="222"/>
      <c r="BL33" s="222"/>
      <c r="BM33" s="222"/>
      <c r="BN33" s="222"/>
      <c r="BO33" s="222"/>
      <c r="BP33" s="222"/>
      <c r="BQ33" s="222"/>
      <c r="BR33" s="222"/>
      <c r="BS33" s="222"/>
      <c r="BT33" s="222"/>
      <c r="BU33" s="222"/>
      <c r="BW33" s="222"/>
      <c r="BX33" s="222"/>
      <c r="BY33" s="222"/>
      <c r="BZ33" s="222"/>
      <c r="CA33" s="222"/>
      <c r="CB33" s="222"/>
      <c r="CC33" s="222"/>
      <c r="CD33" s="222"/>
      <c r="CE33" s="222"/>
      <c r="CF33" s="222"/>
      <c r="CG33" s="222"/>
      <c r="CH33" s="222"/>
      <c r="CI33" s="222"/>
      <c r="CJ33" s="222"/>
      <c r="CK33" s="222"/>
      <c r="CL33" s="222"/>
      <c r="CN33" s="222"/>
      <c r="CO33" s="222"/>
      <c r="CP33" s="222"/>
      <c r="CQ33" s="222"/>
      <c r="CR33" s="222"/>
      <c r="CS33" s="222"/>
      <c r="CT33" s="222"/>
      <c r="CU33" s="222"/>
      <c r="CV33" s="222"/>
      <c r="CW33" s="222"/>
      <c r="CX33" s="222"/>
      <c r="CY33" s="222"/>
      <c r="CZ33" s="222"/>
      <c r="DA33" s="222"/>
      <c r="DB33" s="222"/>
      <c r="DC33" s="222"/>
      <c r="DE33" s="222"/>
      <c r="DF33" s="222"/>
      <c r="DG33" s="222"/>
      <c r="DH33" s="222"/>
      <c r="DI33" s="222"/>
      <c r="DJ33" s="222"/>
      <c r="DK33" s="222"/>
      <c r="DL33" s="222"/>
      <c r="DM33" s="222"/>
      <c r="DN33" s="222"/>
      <c r="DO33" s="222"/>
      <c r="DP33" s="222"/>
      <c r="DQ33" s="222"/>
      <c r="DR33" s="222"/>
      <c r="DS33" s="222"/>
      <c r="DT33" s="222"/>
      <c r="DV33" s="222"/>
      <c r="DW33" s="222"/>
      <c r="DX33" s="222"/>
      <c r="DY33" s="222"/>
      <c r="DZ33" s="222"/>
      <c r="EA33" s="222"/>
      <c r="EB33" s="222"/>
      <c r="EC33" s="222"/>
      <c r="ED33" s="222"/>
      <c r="EE33" s="222"/>
      <c r="EF33" s="222"/>
      <c r="EG33" s="222"/>
      <c r="EH33" s="222"/>
      <c r="EI33" s="222"/>
      <c r="EJ33" s="222"/>
      <c r="EK33" s="222"/>
      <c r="EM33" s="230"/>
      <c r="EN33" s="230"/>
      <c r="EO33" s="230"/>
      <c r="EP33" s="230"/>
      <c r="EQ33" s="230"/>
      <c r="ER33" s="230"/>
      <c r="ES33" s="230"/>
      <c r="ET33" s="230"/>
      <c r="EU33" s="230"/>
      <c r="EV33" s="230"/>
      <c r="EW33" s="230"/>
      <c r="EX33" s="230"/>
      <c r="EY33" s="230"/>
      <c r="EZ33" s="230"/>
      <c r="FA33" s="230"/>
      <c r="FB33" s="230"/>
      <c r="FC33" s="229"/>
      <c r="FD33" s="230"/>
      <c r="FE33" s="230"/>
      <c r="FF33" s="230"/>
      <c r="FG33" s="230"/>
      <c r="FH33" s="230"/>
      <c r="FI33" s="230"/>
      <c r="FJ33" s="230"/>
      <c r="FK33" s="230"/>
      <c r="FL33" s="230"/>
      <c r="FM33" s="230"/>
      <c r="FN33" s="230"/>
      <c r="FO33" s="230"/>
      <c r="FP33" s="230"/>
      <c r="FQ33" s="230"/>
      <c r="FR33" s="230"/>
      <c r="FS33" s="230"/>
      <c r="FT33" s="229"/>
      <c r="FU33" s="230"/>
      <c r="FV33" s="230"/>
      <c r="FW33" s="230"/>
      <c r="FX33" s="230"/>
      <c r="FY33" s="230"/>
      <c r="FZ33" s="230"/>
      <c r="GA33" s="230"/>
      <c r="GB33" s="230"/>
      <c r="GC33" s="230"/>
      <c r="GD33" s="230"/>
      <c r="GE33" s="230"/>
      <c r="GF33" s="230"/>
      <c r="GG33" s="230"/>
      <c r="GH33" s="230"/>
      <c r="GI33" s="230"/>
      <c r="GJ33" s="230"/>
      <c r="GK33" s="229"/>
      <c r="GL33" s="230"/>
      <c r="GM33" s="230"/>
      <c r="GN33" s="230"/>
      <c r="GO33" s="230"/>
      <c r="GP33" s="230"/>
      <c r="GQ33" s="230"/>
      <c r="GR33" s="230"/>
      <c r="GS33" s="230"/>
      <c r="GT33" s="230"/>
      <c r="GU33" s="230"/>
      <c r="GV33" s="230"/>
      <c r="GW33" s="230"/>
      <c r="GX33" s="230"/>
      <c r="GY33" s="230"/>
      <c r="GZ33" s="230"/>
      <c r="HA33" s="230"/>
      <c r="HB33" s="229"/>
      <c r="HC33" s="230"/>
      <c r="HD33" s="230"/>
      <c r="HE33" s="230"/>
      <c r="HF33" s="230"/>
      <c r="HG33" s="230"/>
      <c r="HH33" s="230"/>
      <c r="HI33" s="230"/>
      <c r="HJ33" s="230"/>
      <c r="HK33" s="230"/>
      <c r="HL33" s="230"/>
      <c r="HM33" s="230"/>
      <c r="HN33" s="230"/>
      <c r="HO33" s="230"/>
      <c r="HP33" s="230"/>
      <c r="HQ33" s="230"/>
      <c r="HR33" s="230"/>
      <c r="HS33" s="229"/>
      <c r="HT33" s="230"/>
      <c r="HU33" s="230"/>
      <c r="HV33" s="230"/>
      <c r="HW33" s="230"/>
      <c r="HX33" s="230"/>
      <c r="HY33" s="230"/>
      <c r="HZ33" s="230"/>
      <c r="IA33" s="230"/>
      <c r="IB33" s="230"/>
      <c r="IC33" s="230"/>
      <c r="ID33" s="230"/>
      <c r="IE33" s="230"/>
      <c r="IF33" s="230"/>
      <c r="IG33" s="230"/>
      <c r="IH33" s="230"/>
      <c r="II33" s="230"/>
    </row>
    <row r="34" spans="1:243">
      <c r="A34" s="378" t="s">
        <v>285</v>
      </c>
      <c r="B34" s="163">
        <f>INDEX('Waste Projections'!$H36:$AL36,MATCH('3. UCRTS Rail'!$B$1,'Waste Projections'!$H$6:$AL$6,0))</f>
        <v>11397.771786429366</v>
      </c>
      <c r="C34" s="81" t="s">
        <v>294</v>
      </c>
      <c r="D34" s="81" t="s">
        <v>286</v>
      </c>
      <c r="E34" s="81" t="s">
        <v>274</v>
      </c>
      <c r="F34" s="81" t="s">
        <v>297</v>
      </c>
      <c r="G34" s="152">
        <v>3.8</v>
      </c>
      <c r="H34" s="82" t="s">
        <v>249</v>
      </c>
      <c r="I34" s="152">
        <v>36.799999999999997</v>
      </c>
      <c r="J34" s="152" t="s">
        <v>221</v>
      </c>
      <c r="K34" s="152">
        <v>11</v>
      </c>
      <c r="L34" s="152" t="s">
        <v>220</v>
      </c>
      <c r="M34" s="152">
        <f>$M$5</f>
        <v>1200</v>
      </c>
      <c r="N34" s="178" t="s">
        <v>222</v>
      </c>
      <c r="O34" s="170">
        <f>(IF($H34=O$4,$G34,0)+IF($J34=O$4,$I34,0)+IF($N34=O$4,$M34,0)+IF($L34=O$4,$K34,0))*$B34</f>
        <v>0</v>
      </c>
      <c r="P34" s="163">
        <f t="shared" ref="P34:R34" si="43">(IF($H34=P$4,$G34,0)+IF($J34=P$4,$I34,0)+IF($N34=P$4,$M34,0)+IF($L34=P$4,$K34,0))*$B34</f>
        <v>125375.48965072303</v>
      </c>
      <c r="Q34" s="163">
        <f t="shared" si="43"/>
        <v>419438.00174060062</v>
      </c>
      <c r="R34" s="171">
        <f t="shared" si="43"/>
        <v>13677326.14371524</v>
      </c>
      <c r="S34" s="170">
        <f>INDEX('Transportation GHG'!$B$21:$B$24,MATCH('3. UCRTS Rail'!S$4,'Transportation GHG'!$A$21:$A$24,0))*O34</f>
        <v>0</v>
      </c>
      <c r="T34" s="163">
        <f>INDEX('Transportation GHG'!$B$21:$B$24,MATCH('3. UCRTS Rail'!T$4,'Transportation GHG'!$A$21:$A$24,0))*P34</f>
        <v>11.247145848513323</v>
      </c>
      <c r="U34" s="163">
        <f>INDEX('Transportation GHG'!$B$21:$B$24,MATCH('3. UCRTS Rail'!U$4,'Transportation GHG'!$A$21:$A$24,0))*Q34</f>
        <v>7.3778069024115904</v>
      </c>
      <c r="V34" s="171">
        <f>INDEX('Transportation GHG'!$B$21:$B$24,MATCH('3. UCRTS Rail'!V$4,'Transportation GHG'!$A$21:$A$24,0))*R34</f>
        <v>324.1971087154617</v>
      </c>
      <c r="X34" s="170">
        <f>INDEX('Waste Composition'!$P$5:$P$20,MATCH('3. UCRTS Rail'!X$4,'Waste Composition'!$O$5:$O$20,0))*$B34</f>
        <v>455.91087145717466</v>
      </c>
      <c r="Y34" s="163">
        <f>INDEX('Waste Composition'!$P$5:$P$20,MATCH('3. UCRTS Rail'!Y$4,'Waste Composition'!$O$5:$O$20,0))*$B34</f>
        <v>1937.6212036929921</v>
      </c>
      <c r="Z34" s="163">
        <f>INDEX('Waste Composition'!$P$5:$P$20,MATCH('3. UCRTS Rail'!Z$4,'Waste Composition'!$O$5:$O$20,0))*$B34</f>
        <v>2051.5989215572858</v>
      </c>
      <c r="AA34" s="163">
        <f>INDEX('Waste Composition'!$P$5:$P$20,MATCH('3. UCRTS Rail'!AA$4,'Waste Composition'!$O$5:$O$20,0))*$B34</f>
        <v>1025.7994607786429</v>
      </c>
      <c r="AB34" s="163">
        <f>INDEX('Waste Composition'!$P$5:$P$20,MATCH('3. UCRTS Rail'!AB$4,'Waste Composition'!$O$5:$O$20,0))*$B34</f>
        <v>170.96657679644048</v>
      </c>
      <c r="AC34" s="163">
        <f>INDEX('Waste Composition'!$P$5:$P$20,MATCH('3. UCRTS Rail'!AC$4,'Waste Composition'!$O$5:$O$20,0))*$B34</f>
        <v>284.94429466073416</v>
      </c>
      <c r="AD34" s="163">
        <f>INDEX('Waste Composition'!$P$5:$P$20,MATCH('3. UCRTS Rail'!AD$4,'Waste Composition'!$O$5:$O$20,0))*$B34</f>
        <v>56.988858932146833</v>
      </c>
      <c r="AE34" s="163">
        <f>INDEX('Waste Composition'!$P$5:$P$20,MATCH('3. UCRTS Rail'!AE$4,'Waste Composition'!$O$5:$O$20,0))*$B34</f>
        <v>854.83288398220247</v>
      </c>
      <c r="AF34" s="163">
        <f>INDEX('Waste Composition'!$P$5:$P$20,MATCH('3. UCRTS Rail'!AF$4,'Waste Composition'!$O$5:$O$20,0))*$B34</f>
        <v>113.97771786429367</v>
      </c>
      <c r="AG34" s="163">
        <f>INDEX('Waste Composition'!$P$5:$P$20,MATCH('3. UCRTS Rail'!AG$4,'Waste Composition'!$O$5:$O$20,0))*$B34</f>
        <v>113.97771786429367</v>
      </c>
      <c r="AH34" s="163">
        <f>INDEX('Waste Composition'!$P$5:$P$20,MATCH('3. UCRTS Rail'!AH$4,'Waste Composition'!$O$5:$O$20,0))*$B34</f>
        <v>284.94429466073416</v>
      </c>
      <c r="AI34" s="163">
        <f>INDEX('Waste Composition'!$P$5:$P$20,MATCH('3. UCRTS Rail'!AI$4,'Waste Composition'!$O$5:$O$20,0))*$B34</f>
        <v>341.93315359288096</v>
      </c>
      <c r="AJ34" s="163">
        <f>INDEX('Waste Composition'!$P$5:$P$20,MATCH('3. UCRTS Rail'!AJ$4,'Waste Composition'!$O$5:$O$20,0))*$B34</f>
        <v>1367.7326143715238</v>
      </c>
      <c r="AK34" s="163">
        <f>INDEX('Waste Composition'!$P$5:$P$20,MATCH('3. UCRTS Rail'!AK$4,'Waste Composition'!$O$5:$O$20,0))*$B34</f>
        <v>56.988858932146833</v>
      </c>
      <c r="AL34" s="163">
        <f>INDEX('Waste Composition'!$P$5:$P$20,MATCH('3. UCRTS Rail'!AL$4,'Waste Composition'!$O$5:$O$20,0))*$B34</f>
        <v>1367.7326143715238</v>
      </c>
      <c r="AM34" s="171">
        <f>INDEX('Waste Composition'!$P$5:$P$20,MATCH('3. UCRTS Rail'!AM$4,'Waste Composition'!$O$5:$O$20,0))*$B34</f>
        <v>911.82174291434933</v>
      </c>
      <c r="AO34" s="212">
        <v>0</v>
      </c>
      <c r="AP34" s="213">
        <v>0</v>
      </c>
      <c r="AQ34" s="213">
        <v>0</v>
      </c>
      <c r="AR34" s="213">
        <v>0</v>
      </c>
      <c r="AS34" s="213">
        <v>0</v>
      </c>
      <c r="AT34" s="213">
        <v>0</v>
      </c>
      <c r="AU34" s="213">
        <v>0</v>
      </c>
      <c r="AV34" s="213">
        <v>0</v>
      </c>
      <c r="AW34" s="213">
        <v>0</v>
      </c>
      <c r="AX34" s="213">
        <v>0</v>
      </c>
      <c r="AY34" s="213">
        <v>0</v>
      </c>
      <c r="AZ34" s="213">
        <v>0</v>
      </c>
      <c r="BA34" s="213">
        <v>0</v>
      </c>
      <c r="BB34" s="213">
        <v>0</v>
      </c>
      <c r="BC34" s="213">
        <v>0</v>
      </c>
      <c r="BD34" s="213">
        <v>0</v>
      </c>
      <c r="BF34" s="212">
        <v>0</v>
      </c>
      <c r="BG34" s="213">
        <v>0</v>
      </c>
      <c r="BH34" s="213">
        <v>0</v>
      </c>
      <c r="BI34" s="213">
        <v>0</v>
      </c>
      <c r="BJ34" s="213">
        <v>0</v>
      </c>
      <c r="BK34" s="213">
        <v>0</v>
      </c>
      <c r="BL34" s="213">
        <v>0</v>
      </c>
      <c r="BM34" s="213">
        <v>0</v>
      </c>
      <c r="BN34" s="213">
        <v>0</v>
      </c>
      <c r="BO34" s="213">
        <v>0</v>
      </c>
      <c r="BP34" s="213">
        <v>0</v>
      </c>
      <c r="BQ34" s="213">
        <v>0</v>
      </c>
      <c r="BR34" s="213">
        <v>0</v>
      </c>
      <c r="BS34" s="213">
        <v>0</v>
      </c>
      <c r="BT34" s="213">
        <v>0</v>
      </c>
      <c r="BU34" s="213">
        <v>0</v>
      </c>
      <c r="BW34" s="212">
        <v>0</v>
      </c>
      <c r="BX34" s="213">
        <f>'Waste Composition'!G16/'Waste Composition'!P5</f>
        <v>0.52941176470588236</v>
      </c>
      <c r="BY34" s="213">
        <v>1</v>
      </c>
      <c r="BZ34" s="213">
        <v>1</v>
      </c>
      <c r="CA34" s="213">
        <v>0</v>
      </c>
      <c r="CB34" s="213">
        <v>0</v>
      </c>
      <c r="CC34" s="213">
        <v>0</v>
      </c>
      <c r="CD34" s="213">
        <v>0</v>
      </c>
      <c r="CE34" s="213">
        <v>0</v>
      </c>
      <c r="CF34" s="213">
        <v>0</v>
      </c>
      <c r="CG34" s="213">
        <v>0</v>
      </c>
      <c r="CH34" s="213">
        <v>0</v>
      </c>
      <c r="CI34" s="213">
        <v>1</v>
      </c>
      <c r="CJ34" s="213">
        <v>0</v>
      </c>
      <c r="CK34" s="213">
        <v>0</v>
      </c>
      <c r="CL34" s="218">
        <v>1</v>
      </c>
      <c r="CN34" s="212">
        <v>0</v>
      </c>
      <c r="CO34" s="213">
        <v>0</v>
      </c>
      <c r="CP34" s="213">
        <v>0</v>
      </c>
      <c r="CQ34" s="213">
        <v>0</v>
      </c>
      <c r="CR34" s="213">
        <v>0</v>
      </c>
      <c r="CS34" s="213">
        <v>0</v>
      </c>
      <c r="CT34" s="213">
        <v>0</v>
      </c>
      <c r="CU34" s="213">
        <v>0</v>
      </c>
      <c r="CV34" s="213">
        <v>0</v>
      </c>
      <c r="CW34" s="213">
        <v>0</v>
      </c>
      <c r="CX34" s="213">
        <v>0</v>
      </c>
      <c r="CY34" s="213">
        <v>0</v>
      </c>
      <c r="CZ34" s="213">
        <v>0</v>
      </c>
      <c r="DA34" s="213">
        <v>0</v>
      </c>
      <c r="DB34" s="213">
        <v>0</v>
      </c>
      <c r="DC34" s="213">
        <v>0</v>
      </c>
      <c r="DE34" s="212">
        <v>0</v>
      </c>
      <c r="DF34" s="213">
        <v>0</v>
      </c>
      <c r="DG34" s="213">
        <v>0</v>
      </c>
      <c r="DH34" s="213">
        <v>0</v>
      </c>
      <c r="DI34" s="213">
        <v>0</v>
      </c>
      <c r="DJ34" s="213">
        <v>0</v>
      </c>
      <c r="DK34" s="213">
        <v>0</v>
      </c>
      <c r="DL34" s="213">
        <v>0</v>
      </c>
      <c r="DM34" s="213">
        <v>0</v>
      </c>
      <c r="DN34" s="213">
        <v>0</v>
      </c>
      <c r="DO34" s="213">
        <v>0</v>
      </c>
      <c r="DP34" s="213">
        <v>0</v>
      </c>
      <c r="DQ34" s="213">
        <v>0</v>
      </c>
      <c r="DR34" s="213">
        <v>0</v>
      </c>
      <c r="DS34" s="213">
        <v>0</v>
      </c>
      <c r="DT34" s="213">
        <v>0</v>
      </c>
      <c r="DV34" s="212">
        <v>0</v>
      </c>
      <c r="DW34" s="213">
        <v>0</v>
      </c>
      <c r="DX34" s="213">
        <v>0</v>
      </c>
      <c r="DY34" s="213">
        <v>0</v>
      </c>
      <c r="DZ34" s="213">
        <v>0</v>
      </c>
      <c r="EA34" s="213">
        <v>0</v>
      </c>
      <c r="EB34" s="213">
        <v>0</v>
      </c>
      <c r="EC34" s="213">
        <v>0</v>
      </c>
      <c r="ED34" s="213">
        <v>0</v>
      </c>
      <c r="EE34" s="213">
        <v>0</v>
      </c>
      <c r="EF34" s="213">
        <v>0</v>
      </c>
      <c r="EG34" s="213">
        <v>0</v>
      </c>
      <c r="EH34" s="213">
        <v>0</v>
      </c>
      <c r="EI34" s="213">
        <v>0</v>
      </c>
      <c r="EJ34" s="213">
        <v>0</v>
      </c>
      <c r="EK34" s="213">
        <v>0</v>
      </c>
      <c r="EM34" s="170">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71">
        <f>$AM$34*BD34</f>
        <v>0</v>
      </c>
      <c r="FC34" s="229"/>
      <c r="FD34" s="170">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71">
        <f>$AM$34*BU34</f>
        <v>0</v>
      </c>
      <c r="FT34" s="229"/>
      <c r="FU34" s="170">
        <f>$X$34*BW34</f>
        <v>0</v>
      </c>
      <c r="FV34" s="163">
        <f>$Y$34*BX34</f>
        <v>1025.7994607786429</v>
      </c>
      <c r="FW34" s="163">
        <f>$Z$34*BY34</f>
        <v>2051.5989215572858</v>
      </c>
      <c r="FX34" s="163">
        <f>$AA$34*BZ34</f>
        <v>1025.7994607786429</v>
      </c>
      <c r="FY34" s="163">
        <f>$AB$34*CA34</f>
        <v>0</v>
      </c>
      <c r="FZ34" s="163">
        <f>$AC$34*CB34</f>
        <v>0</v>
      </c>
      <c r="GA34" s="163">
        <f>$AD$34*CC34</f>
        <v>0</v>
      </c>
      <c r="GB34" s="163">
        <f>$AE$34*CD34</f>
        <v>0</v>
      </c>
      <c r="GC34" s="163">
        <f>$AF$34*CE34</f>
        <v>0</v>
      </c>
      <c r="GD34" s="163">
        <f>$AG$34*CF34</f>
        <v>0</v>
      </c>
      <c r="GE34" s="163">
        <f>$AH$34*CG34</f>
        <v>0</v>
      </c>
      <c r="GF34" s="163">
        <f>$AI$34*CH34</f>
        <v>0</v>
      </c>
      <c r="GG34" s="163">
        <f>$AJ$34*CI34</f>
        <v>1367.7326143715238</v>
      </c>
      <c r="GH34" s="163">
        <f>$AK$34*CJ34</f>
        <v>0</v>
      </c>
      <c r="GI34" s="163">
        <f>$AL$34*CK34</f>
        <v>0</v>
      </c>
      <c r="GJ34" s="171">
        <f>$AM$34*CL34</f>
        <v>911.82174291434933</v>
      </c>
      <c r="GK34" s="229"/>
      <c r="GL34" s="170">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71">
        <f>$AM$34*DC34</f>
        <v>0</v>
      </c>
      <c r="HB34" s="229"/>
      <c r="HC34" s="170">
        <f>$X$34*DE34</f>
        <v>0</v>
      </c>
      <c r="HD34" s="163">
        <f>$Y$34*DF34</f>
        <v>0</v>
      </c>
      <c r="HE34" s="163">
        <f>$Z$34*DG34</f>
        <v>0</v>
      </c>
      <c r="HF34" s="163">
        <f>$AA$34*DH34</f>
        <v>0</v>
      </c>
      <c r="HG34" s="163">
        <f>$AB$34*DI34</f>
        <v>0</v>
      </c>
      <c r="HH34" s="163">
        <f>$AC$34*DJ34</f>
        <v>0</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71">
        <f>$AM$34*DT34</f>
        <v>0</v>
      </c>
      <c r="HS34" s="229"/>
      <c r="HT34" s="170">
        <f>$X$34*DV34</f>
        <v>0</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71">
        <f>$AM$34*EK34</f>
        <v>0</v>
      </c>
    </row>
    <row r="35" spans="1:243" ht="14.65" thickBot="1">
      <c r="A35" s="379"/>
      <c r="B35" s="165">
        <f>INDEX('Waste Projections'!$H37:$AL37,MATCH('3. UCRTS Rail'!$B$1,'Waste Projections'!$H$6:$AL$6,0))</f>
        <v>2086.9582135706341</v>
      </c>
      <c r="C35" s="286" t="s">
        <v>294</v>
      </c>
      <c r="D35" s="155" t="s">
        <v>286</v>
      </c>
      <c r="E35" s="155" t="s">
        <v>274</v>
      </c>
      <c r="F35" s="155" t="s">
        <v>297</v>
      </c>
      <c r="G35" s="157">
        <v>3.8</v>
      </c>
      <c r="H35" s="150" t="s">
        <v>249</v>
      </c>
      <c r="I35" s="157">
        <v>36.799999999999997</v>
      </c>
      <c r="J35" s="157" t="s">
        <v>221</v>
      </c>
      <c r="K35" s="157">
        <v>11</v>
      </c>
      <c r="L35" s="157" t="s">
        <v>220</v>
      </c>
      <c r="M35" s="157">
        <f>$M$5</f>
        <v>1200</v>
      </c>
      <c r="N35" s="183" t="s">
        <v>222</v>
      </c>
      <c r="O35" s="174">
        <f t="shared" ref="O35:R35" si="44">(IF($H35=O$4,$G35,0)+IF($J35=O$4,$I35,0)+IF($N35=O$4,$M35,0)+IF($L35=O$4,$K35,0))*$B35</f>
        <v>0</v>
      </c>
      <c r="P35" s="165">
        <f t="shared" si="44"/>
        <v>22956.540349276976</v>
      </c>
      <c r="Q35" s="165">
        <f t="shared" si="44"/>
        <v>76800.062259399332</v>
      </c>
      <c r="R35" s="175">
        <f t="shared" si="44"/>
        <v>2504349.8562847609</v>
      </c>
      <c r="S35" s="174">
        <f>INDEX('Transportation GHG'!$B$21:$B$24,MATCH('3. UCRTS Rail'!S$4,'Transportation GHG'!$A$21:$A$24,0))*O35</f>
        <v>0</v>
      </c>
      <c r="T35" s="165">
        <f>INDEX('Transportation GHG'!$B$21:$B$24,MATCH('3. UCRTS Rail'!T$4,'Transportation GHG'!$A$21:$A$24,0))*P35</f>
        <v>2.0593782581020621</v>
      </c>
      <c r="U35" s="165">
        <f>INDEX('Transportation GHG'!$B$21:$B$24,MATCH('3. UCRTS Rail'!U$4,'Transportation GHG'!$A$21:$A$24,0))*Q35</f>
        <v>1.3508934028191779</v>
      </c>
      <c r="V35" s="175">
        <f>INDEX('Transportation GHG'!$B$21:$B$24,MATCH('3. UCRTS Rail'!V$4,'Transportation GHG'!$A$21:$A$24,0))*R35</f>
        <v>59.361235821123749</v>
      </c>
      <c r="X35" s="174">
        <f>INDEX('Waste Composition'!$P$5:$P$20,MATCH('3. UCRTS Rail'!X$4,'Waste Composition'!$O$5:$O$20,0))*$B35</f>
        <v>83.478328542825366</v>
      </c>
      <c r="Y35" s="165">
        <f>INDEX('Waste Composition'!$P$5:$P$20,MATCH('3. UCRTS Rail'!Y$4,'Waste Composition'!$O$5:$O$20,0))*$B35</f>
        <v>354.78289630700777</v>
      </c>
      <c r="Z35" s="165">
        <f>INDEX('Waste Composition'!$P$5:$P$20,MATCH('3. UCRTS Rail'!Z$4,'Waste Composition'!$O$5:$O$20,0))*$B35</f>
        <v>375.65247844271414</v>
      </c>
      <c r="AA35" s="165">
        <f>INDEX('Waste Composition'!$P$5:$P$20,MATCH('3. UCRTS Rail'!AA$4,'Waste Composition'!$O$5:$O$20,0))*$B35</f>
        <v>187.82623922135707</v>
      </c>
      <c r="AB35" s="165">
        <f>INDEX('Waste Composition'!$P$5:$P$20,MATCH('3. UCRTS Rail'!AB$4,'Waste Composition'!$O$5:$O$20,0))*$B35</f>
        <v>31.304373203559511</v>
      </c>
      <c r="AC35" s="165">
        <f>INDEX('Waste Composition'!$P$5:$P$20,MATCH('3. UCRTS Rail'!AC$4,'Waste Composition'!$O$5:$O$20,0))*$B35</f>
        <v>52.173955339265859</v>
      </c>
      <c r="AD35" s="165">
        <f>INDEX('Waste Composition'!$P$5:$P$20,MATCH('3. UCRTS Rail'!AD$4,'Waste Composition'!$O$5:$O$20,0))*$B35</f>
        <v>10.434791067853171</v>
      </c>
      <c r="AE35" s="165">
        <f>INDEX('Waste Composition'!$P$5:$P$20,MATCH('3. UCRTS Rail'!AE$4,'Waste Composition'!$O$5:$O$20,0))*$B35</f>
        <v>156.52186601779755</v>
      </c>
      <c r="AF35" s="165">
        <f>INDEX('Waste Composition'!$P$5:$P$20,MATCH('3. UCRTS Rail'!AF$4,'Waste Composition'!$O$5:$O$20,0))*$B35</f>
        <v>20.869582135706342</v>
      </c>
      <c r="AG35" s="165">
        <f>INDEX('Waste Composition'!$P$5:$P$20,MATCH('3. UCRTS Rail'!AG$4,'Waste Composition'!$O$5:$O$20,0))*$B35</f>
        <v>20.869582135706342</v>
      </c>
      <c r="AH35" s="165">
        <f>INDEX('Waste Composition'!$P$5:$P$20,MATCH('3. UCRTS Rail'!AH$4,'Waste Composition'!$O$5:$O$20,0))*$B35</f>
        <v>52.173955339265859</v>
      </c>
      <c r="AI35" s="165">
        <f>INDEX('Waste Composition'!$P$5:$P$20,MATCH('3. UCRTS Rail'!AI$4,'Waste Composition'!$O$5:$O$20,0))*$B35</f>
        <v>62.608746407119021</v>
      </c>
      <c r="AJ35" s="165">
        <f>INDEX('Waste Composition'!$P$5:$P$20,MATCH('3. UCRTS Rail'!AJ$4,'Waste Composition'!$O$5:$O$20,0))*$B35</f>
        <v>250.43498562847608</v>
      </c>
      <c r="AK35" s="165">
        <f>INDEX('Waste Composition'!$P$5:$P$20,MATCH('3. UCRTS Rail'!AK$4,'Waste Composition'!$O$5:$O$20,0))*$B35</f>
        <v>10.434791067853171</v>
      </c>
      <c r="AL35" s="165">
        <f>INDEX('Waste Composition'!$P$5:$P$20,MATCH('3. UCRTS Rail'!AL$4,'Waste Composition'!$O$5:$O$20,0))*$B35</f>
        <v>250.43498562847608</v>
      </c>
      <c r="AM35" s="175">
        <f>INDEX('Waste Composition'!$P$5:$P$20,MATCH('3. UCRTS Rail'!AM$4,'Waste Composition'!$O$5:$O$20,0))*$B35</f>
        <v>166.95665708565073</v>
      </c>
      <c r="AO35" s="214">
        <v>0</v>
      </c>
      <c r="AP35" s="215">
        <v>0</v>
      </c>
      <c r="AQ35" s="215">
        <v>0</v>
      </c>
      <c r="AR35" s="215">
        <v>0</v>
      </c>
      <c r="AS35" s="215">
        <v>0</v>
      </c>
      <c r="AT35" s="215">
        <v>0</v>
      </c>
      <c r="AU35" s="215">
        <v>0</v>
      </c>
      <c r="AV35" s="215">
        <v>0</v>
      </c>
      <c r="AW35" s="215">
        <v>0</v>
      </c>
      <c r="AX35" s="215">
        <v>0</v>
      </c>
      <c r="AY35" s="215">
        <v>0</v>
      </c>
      <c r="AZ35" s="215">
        <v>0</v>
      </c>
      <c r="BA35" s="215">
        <v>0</v>
      </c>
      <c r="BB35" s="215">
        <v>0</v>
      </c>
      <c r="BC35" s="215">
        <v>0</v>
      </c>
      <c r="BD35" s="215">
        <v>0</v>
      </c>
      <c r="BF35" s="216">
        <v>0</v>
      </c>
      <c r="BG35" s="217">
        <v>0</v>
      </c>
      <c r="BH35" s="217">
        <v>0</v>
      </c>
      <c r="BI35" s="217">
        <v>0</v>
      </c>
      <c r="BJ35" s="217">
        <v>0</v>
      </c>
      <c r="BK35" s="217">
        <v>0</v>
      </c>
      <c r="BL35" s="217">
        <v>0</v>
      </c>
      <c r="BM35" s="217">
        <v>0</v>
      </c>
      <c r="BN35" s="217">
        <v>0</v>
      </c>
      <c r="BO35" s="217">
        <v>0</v>
      </c>
      <c r="BP35" s="217">
        <v>0</v>
      </c>
      <c r="BQ35" s="217">
        <v>0</v>
      </c>
      <c r="BR35" s="217">
        <v>0</v>
      </c>
      <c r="BS35" s="217">
        <v>0</v>
      </c>
      <c r="BT35" s="217">
        <v>0</v>
      </c>
      <c r="BU35" s="217">
        <v>0</v>
      </c>
      <c r="BW35" s="214">
        <v>1</v>
      </c>
      <c r="BX35" s="215">
        <v>1</v>
      </c>
      <c r="BY35" s="215">
        <v>1</v>
      </c>
      <c r="BZ35" s="215">
        <v>1</v>
      </c>
      <c r="CA35" s="215">
        <v>1</v>
      </c>
      <c r="CB35" s="215">
        <v>1</v>
      </c>
      <c r="CC35" s="215">
        <v>1</v>
      </c>
      <c r="CD35" s="215">
        <v>1</v>
      </c>
      <c r="CE35" s="215">
        <v>1</v>
      </c>
      <c r="CF35" s="215">
        <v>1</v>
      </c>
      <c r="CG35" s="215">
        <v>1</v>
      </c>
      <c r="CH35" s="215">
        <v>1</v>
      </c>
      <c r="CI35" s="215">
        <v>1</v>
      </c>
      <c r="CJ35" s="215">
        <v>1</v>
      </c>
      <c r="CK35" s="215">
        <v>1</v>
      </c>
      <c r="CL35" s="219">
        <v>1</v>
      </c>
      <c r="CN35" s="216">
        <v>0</v>
      </c>
      <c r="CO35" s="217">
        <v>0</v>
      </c>
      <c r="CP35" s="217">
        <v>0</v>
      </c>
      <c r="CQ35" s="217">
        <v>0</v>
      </c>
      <c r="CR35" s="217">
        <v>0</v>
      </c>
      <c r="CS35" s="217">
        <v>0</v>
      </c>
      <c r="CT35" s="217">
        <v>0</v>
      </c>
      <c r="CU35" s="217">
        <v>0</v>
      </c>
      <c r="CV35" s="217">
        <v>0</v>
      </c>
      <c r="CW35" s="217">
        <v>0</v>
      </c>
      <c r="CX35" s="217">
        <v>0</v>
      </c>
      <c r="CY35" s="217">
        <v>0</v>
      </c>
      <c r="CZ35" s="217">
        <v>0</v>
      </c>
      <c r="DA35" s="217">
        <v>0</v>
      </c>
      <c r="DB35" s="217">
        <v>0</v>
      </c>
      <c r="DC35" s="217">
        <v>0</v>
      </c>
      <c r="DE35" s="216">
        <v>0</v>
      </c>
      <c r="DF35" s="217">
        <v>0</v>
      </c>
      <c r="DG35" s="217">
        <v>0</v>
      </c>
      <c r="DH35" s="217">
        <v>0</v>
      </c>
      <c r="DI35" s="217">
        <v>0</v>
      </c>
      <c r="DJ35" s="217">
        <v>0</v>
      </c>
      <c r="DK35" s="217">
        <v>0</v>
      </c>
      <c r="DL35" s="217">
        <v>0</v>
      </c>
      <c r="DM35" s="217">
        <v>0</v>
      </c>
      <c r="DN35" s="217">
        <v>0</v>
      </c>
      <c r="DO35" s="217">
        <v>0</v>
      </c>
      <c r="DP35" s="217">
        <v>0</v>
      </c>
      <c r="DQ35" s="217">
        <v>0</v>
      </c>
      <c r="DR35" s="217">
        <v>0</v>
      </c>
      <c r="DS35" s="217">
        <v>0</v>
      </c>
      <c r="DT35" s="217">
        <v>0</v>
      </c>
      <c r="DV35" s="216">
        <v>0</v>
      </c>
      <c r="DW35" s="217">
        <v>0</v>
      </c>
      <c r="DX35" s="217">
        <v>0</v>
      </c>
      <c r="DY35" s="217">
        <v>0</v>
      </c>
      <c r="DZ35" s="217">
        <v>0</v>
      </c>
      <c r="EA35" s="217">
        <v>0</v>
      </c>
      <c r="EB35" s="217">
        <v>0</v>
      </c>
      <c r="EC35" s="217">
        <v>0</v>
      </c>
      <c r="ED35" s="217">
        <v>0</v>
      </c>
      <c r="EE35" s="217">
        <v>0</v>
      </c>
      <c r="EF35" s="217">
        <v>0</v>
      </c>
      <c r="EG35" s="217">
        <v>0</v>
      </c>
      <c r="EH35" s="217">
        <v>0</v>
      </c>
      <c r="EI35" s="217">
        <v>0</v>
      </c>
      <c r="EJ35" s="217">
        <v>0</v>
      </c>
      <c r="EK35" s="217">
        <v>0</v>
      </c>
      <c r="EM35" s="172">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73">
        <f>$AM$35*BD35</f>
        <v>0</v>
      </c>
      <c r="FC35" s="229"/>
      <c r="FD35" s="172">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73">
        <f>$AM$35*BU35</f>
        <v>0</v>
      </c>
      <c r="FT35" s="229"/>
      <c r="FU35" s="172">
        <f>$X$35*BW35</f>
        <v>83.478328542825366</v>
      </c>
      <c r="FV35" s="164">
        <f>$Y$35*BX35</f>
        <v>354.78289630700777</v>
      </c>
      <c r="FW35" s="164">
        <f>$Z$35*BY35</f>
        <v>375.65247844271414</v>
      </c>
      <c r="FX35" s="164">
        <f>$AA$35*BZ35</f>
        <v>187.82623922135707</v>
      </c>
      <c r="FY35" s="164">
        <f>$AB$35*CA35</f>
        <v>31.304373203559511</v>
      </c>
      <c r="FZ35" s="164">
        <f>$AC$35*CB35</f>
        <v>52.173955339265859</v>
      </c>
      <c r="GA35" s="164">
        <f>$AD$35*CC35</f>
        <v>10.434791067853171</v>
      </c>
      <c r="GB35" s="164">
        <f>$AE$35*CD35</f>
        <v>156.52186601779755</v>
      </c>
      <c r="GC35" s="164">
        <f>$AF$35*CE35</f>
        <v>20.869582135706342</v>
      </c>
      <c r="GD35" s="164">
        <f>$AG$35*CF35</f>
        <v>20.869582135706342</v>
      </c>
      <c r="GE35" s="164">
        <f>$AH$35*CG35</f>
        <v>52.173955339265859</v>
      </c>
      <c r="GF35" s="164">
        <f>$AI$35*CH35</f>
        <v>62.608746407119021</v>
      </c>
      <c r="GG35" s="164">
        <f>$AJ$35*CI35</f>
        <v>250.43498562847608</v>
      </c>
      <c r="GH35" s="164">
        <f>$AK$35*CJ35</f>
        <v>10.434791067853171</v>
      </c>
      <c r="GI35" s="164">
        <f>$AL$35*CK35</f>
        <v>250.43498562847608</v>
      </c>
      <c r="GJ35" s="173">
        <f>$AM$35*CL35</f>
        <v>166.95665708565073</v>
      </c>
      <c r="GK35" s="229"/>
      <c r="GL35" s="172">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73">
        <f>$AM$35*DC35</f>
        <v>0</v>
      </c>
      <c r="HB35" s="229"/>
      <c r="HC35" s="172">
        <f>$X$35*DE35</f>
        <v>0</v>
      </c>
      <c r="HD35" s="164">
        <f>$Y$35*DF35</f>
        <v>0</v>
      </c>
      <c r="HE35" s="164">
        <f>$Z$35*DG35</f>
        <v>0</v>
      </c>
      <c r="HF35" s="164">
        <f>$AA$35*DH35</f>
        <v>0</v>
      </c>
      <c r="HG35" s="164">
        <f>$AB$35*DI35</f>
        <v>0</v>
      </c>
      <c r="HH35" s="164">
        <f>$AC$35*DJ35</f>
        <v>0</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73">
        <f>$AM$35*DT35</f>
        <v>0</v>
      </c>
      <c r="HS35" s="229"/>
      <c r="HT35" s="172">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73">
        <f>$AM$35*EK35</f>
        <v>0</v>
      </c>
    </row>
    <row r="36" spans="1:243">
      <c r="A36" s="75" t="s">
        <v>270</v>
      </c>
      <c r="B36" s="191">
        <f>AVERAGE(B34:B35)</f>
        <v>6742.3649999999998</v>
      </c>
      <c r="C36" s="76"/>
      <c r="D36" s="76"/>
      <c r="E36" s="76"/>
      <c r="F36" s="76"/>
      <c r="G36" s="76"/>
      <c r="H36" s="77"/>
      <c r="I36" s="76"/>
      <c r="J36" s="76"/>
      <c r="K36" s="76"/>
      <c r="L36" s="76"/>
      <c r="M36" s="76"/>
      <c r="N36" s="176"/>
      <c r="O36" s="184"/>
      <c r="P36" s="185"/>
      <c r="Q36" s="185"/>
      <c r="R36" s="186"/>
      <c r="S36" s="170">
        <f>AVERAGE(S34:S35)</f>
        <v>0</v>
      </c>
      <c r="T36" s="163">
        <f>AVERAGE(T34:T35)</f>
        <v>6.6532620533076923</v>
      </c>
      <c r="U36" s="163">
        <f>AVERAGE(U34:U35)</f>
        <v>4.3643501526153843</v>
      </c>
      <c r="V36" s="171">
        <f>AVERAGE(V34:V35)</f>
        <v>191.77917226829271</v>
      </c>
      <c r="X36" s="170">
        <f>AVERAGE(X34:X35)</f>
        <v>269.69460000000004</v>
      </c>
      <c r="Y36" s="163">
        <f t="shared" ref="Y36:AM36" si="45">AVERAGE(Y34:Y35)</f>
        <v>1146.2020499999999</v>
      </c>
      <c r="Z36" s="163">
        <f t="shared" si="45"/>
        <v>1213.6257000000001</v>
      </c>
      <c r="AA36" s="163">
        <f t="shared" si="45"/>
        <v>606.81285000000003</v>
      </c>
      <c r="AB36" s="163">
        <f t="shared" si="45"/>
        <v>101.135475</v>
      </c>
      <c r="AC36" s="163">
        <f t="shared" si="45"/>
        <v>168.55912499999999</v>
      </c>
      <c r="AD36" s="163">
        <f t="shared" si="45"/>
        <v>33.711825000000005</v>
      </c>
      <c r="AE36" s="163">
        <f t="shared" si="45"/>
        <v>505.67737499999998</v>
      </c>
      <c r="AF36" s="163">
        <f t="shared" si="45"/>
        <v>67.423650000000009</v>
      </c>
      <c r="AG36" s="163">
        <f t="shared" si="45"/>
        <v>67.423650000000009</v>
      </c>
      <c r="AH36" s="163">
        <f t="shared" si="45"/>
        <v>168.55912499999999</v>
      </c>
      <c r="AI36" s="163">
        <f t="shared" si="45"/>
        <v>202.27095</v>
      </c>
      <c r="AJ36" s="163">
        <f t="shared" si="45"/>
        <v>809.0838</v>
      </c>
      <c r="AK36" s="163">
        <f t="shared" si="45"/>
        <v>33.711825000000005</v>
      </c>
      <c r="AL36" s="163">
        <f t="shared" si="45"/>
        <v>809.0838</v>
      </c>
      <c r="AM36" s="171">
        <f t="shared" si="45"/>
        <v>539.38920000000007</v>
      </c>
      <c r="AO36" s="170"/>
      <c r="AP36" s="163"/>
      <c r="AQ36" s="163"/>
      <c r="AR36" s="163"/>
      <c r="AS36" s="163"/>
      <c r="AT36" s="163"/>
      <c r="AU36" s="163"/>
      <c r="AV36" s="163"/>
      <c r="AW36" s="163"/>
      <c r="AX36" s="163"/>
      <c r="AY36" s="163"/>
      <c r="AZ36" s="163"/>
      <c r="BA36" s="163"/>
      <c r="BB36" s="163"/>
      <c r="BC36" s="163"/>
      <c r="BD36" s="171"/>
      <c r="BF36" s="170"/>
      <c r="BG36" s="163"/>
      <c r="BH36" s="163"/>
      <c r="BI36" s="163"/>
      <c r="BJ36" s="163"/>
      <c r="BK36" s="163"/>
      <c r="BL36" s="163"/>
      <c r="BM36" s="163"/>
      <c r="BN36" s="163"/>
      <c r="BO36" s="163"/>
      <c r="BP36" s="163"/>
      <c r="BQ36" s="163"/>
      <c r="BR36" s="163"/>
      <c r="BS36" s="163"/>
      <c r="BT36" s="163"/>
      <c r="BU36" s="171"/>
      <c r="BW36" s="170"/>
      <c r="BX36" s="163"/>
      <c r="BY36" s="163"/>
      <c r="BZ36" s="163"/>
      <c r="CA36" s="163"/>
      <c r="CB36" s="163"/>
      <c r="CC36" s="163"/>
      <c r="CD36" s="163"/>
      <c r="CE36" s="163"/>
      <c r="CF36" s="163"/>
      <c r="CG36" s="163"/>
      <c r="CH36" s="163"/>
      <c r="CI36" s="163"/>
      <c r="CJ36" s="163"/>
      <c r="CK36" s="163"/>
      <c r="CL36" s="171"/>
      <c r="CN36" s="170"/>
      <c r="CO36" s="163"/>
      <c r="CP36" s="163"/>
      <c r="CQ36" s="163"/>
      <c r="CR36" s="163"/>
      <c r="CS36" s="163"/>
      <c r="CT36" s="163"/>
      <c r="CU36" s="163"/>
      <c r="CV36" s="163"/>
      <c r="CW36" s="163"/>
      <c r="CX36" s="163"/>
      <c r="CY36" s="163"/>
      <c r="CZ36" s="163"/>
      <c r="DA36" s="163"/>
      <c r="DB36" s="163"/>
      <c r="DC36" s="171"/>
      <c r="DE36" s="170"/>
      <c r="DF36" s="163"/>
      <c r="DG36" s="163"/>
      <c r="DH36" s="163"/>
      <c r="DI36" s="163"/>
      <c r="DJ36" s="163"/>
      <c r="DK36" s="163"/>
      <c r="DL36" s="163"/>
      <c r="DM36" s="163"/>
      <c r="DN36" s="163"/>
      <c r="DO36" s="163"/>
      <c r="DP36" s="163"/>
      <c r="DQ36" s="163"/>
      <c r="DR36" s="163"/>
      <c r="DS36" s="163"/>
      <c r="DT36" s="171"/>
      <c r="DV36" s="170"/>
      <c r="DW36" s="163"/>
      <c r="DX36" s="163"/>
      <c r="DY36" s="163"/>
      <c r="DZ36" s="163"/>
      <c r="EA36" s="163"/>
      <c r="EB36" s="163"/>
      <c r="EC36" s="163"/>
      <c r="ED36" s="163"/>
      <c r="EE36" s="163"/>
      <c r="EF36" s="163"/>
      <c r="EG36" s="163"/>
      <c r="EH36" s="163"/>
      <c r="EI36" s="163"/>
      <c r="EJ36" s="163"/>
      <c r="EK36" s="171"/>
      <c r="EM36" s="170">
        <f>AVERAGE(EM34:EM35)</f>
        <v>0</v>
      </c>
      <c r="EN36" s="163">
        <f t="shared" ref="EN36:FB36" si="46">AVERAGE(EN34:EN35)</f>
        <v>0</v>
      </c>
      <c r="EO36" s="163">
        <f t="shared" si="46"/>
        <v>0</v>
      </c>
      <c r="EP36" s="163">
        <f t="shared" si="46"/>
        <v>0</v>
      </c>
      <c r="EQ36" s="163">
        <f t="shared" si="46"/>
        <v>0</v>
      </c>
      <c r="ER36" s="163">
        <f t="shared" si="46"/>
        <v>0</v>
      </c>
      <c r="ES36" s="163">
        <f t="shared" si="46"/>
        <v>0</v>
      </c>
      <c r="ET36" s="163">
        <f t="shared" si="46"/>
        <v>0</v>
      </c>
      <c r="EU36" s="163">
        <f t="shared" si="46"/>
        <v>0</v>
      </c>
      <c r="EV36" s="163">
        <f t="shared" si="46"/>
        <v>0</v>
      </c>
      <c r="EW36" s="163">
        <f t="shared" si="46"/>
        <v>0</v>
      </c>
      <c r="EX36" s="163">
        <f t="shared" si="46"/>
        <v>0</v>
      </c>
      <c r="EY36" s="163">
        <f t="shared" si="46"/>
        <v>0</v>
      </c>
      <c r="EZ36" s="163">
        <f t="shared" si="46"/>
        <v>0</v>
      </c>
      <c r="FA36" s="163">
        <f t="shared" si="46"/>
        <v>0</v>
      </c>
      <c r="FB36" s="171">
        <f t="shared" si="46"/>
        <v>0</v>
      </c>
      <c r="FC36" s="229"/>
      <c r="FD36" s="170">
        <f>AVERAGE(FD34:FD35)</f>
        <v>0</v>
      </c>
      <c r="FE36" s="163">
        <f t="shared" ref="FE36:FS36" si="47">AVERAGE(FE34:FE35)</f>
        <v>0</v>
      </c>
      <c r="FF36" s="163">
        <f t="shared" si="47"/>
        <v>0</v>
      </c>
      <c r="FG36" s="163">
        <f t="shared" si="47"/>
        <v>0</v>
      </c>
      <c r="FH36" s="163">
        <f t="shared" si="47"/>
        <v>0</v>
      </c>
      <c r="FI36" s="163">
        <f t="shared" si="47"/>
        <v>0</v>
      </c>
      <c r="FJ36" s="163">
        <f t="shared" si="47"/>
        <v>0</v>
      </c>
      <c r="FK36" s="163">
        <f t="shared" si="47"/>
        <v>0</v>
      </c>
      <c r="FL36" s="163">
        <f t="shared" si="47"/>
        <v>0</v>
      </c>
      <c r="FM36" s="163">
        <f t="shared" si="47"/>
        <v>0</v>
      </c>
      <c r="FN36" s="163">
        <f t="shared" si="47"/>
        <v>0</v>
      </c>
      <c r="FO36" s="163">
        <f t="shared" si="47"/>
        <v>0</v>
      </c>
      <c r="FP36" s="163">
        <f t="shared" si="47"/>
        <v>0</v>
      </c>
      <c r="FQ36" s="163">
        <f t="shared" si="47"/>
        <v>0</v>
      </c>
      <c r="FR36" s="163">
        <f t="shared" si="47"/>
        <v>0</v>
      </c>
      <c r="FS36" s="171">
        <f t="shared" si="47"/>
        <v>0</v>
      </c>
      <c r="FT36" s="229"/>
      <c r="FU36" s="170">
        <f>AVERAGE(FU34:FU35)</f>
        <v>41.739164271412683</v>
      </c>
      <c r="FV36" s="163">
        <f t="shared" ref="FV36:GJ36" si="48">AVERAGE(FV34:FV35)</f>
        <v>690.29117854282538</v>
      </c>
      <c r="FW36" s="163">
        <f t="shared" si="48"/>
        <v>1213.6257000000001</v>
      </c>
      <c r="FX36" s="163">
        <f t="shared" si="48"/>
        <v>606.81285000000003</v>
      </c>
      <c r="FY36" s="163">
        <f t="shared" si="48"/>
        <v>15.652186601779755</v>
      </c>
      <c r="FZ36" s="163">
        <f t="shared" si="48"/>
        <v>26.08697766963293</v>
      </c>
      <c r="GA36" s="163">
        <f t="shared" si="48"/>
        <v>5.2173955339265854</v>
      </c>
      <c r="GB36" s="163">
        <f t="shared" si="48"/>
        <v>78.260933008898775</v>
      </c>
      <c r="GC36" s="163">
        <f t="shared" si="48"/>
        <v>10.434791067853171</v>
      </c>
      <c r="GD36" s="163">
        <f t="shared" si="48"/>
        <v>10.434791067853171</v>
      </c>
      <c r="GE36" s="163">
        <f t="shared" si="48"/>
        <v>26.08697766963293</v>
      </c>
      <c r="GF36" s="163">
        <f t="shared" si="48"/>
        <v>31.304373203559511</v>
      </c>
      <c r="GG36" s="163">
        <f t="shared" si="48"/>
        <v>809.0838</v>
      </c>
      <c r="GH36" s="163">
        <f t="shared" si="48"/>
        <v>5.2173955339265854</v>
      </c>
      <c r="GI36" s="163">
        <f t="shared" si="48"/>
        <v>125.21749281423804</v>
      </c>
      <c r="GJ36" s="171">
        <f t="shared" si="48"/>
        <v>539.38920000000007</v>
      </c>
      <c r="GK36" s="229"/>
      <c r="GL36" s="170">
        <f>AVERAGE(GL34:GL35)</f>
        <v>0</v>
      </c>
      <c r="GM36" s="163">
        <f t="shared" ref="GM36:HA36" si="49">AVERAGE(GM34:GM35)</f>
        <v>0</v>
      </c>
      <c r="GN36" s="163">
        <f t="shared" si="49"/>
        <v>0</v>
      </c>
      <c r="GO36" s="163">
        <f t="shared" si="49"/>
        <v>0</v>
      </c>
      <c r="GP36" s="163">
        <f t="shared" si="49"/>
        <v>0</v>
      </c>
      <c r="GQ36" s="163">
        <f t="shared" si="49"/>
        <v>0</v>
      </c>
      <c r="GR36" s="163">
        <f t="shared" si="49"/>
        <v>0</v>
      </c>
      <c r="GS36" s="163">
        <f t="shared" si="49"/>
        <v>0</v>
      </c>
      <c r="GT36" s="163">
        <f t="shared" si="49"/>
        <v>0</v>
      </c>
      <c r="GU36" s="163">
        <f t="shared" si="49"/>
        <v>0</v>
      </c>
      <c r="GV36" s="163">
        <f t="shared" si="49"/>
        <v>0</v>
      </c>
      <c r="GW36" s="163">
        <f t="shared" si="49"/>
        <v>0</v>
      </c>
      <c r="GX36" s="163">
        <f t="shared" si="49"/>
        <v>0</v>
      </c>
      <c r="GY36" s="163">
        <f t="shared" si="49"/>
        <v>0</v>
      </c>
      <c r="GZ36" s="163">
        <f t="shared" si="49"/>
        <v>0</v>
      </c>
      <c r="HA36" s="171">
        <f t="shared" si="49"/>
        <v>0</v>
      </c>
      <c r="HB36" s="229"/>
      <c r="HC36" s="170">
        <f>AVERAGE(HC34:HC35)</f>
        <v>0</v>
      </c>
      <c r="HD36" s="163">
        <f t="shared" ref="HD36:HR36" si="50">AVERAGE(HD34:HD35)</f>
        <v>0</v>
      </c>
      <c r="HE36" s="163">
        <f t="shared" si="50"/>
        <v>0</v>
      </c>
      <c r="HF36" s="163">
        <f t="shared" si="50"/>
        <v>0</v>
      </c>
      <c r="HG36" s="163">
        <f t="shared" si="50"/>
        <v>0</v>
      </c>
      <c r="HH36" s="163">
        <f t="shared" si="50"/>
        <v>0</v>
      </c>
      <c r="HI36" s="163">
        <f t="shared" si="50"/>
        <v>0</v>
      </c>
      <c r="HJ36" s="163">
        <f t="shared" si="50"/>
        <v>0</v>
      </c>
      <c r="HK36" s="163">
        <f t="shared" si="50"/>
        <v>0</v>
      </c>
      <c r="HL36" s="163">
        <f t="shared" si="50"/>
        <v>0</v>
      </c>
      <c r="HM36" s="163">
        <f t="shared" si="50"/>
        <v>0</v>
      </c>
      <c r="HN36" s="163">
        <f t="shared" si="50"/>
        <v>0</v>
      </c>
      <c r="HO36" s="163">
        <f t="shared" si="50"/>
        <v>0</v>
      </c>
      <c r="HP36" s="163">
        <f t="shared" si="50"/>
        <v>0</v>
      </c>
      <c r="HQ36" s="163">
        <f t="shared" si="50"/>
        <v>0</v>
      </c>
      <c r="HR36" s="171">
        <f t="shared" si="50"/>
        <v>0</v>
      </c>
      <c r="HS36" s="229"/>
      <c r="HT36" s="170">
        <f>AVERAGE(HT34:HT35)</f>
        <v>0</v>
      </c>
      <c r="HU36" s="163">
        <f t="shared" ref="HU36:II36" si="51">AVERAGE(HU34:HU35)</f>
        <v>0</v>
      </c>
      <c r="HV36" s="163">
        <f t="shared" si="51"/>
        <v>0</v>
      </c>
      <c r="HW36" s="163">
        <f t="shared" si="51"/>
        <v>0</v>
      </c>
      <c r="HX36" s="163">
        <f t="shared" si="51"/>
        <v>0</v>
      </c>
      <c r="HY36" s="163">
        <f t="shared" si="51"/>
        <v>0</v>
      </c>
      <c r="HZ36" s="163">
        <f t="shared" si="51"/>
        <v>0</v>
      </c>
      <c r="IA36" s="163">
        <f t="shared" si="51"/>
        <v>0</v>
      </c>
      <c r="IB36" s="163">
        <f t="shared" si="51"/>
        <v>0</v>
      </c>
      <c r="IC36" s="163">
        <f t="shared" si="51"/>
        <v>0</v>
      </c>
      <c r="ID36" s="163">
        <f t="shared" si="51"/>
        <v>0</v>
      </c>
      <c r="IE36" s="163">
        <f t="shared" si="51"/>
        <v>0</v>
      </c>
      <c r="IF36" s="163">
        <f t="shared" si="51"/>
        <v>0</v>
      </c>
      <c r="IG36" s="163">
        <f t="shared" si="51"/>
        <v>0</v>
      </c>
      <c r="IH36" s="163">
        <f t="shared" si="51"/>
        <v>0</v>
      </c>
      <c r="II36" s="171">
        <f t="shared" si="51"/>
        <v>0</v>
      </c>
    </row>
    <row r="37" spans="1:243" ht="14.65" thickBot="1">
      <c r="A37" s="78" t="s">
        <v>271</v>
      </c>
      <c r="B37" s="192">
        <f>SUM(B34:B35)</f>
        <v>13484.73</v>
      </c>
      <c r="C37" s="79"/>
      <c r="D37" s="79"/>
      <c r="E37" s="79"/>
      <c r="F37" s="79"/>
      <c r="G37" s="79"/>
      <c r="H37" s="79"/>
      <c r="I37" s="79"/>
      <c r="J37" s="79"/>
      <c r="K37" s="79"/>
      <c r="L37" s="79"/>
      <c r="M37" s="79"/>
      <c r="N37" s="177"/>
      <c r="O37" s="180"/>
      <c r="P37" s="79"/>
      <c r="Q37" s="79"/>
      <c r="R37" s="181"/>
      <c r="S37" s="174">
        <f>SUM(S34:S35)</f>
        <v>0</v>
      </c>
      <c r="T37" s="165">
        <f>SUM(T34:T35)</f>
        <v>13.306524106615385</v>
      </c>
      <c r="U37" s="165">
        <f>SUM(U34:U35)</f>
        <v>8.7287003052307686</v>
      </c>
      <c r="V37" s="175">
        <f>SUM(V34:V35)</f>
        <v>383.55834453658542</v>
      </c>
      <c r="X37" s="174">
        <f>SUM(X34:X35)</f>
        <v>539.38920000000007</v>
      </c>
      <c r="Y37" s="165">
        <f t="shared" ref="Y37:AM37" si="52">SUM(Y34:Y35)</f>
        <v>2292.4040999999997</v>
      </c>
      <c r="Z37" s="165">
        <f t="shared" si="52"/>
        <v>2427.2514000000001</v>
      </c>
      <c r="AA37" s="165">
        <f t="shared" si="52"/>
        <v>1213.6257000000001</v>
      </c>
      <c r="AB37" s="165">
        <f t="shared" si="52"/>
        <v>202.27095</v>
      </c>
      <c r="AC37" s="165">
        <f t="shared" si="52"/>
        <v>337.11824999999999</v>
      </c>
      <c r="AD37" s="165">
        <f t="shared" si="52"/>
        <v>67.423650000000009</v>
      </c>
      <c r="AE37" s="165">
        <f t="shared" si="52"/>
        <v>1011.35475</v>
      </c>
      <c r="AF37" s="165">
        <f t="shared" si="52"/>
        <v>134.84730000000002</v>
      </c>
      <c r="AG37" s="165">
        <f t="shared" si="52"/>
        <v>134.84730000000002</v>
      </c>
      <c r="AH37" s="165">
        <f t="shared" si="52"/>
        <v>337.11824999999999</v>
      </c>
      <c r="AI37" s="165">
        <f t="shared" si="52"/>
        <v>404.5419</v>
      </c>
      <c r="AJ37" s="165">
        <f t="shared" si="52"/>
        <v>1618.1676</v>
      </c>
      <c r="AK37" s="165">
        <f t="shared" si="52"/>
        <v>67.423650000000009</v>
      </c>
      <c r="AL37" s="165">
        <f t="shared" si="52"/>
        <v>1618.1676</v>
      </c>
      <c r="AM37" s="175">
        <f t="shared" si="52"/>
        <v>1078.7784000000001</v>
      </c>
      <c r="AO37" s="174"/>
      <c r="AP37" s="165"/>
      <c r="AQ37" s="165"/>
      <c r="AR37" s="165"/>
      <c r="AS37" s="165"/>
      <c r="AT37" s="165"/>
      <c r="AU37" s="165"/>
      <c r="AV37" s="165"/>
      <c r="AW37" s="165"/>
      <c r="AX37" s="165"/>
      <c r="AY37" s="165"/>
      <c r="AZ37" s="165"/>
      <c r="BA37" s="165"/>
      <c r="BB37" s="165"/>
      <c r="BC37" s="165"/>
      <c r="BD37" s="175"/>
      <c r="BF37" s="174"/>
      <c r="BG37" s="165"/>
      <c r="BH37" s="165"/>
      <c r="BI37" s="165"/>
      <c r="BJ37" s="165"/>
      <c r="BK37" s="165"/>
      <c r="BL37" s="165"/>
      <c r="BM37" s="165"/>
      <c r="BN37" s="165"/>
      <c r="BO37" s="165"/>
      <c r="BP37" s="165"/>
      <c r="BQ37" s="165"/>
      <c r="BR37" s="165"/>
      <c r="BS37" s="165"/>
      <c r="BT37" s="165"/>
      <c r="BU37" s="175"/>
      <c r="BW37" s="174"/>
      <c r="BX37" s="165"/>
      <c r="BY37" s="165"/>
      <c r="BZ37" s="165"/>
      <c r="CA37" s="165"/>
      <c r="CB37" s="165"/>
      <c r="CC37" s="165"/>
      <c r="CD37" s="165"/>
      <c r="CE37" s="165"/>
      <c r="CF37" s="165"/>
      <c r="CG37" s="165"/>
      <c r="CH37" s="165"/>
      <c r="CI37" s="165"/>
      <c r="CJ37" s="165"/>
      <c r="CK37" s="165"/>
      <c r="CL37" s="175"/>
      <c r="CN37" s="174"/>
      <c r="CO37" s="165"/>
      <c r="CP37" s="165"/>
      <c r="CQ37" s="165"/>
      <c r="CR37" s="165"/>
      <c r="CS37" s="165"/>
      <c r="CT37" s="165"/>
      <c r="CU37" s="165"/>
      <c r="CV37" s="165"/>
      <c r="CW37" s="165"/>
      <c r="CX37" s="165"/>
      <c r="CY37" s="165"/>
      <c r="CZ37" s="165"/>
      <c r="DA37" s="165"/>
      <c r="DB37" s="165"/>
      <c r="DC37" s="175"/>
      <c r="DE37" s="174"/>
      <c r="DF37" s="165"/>
      <c r="DG37" s="165"/>
      <c r="DH37" s="165"/>
      <c r="DI37" s="165"/>
      <c r="DJ37" s="165"/>
      <c r="DK37" s="165"/>
      <c r="DL37" s="165"/>
      <c r="DM37" s="165"/>
      <c r="DN37" s="165"/>
      <c r="DO37" s="165"/>
      <c r="DP37" s="165"/>
      <c r="DQ37" s="165"/>
      <c r="DR37" s="165"/>
      <c r="DS37" s="165"/>
      <c r="DT37" s="175"/>
      <c r="DV37" s="174"/>
      <c r="DW37" s="165"/>
      <c r="DX37" s="165"/>
      <c r="DY37" s="165"/>
      <c r="DZ37" s="165"/>
      <c r="EA37" s="165"/>
      <c r="EB37" s="165"/>
      <c r="EC37" s="165"/>
      <c r="ED37" s="165"/>
      <c r="EE37" s="165"/>
      <c r="EF37" s="165"/>
      <c r="EG37" s="165"/>
      <c r="EH37" s="165"/>
      <c r="EI37" s="165"/>
      <c r="EJ37" s="165"/>
      <c r="EK37" s="175"/>
      <c r="EM37" s="174">
        <f>SUM(EM34:EM35)</f>
        <v>0</v>
      </c>
      <c r="EN37" s="165">
        <f t="shared" ref="EN37:FB37" si="53">SUM(EN34:EN35)</f>
        <v>0</v>
      </c>
      <c r="EO37" s="165">
        <f t="shared" si="53"/>
        <v>0</v>
      </c>
      <c r="EP37" s="165">
        <f t="shared" si="53"/>
        <v>0</v>
      </c>
      <c r="EQ37" s="165">
        <f t="shared" si="53"/>
        <v>0</v>
      </c>
      <c r="ER37" s="165">
        <f t="shared" si="53"/>
        <v>0</v>
      </c>
      <c r="ES37" s="165">
        <f t="shared" si="53"/>
        <v>0</v>
      </c>
      <c r="ET37" s="165">
        <f t="shared" si="53"/>
        <v>0</v>
      </c>
      <c r="EU37" s="165">
        <f t="shared" si="53"/>
        <v>0</v>
      </c>
      <c r="EV37" s="165">
        <f t="shared" si="53"/>
        <v>0</v>
      </c>
      <c r="EW37" s="165">
        <f t="shared" si="53"/>
        <v>0</v>
      </c>
      <c r="EX37" s="165">
        <f t="shared" si="53"/>
        <v>0</v>
      </c>
      <c r="EY37" s="165">
        <f t="shared" si="53"/>
        <v>0</v>
      </c>
      <c r="EZ37" s="165">
        <f t="shared" si="53"/>
        <v>0</v>
      </c>
      <c r="FA37" s="165">
        <f t="shared" si="53"/>
        <v>0</v>
      </c>
      <c r="FB37" s="175">
        <f t="shared" si="53"/>
        <v>0</v>
      </c>
      <c r="FC37" s="229"/>
      <c r="FD37" s="174">
        <f>SUM(FD34:FD35)</f>
        <v>0</v>
      </c>
      <c r="FE37" s="165">
        <f t="shared" ref="FE37:FS37" si="54">SUM(FE34:FE35)</f>
        <v>0</v>
      </c>
      <c r="FF37" s="165">
        <f t="shared" si="54"/>
        <v>0</v>
      </c>
      <c r="FG37" s="165">
        <f t="shared" si="54"/>
        <v>0</v>
      </c>
      <c r="FH37" s="165">
        <f t="shared" si="54"/>
        <v>0</v>
      </c>
      <c r="FI37" s="165">
        <f t="shared" si="54"/>
        <v>0</v>
      </c>
      <c r="FJ37" s="165">
        <f t="shared" si="54"/>
        <v>0</v>
      </c>
      <c r="FK37" s="165">
        <f t="shared" si="54"/>
        <v>0</v>
      </c>
      <c r="FL37" s="165">
        <f t="shared" si="54"/>
        <v>0</v>
      </c>
      <c r="FM37" s="165">
        <f t="shared" si="54"/>
        <v>0</v>
      </c>
      <c r="FN37" s="165">
        <f t="shared" si="54"/>
        <v>0</v>
      </c>
      <c r="FO37" s="165">
        <f t="shared" si="54"/>
        <v>0</v>
      </c>
      <c r="FP37" s="165">
        <f t="shared" si="54"/>
        <v>0</v>
      </c>
      <c r="FQ37" s="165">
        <f t="shared" si="54"/>
        <v>0</v>
      </c>
      <c r="FR37" s="165">
        <f t="shared" si="54"/>
        <v>0</v>
      </c>
      <c r="FS37" s="175">
        <f t="shared" si="54"/>
        <v>0</v>
      </c>
      <c r="FT37" s="229"/>
      <c r="FU37" s="174">
        <f>SUM(FU34:FU35)</f>
        <v>83.478328542825366</v>
      </c>
      <c r="FV37" s="165">
        <f t="shared" ref="FV37:GJ37" si="55">SUM(FV34:FV35)</f>
        <v>1380.5823570856508</v>
      </c>
      <c r="FW37" s="165">
        <f t="shared" si="55"/>
        <v>2427.2514000000001</v>
      </c>
      <c r="FX37" s="165">
        <f t="shared" si="55"/>
        <v>1213.6257000000001</v>
      </c>
      <c r="FY37" s="165">
        <f t="shared" si="55"/>
        <v>31.304373203559511</v>
      </c>
      <c r="FZ37" s="165">
        <f t="shared" si="55"/>
        <v>52.173955339265859</v>
      </c>
      <c r="GA37" s="165">
        <f t="shared" si="55"/>
        <v>10.434791067853171</v>
      </c>
      <c r="GB37" s="165">
        <f t="shared" si="55"/>
        <v>156.52186601779755</v>
      </c>
      <c r="GC37" s="165">
        <f t="shared" si="55"/>
        <v>20.869582135706342</v>
      </c>
      <c r="GD37" s="165">
        <f t="shared" si="55"/>
        <v>20.869582135706342</v>
      </c>
      <c r="GE37" s="165">
        <f t="shared" si="55"/>
        <v>52.173955339265859</v>
      </c>
      <c r="GF37" s="165">
        <f t="shared" si="55"/>
        <v>62.608746407119021</v>
      </c>
      <c r="GG37" s="165">
        <f t="shared" si="55"/>
        <v>1618.1676</v>
      </c>
      <c r="GH37" s="165">
        <f t="shared" si="55"/>
        <v>10.434791067853171</v>
      </c>
      <c r="GI37" s="165">
        <f t="shared" si="55"/>
        <v>250.43498562847608</v>
      </c>
      <c r="GJ37" s="175">
        <f t="shared" si="55"/>
        <v>1078.7784000000001</v>
      </c>
      <c r="GK37" s="229"/>
      <c r="GL37" s="174">
        <f>SUM(GL34:GL35)</f>
        <v>0</v>
      </c>
      <c r="GM37" s="165">
        <f t="shared" ref="GM37:HA37" si="56">SUM(GM34:GM35)</f>
        <v>0</v>
      </c>
      <c r="GN37" s="165">
        <f t="shared" si="56"/>
        <v>0</v>
      </c>
      <c r="GO37" s="165">
        <f t="shared" si="56"/>
        <v>0</v>
      </c>
      <c r="GP37" s="165">
        <f t="shared" si="56"/>
        <v>0</v>
      </c>
      <c r="GQ37" s="165">
        <f t="shared" si="56"/>
        <v>0</v>
      </c>
      <c r="GR37" s="165">
        <f t="shared" si="56"/>
        <v>0</v>
      </c>
      <c r="GS37" s="165">
        <f t="shared" si="56"/>
        <v>0</v>
      </c>
      <c r="GT37" s="165">
        <f t="shared" si="56"/>
        <v>0</v>
      </c>
      <c r="GU37" s="165">
        <f t="shared" si="56"/>
        <v>0</v>
      </c>
      <c r="GV37" s="165">
        <f t="shared" si="56"/>
        <v>0</v>
      </c>
      <c r="GW37" s="165">
        <f t="shared" si="56"/>
        <v>0</v>
      </c>
      <c r="GX37" s="165">
        <f t="shared" si="56"/>
        <v>0</v>
      </c>
      <c r="GY37" s="165">
        <f t="shared" si="56"/>
        <v>0</v>
      </c>
      <c r="GZ37" s="165">
        <f t="shared" si="56"/>
        <v>0</v>
      </c>
      <c r="HA37" s="175">
        <f t="shared" si="56"/>
        <v>0</v>
      </c>
      <c r="HB37" s="229"/>
      <c r="HC37" s="174">
        <f>SUM(HC34:HC35)</f>
        <v>0</v>
      </c>
      <c r="HD37" s="165">
        <f t="shared" ref="HD37:HR37" si="57">SUM(HD34:HD35)</f>
        <v>0</v>
      </c>
      <c r="HE37" s="165">
        <f t="shared" si="57"/>
        <v>0</v>
      </c>
      <c r="HF37" s="165">
        <f t="shared" si="57"/>
        <v>0</v>
      </c>
      <c r="HG37" s="165">
        <f t="shared" si="57"/>
        <v>0</v>
      </c>
      <c r="HH37" s="165">
        <f t="shared" si="57"/>
        <v>0</v>
      </c>
      <c r="HI37" s="165">
        <f t="shared" si="57"/>
        <v>0</v>
      </c>
      <c r="HJ37" s="165">
        <f t="shared" si="57"/>
        <v>0</v>
      </c>
      <c r="HK37" s="165">
        <f t="shared" si="57"/>
        <v>0</v>
      </c>
      <c r="HL37" s="165">
        <f t="shared" si="57"/>
        <v>0</v>
      </c>
      <c r="HM37" s="165">
        <f t="shared" si="57"/>
        <v>0</v>
      </c>
      <c r="HN37" s="165">
        <f t="shared" si="57"/>
        <v>0</v>
      </c>
      <c r="HO37" s="165">
        <f t="shared" si="57"/>
        <v>0</v>
      </c>
      <c r="HP37" s="165">
        <f t="shared" si="57"/>
        <v>0</v>
      </c>
      <c r="HQ37" s="165">
        <f t="shared" si="57"/>
        <v>0</v>
      </c>
      <c r="HR37" s="175">
        <f t="shared" si="57"/>
        <v>0</v>
      </c>
      <c r="HS37" s="229"/>
      <c r="HT37" s="174">
        <f>SUM(HT34:HT35)</f>
        <v>0</v>
      </c>
      <c r="HU37" s="165">
        <f t="shared" ref="HU37:II37" si="58">SUM(HU34:HU35)</f>
        <v>0</v>
      </c>
      <c r="HV37" s="165">
        <f t="shared" si="58"/>
        <v>0</v>
      </c>
      <c r="HW37" s="165">
        <f t="shared" si="58"/>
        <v>0</v>
      </c>
      <c r="HX37" s="165">
        <f t="shared" si="58"/>
        <v>0</v>
      </c>
      <c r="HY37" s="165">
        <f t="shared" si="58"/>
        <v>0</v>
      </c>
      <c r="HZ37" s="165">
        <f t="shared" si="58"/>
        <v>0</v>
      </c>
      <c r="IA37" s="165">
        <f t="shared" si="58"/>
        <v>0</v>
      </c>
      <c r="IB37" s="165">
        <f t="shared" si="58"/>
        <v>0</v>
      </c>
      <c r="IC37" s="165">
        <f t="shared" si="58"/>
        <v>0</v>
      </c>
      <c r="ID37" s="165">
        <f t="shared" si="58"/>
        <v>0</v>
      </c>
      <c r="IE37" s="165">
        <f t="shared" si="58"/>
        <v>0</v>
      </c>
      <c r="IF37" s="165">
        <f t="shared" si="58"/>
        <v>0</v>
      </c>
      <c r="IG37" s="165">
        <f t="shared" si="58"/>
        <v>0</v>
      </c>
      <c r="IH37" s="165">
        <f t="shared" si="58"/>
        <v>0</v>
      </c>
      <c r="II37" s="175">
        <f t="shared" si="58"/>
        <v>0</v>
      </c>
    </row>
    <row r="38" spans="1:243" ht="14.65" thickBot="1">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row>
    <row r="39" spans="1:243" ht="16.149999999999999" thickBot="1">
      <c r="A39" s="86" t="s">
        <v>25</v>
      </c>
      <c r="B39" s="193">
        <f>SUM(B37,B32,B23)</f>
        <v>84940.200000000012</v>
      </c>
      <c r="C39" s="87"/>
      <c r="D39" s="87"/>
      <c r="E39" s="87"/>
      <c r="F39" s="87"/>
      <c r="G39" s="87"/>
      <c r="H39" s="87"/>
      <c r="I39" s="87"/>
      <c r="J39" s="87"/>
      <c r="K39" s="87"/>
      <c r="L39" s="87"/>
      <c r="M39" s="87"/>
      <c r="N39" s="188"/>
      <c r="O39" s="187"/>
      <c r="P39" s="87"/>
      <c r="Q39" s="87"/>
      <c r="R39" s="188"/>
      <c r="S39" s="195">
        <f>SUM(S37,S32,S23)</f>
        <v>61.227429433046161</v>
      </c>
      <c r="T39" s="195">
        <f>SUM(T37,T32,T23)</f>
        <v>117.05569599801538</v>
      </c>
      <c r="U39" s="196">
        <f>SUM(U37,U32,U23)</f>
        <v>9.6194692472307679</v>
      </c>
      <c r="V39" s="197">
        <f>SUM(V37,V32,V23)</f>
        <v>2416.0307619512196</v>
      </c>
      <c r="W39" s="198"/>
      <c r="X39" s="209">
        <f>SUM(X37,X32,X23)</f>
        <v>3397.6079999999993</v>
      </c>
      <c r="Y39" s="210">
        <f t="shared" ref="Y39:AM39" si="59">SUM(Y37,Y32,Y23)</f>
        <v>14439.833999999999</v>
      </c>
      <c r="Z39" s="210">
        <f t="shared" si="59"/>
        <v>15289.235999999999</v>
      </c>
      <c r="AA39" s="210">
        <f t="shared" si="59"/>
        <v>7644.6179999999995</v>
      </c>
      <c r="AB39" s="210">
        <f t="shared" si="59"/>
        <v>1274.1029999999998</v>
      </c>
      <c r="AC39" s="210">
        <f t="shared" si="59"/>
        <v>2123.5050000000001</v>
      </c>
      <c r="AD39" s="210">
        <f t="shared" si="59"/>
        <v>424.70099999999991</v>
      </c>
      <c r="AE39" s="210">
        <f t="shared" si="59"/>
        <v>6370.5150000000003</v>
      </c>
      <c r="AF39" s="210">
        <f t="shared" si="59"/>
        <v>849.40199999999982</v>
      </c>
      <c r="AG39" s="210">
        <f t="shared" si="59"/>
        <v>849.40199999999982</v>
      </c>
      <c r="AH39" s="210">
        <f t="shared" si="59"/>
        <v>2123.5050000000001</v>
      </c>
      <c r="AI39" s="210">
        <f t="shared" si="59"/>
        <v>2548.2059999999997</v>
      </c>
      <c r="AJ39" s="210">
        <f t="shared" si="59"/>
        <v>10192.823999999999</v>
      </c>
      <c r="AK39" s="210">
        <f t="shared" si="59"/>
        <v>424.70099999999991</v>
      </c>
      <c r="AL39" s="210">
        <f t="shared" si="59"/>
        <v>10192.823999999999</v>
      </c>
      <c r="AM39" s="211">
        <f t="shared" si="59"/>
        <v>6795.2159999999985</v>
      </c>
      <c r="AO39" s="209"/>
      <c r="AP39" s="210"/>
      <c r="AQ39" s="210"/>
      <c r="AR39" s="210"/>
      <c r="AS39" s="210"/>
      <c r="AT39" s="210"/>
      <c r="AU39" s="210"/>
      <c r="AV39" s="210"/>
      <c r="AW39" s="210"/>
      <c r="AX39" s="210"/>
      <c r="AY39" s="210"/>
      <c r="AZ39" s="210"/>
      <c r="BA39" s="210"/>
      <c r="BB39" s="210"/>
      <c r="BC39" s="210"/>
      <c r="BD39" s="211"/>
      <c r="BF39" s="209"/>
      <c r="BG39" s="210"/>
      <c r="BH39" s="210"/>
      <c r="BI39" s="210"/>
      <c r="BJ39" s="210"/>
      <c r="BK39" s="210"/>
      <c r="BL39" s="210"/>
      <c r="BM39" s="210"/>
      <c r="BN39" s="210"/>
      <c r="BO39" s="210"/>
      <c r="BP39" s="210"/>
      <c r="BQ39" s="210"/>
      <c r="BR39" s="210"/>
      <c r="BS39" s="210"/>
      <c r="BT39" s="210"/>
      <c r="BU39" s="211"/>
      <c r="BW39" s="209"/>
      <c r="BX39" s="210"/>
      <c r="BY39" s="210"/>
      <c r="BZ39" s="210"/>
      <c r="CA39" s="210"/>
      <c r="CB39" s="210"/>
      <c r="CC39" s="210"/>
      <c r="CD39" s="210"/>
      <c r="CE39" s="210"/>
      <c r="CF39" s="210"/>
      <c r="CG39" s="210"/>
      <c r="CH39" s="210"/>
      <c r="CI39" s="210"/>
      <c r="CJ39" s="210"/>
      <c r="CK39" s="210"/>
      <c r="CL39" s="211"/>
      <c r="CN39" s="209"/>
      <c r="CO39" s="210"/>
      <c r="CP39" s="210"/>
      <c r="CQ39" s="210"/>
      <c r="CR39" s="210"/>
      <c r="CS39" s="210"/>
      <c r="CT39" s="210"/>
      <c r="CU39" s="210"/>
      <c r="CV39" s="210"/>
      <c r="CW39" s="210"/>
      <c r="CX39" s="210"/>
      <c r="CY39" s="210"/>
      <c r="CZ39" s="210"/>
      <c r="DA39" s="210"/>
      <c r="DB39" s="210"/>
      <c r="DC39" s="211"/>
      <c r="DE39" s="209"/>
      <c r="DF39" s="210"/>
      <c r="DG39" s="210"/>
      <c r="DH39" s="210"/>
      <c r="DI39" s="210"/>
      <c r="DJ39" s="210"/>
      <c r="DK39" s="210"/>
      <c r="DL39" s="210"/>
      <c r="DM39" s="210"/>
      <c r="DN39" s="210"/>
      <c r="DO39" s="210"/>
      <c r="DP39" s="210"/>
      <c r="DQ39" s="210"/>
      <c r="DR39" s="210"/>
      <c r="DS39" s="210"/>
      <c r="DT39" s="211"/>
      <c r="DV39" s="209"/>
      <c r="DW39" s="210"/>
      <c r="DX39" s="210"/>
      <c r="DY39" s="210"/>
      <c r="DZ39" s="210"/>
      <c r="EA39" s="210"/>
      <c r="EB39" s="210"/>
      <c r="EC39" s="210"/>
      <c r="ED39" s="210"/>
      <c r="EE39" s="210"/>
      <c r="EF39" s="210"/>
      <c r="EG39" s="210"/>
      <c r="EH39" s="210"/>
      <c r="EI39" s="210"/>
      <c r="EJ39" s="210"/>
      <c r="EK39" s="211"/>
      <c r="EM39" s="209">
        <f>SUM(EM23,EM32,EM37)</f>
        <v>0</v>
      </c>
      <c r="EN39" s="210">
        <f t="shared" ref="EN39:FB39" si="60">SUM(EN23,EN32,EN37)</f>
        <v>0</v>
      </c>
      <c r="EO39" s="210">
        <f t="shared" si="60"/>
        <v>0</v>
      </c>
      <c r="EP39" s="210">
        <f t="shared" si="60"/>
        <v>0</v>
      </c>
      <c r="EQ39" s="210">
        <f t="shared" si="60"/>
        <v>0</v>
      </c>
      <c r="ER39" s="210">
        <f t="shared" si="60"/>
        <v>0</v>
      </c>
      <c r="ES39" s="210">
        <f t="shared" si="60"/>
        <v>0</v>
      </c>
      <c r="ET39" s="210">
        <f t="shared" si="60"/>
        <v>0</v>
      </c>
      <c r="EU39" s="210">
        <f t="shared" si="60"/>
        <v>0</v>
      </c>
      <c r="EV39" s="210">
        <f t="shared" si="60"/>
        <v>0</v>
      </c>
      <c r="EW39" s="210">
        <f t="shared" si="60"/>
        <v>0</v>
      </c>
      <c r="EX39" s="210">
        <f t="shared" si="60"/>
        <v>0</v>
      </c>
      <c r="EY39" s="210">
        <f t="shared" si="60"/>
        <v>0</v>
      </c>
      <c r="EZ39" s="210">
        <f t="shared" si="60"/>
        <v>0</v>
      </c>
      <c r="FA39" s="210">
        <f t="shared" si="60"/>
        <v>0</v>
      </c>
      <c r="FB39" s="211">
        <f t="shared" si="60"/>
        <v>0</v>
      </c>
      <c r="FD39" s="209">
        <f>SUM(FD23,FD32,FD37)</f>
        <v>0</v>
      </c>
      <c r="FE39" s="210">
        <f t="shared" ref="FE39:FS39" si="61">SUM(FE23,FE32,FE37)</f>
        <v>0</v>
      </c>
      <c r="FF39" s="210">
        <f t="shared" si="61"/>
        <v>0</v>
      </c>
      <c r="FG39" s="210">
        <f t="shared" si="61"/>
        <v>0</v>
      </c>
      <c r="FH39" s="210">
        <f t="shared" si="61"/>
        <v>0</v>
      </c>
      <c r="FI39" s="210">
        <f t="shared" si="61"/>
        <v>0</v>
      </c>
      <c r="FJ39" s="210">
        <f t="shared" si="61"/>
        <v>0</v>
      </c>
      <c r="FK39" s="210">
        <f t="shared" si="61"/>
        <v>0</v>
      </c>
      <c r="FL39" s="210">
        <f t="shared" si="61"/>
        <v>0</v>
      </c>
      <c r="FM39" s="210">
        <f t="shared" si="61"/>
        <v>0</v>
      </c>
      <c r="FN39" s="210">
        <f t="shared" si="61"/>
        <v>0</v>
      </c>
      <c r="FO39" s="210">
        <f t="shared" si="61"/>
        <v>0</v>
      </c>
      <c r="FP39" s="210">
        <f t="shared" si="61"/>
        <v>0</v>
      </c>
      <c r="FQ39" s="210">
        <f t="shared" si="61"/>
        <v>0</v>
      </c>
      <c r="FR39" s="210">
        <f t="shared" si="61"/>
        <v>0</v>
      </c>
      <c r="FS39" s="211">
        <f t="shared" si="61"/>
        <v>0</v>
      </c>
      <c r="FU39" s="209">
        <f>SUM(FU23,FU32,FU37)</f>
        <v>2941.6971285428244</v>
      </c>
      <c r="FV39" s="210">
        <f t="shared" ref="FV39:GJ39" si="62">SUM(FV23,FV32,FV37)</f>
        <v>13528.012257085649</v>
      </c>
      <c r="FW39" s="210">
        <f t="shared" si="62"/>
        <v>15289.236000000001</v>
      </c>
      <c r="FX39" s="210">
        <f t="shared" si="62"/>
        <v>7644.6180000000004</v>
      </c>
      <c r="FY39" s="210">
        <f t="shared" si="62"/>
        <v>1103.1364232035592</v>
      </c>
      <c r="FZ39" s="210">
        <f t="shared" si="62"/>
        <v>1838.560705339266</v>
      </c>
      <c r="GA39" s="210">
        <f t="shared" si="62"/>
        <v>367.71214106785305</v>
      </c>
      <c r="GB39" s="210">
        <f t="shared" si="62"/>
        <v>5515.6821160177988</v>
      </c>
      <c r="GC39" s="210">
        <f t="shared" si="62"/>
        <v>735.42428213570611</v>
      </c>
      <c r="GD39" s="210">
        <f t="shared" si="62"/>
        <v>735.42428213570611</v>
      </c>
      <c r="GE39" s="210">
        <f t="shared" si="62"/>
        <v>1838.560705339266</v>
      </c>
      <c r="GF39" s="210">
        <f t="shared" si="62"/>
        <v>2206.2728464071183</v>
      </c>
      <c r="GG39" s="210">
        <f t="shared" si="62"/>
        <v>10192.823999999999</v>
      </c>
      <c r="GH39" s="210">
        <f t="shared" si="62"/>
        <v>367.71214106785305</v>
      </c>
      <c r="GI39" s="210">
        <f t="shared" si="62"/>
        <v>8825.0913856284733</v>
      </c>
      <c r="GJ39" s="211">
        <f t="shared" si="62"/>
        <v>6795.2159999999985</v>
      </c>
      <c r="GL39" s="209">
        <f>SUM(GL23,GL32,GL37)</f>
        <v>0</v>
      </c>
      <c r="GM39" s="210">
        <f t="shared" ref="GM39:HA39" si="63">SUM(GM23,GM32,GM37)</f>
        <v>0</v>
      </c>
      <c r="GN39" s="210">
        <f t="shared" si="63"/>
        <v>0</v>
      </c>
      <c r="GO39" s="210">
        <f t="shared" si="63"/>
        <v>0</v>
      </c>
      <c r="GP39" s="210">
        <f t="shared" si="63"/>
        <v>0</v>
      </c>
      <c r="GQ39" s="210">
        <f t="shared" si="63"/>
        <v>0</v>
      </c>
      <c r="GR39" s="210">
        <f t="shared" si="63"/>
        <v>0</v>
      </c>
      <c r="GS39" s="210">
        <f t="shared" si="63"/>
        <v>0</v>
      </c>
      <c r="GT39" s="210">
        <f t="shared" si="63"/>
        <v>0</v>
      </c>
      <c r="GU39" s="210">
        <f t="shared" si="63"/>
        <v>0</v>
      </c>
      <c r="GV39" s="210">
        <f t="shared" si="63"/>
        <v>0</v>
      </c>
      <c r="GW39" s="210">
        <f t="shared" si="63"/>
        <v>0</v>
      </c>
      <c r="GX39" s="210">
        <f t="shared" si="63"/>
        <v>0</v>
      </c>
      <c r="GY39" s="210">
        <f t="shared" si="63"/>
        <v>0</v>
      </c>
      <c r="GZ39" s="210">
        <f t="shared" si="63"/>
        <v>0</v>
      </c>
      <c r="HA39" s="211">
        <f t="shared" si="63"/>
        <v>0</v>
      </c>
      <c r="HC39" s="209">
        <f>SUM(HC23,HC32,HC37)</f>
        <v>0</v>
      </c>
      <c r="HD39" s="210">
        <f t="shared" ref="HD39:HR39" si="64">SUM(HD23,HD32,HD37)</f>
        <v>0</v>
      </c>
      <c r="HE39" s="210">
        <f t="shared" si="64"/>
        <v>0</v>
      </c>
      <c r="HF39" s="210">
        <f t="shared" si="64"/>
        <v>0</v>
      </c>
      <c r="HG39" s="210">
        <f t="shared" si="64"/>
        <v>0</v>
      </c>
      <c r="HH39" s="210">
        <f t="shared" si="64"/>
        <v>0</v>
      </c>
      <c r="HI39" s="210">
        <f t="shared" si="64"/>
        <v>0</v>
      </c>
      <c r="HJ39" s="210">
        <f t="shared" si="64"/>
        <v>0</v>
      </c>
      <c r="HK39" s="210">
        <f t="shared" si="64"/>
        <v>0</v>
      </c>
      <c r="HL39" s="210">
        <f t="shared" si="64"/>
        <v>0</v>
      </c>
      <c r="HM39" s="210">
        <f t="shared" si="64"/>
        <v>0</v>
      </c>
      <c r="HN39" s="210">
        <f t="shared" si="64"/>
        <v>0</v>
      </c>
      <c r="HO39" s="210">
        <f t="shared" si="64"/>
        <v>0</v>
      </c>
      <c r="HP39" s="210">
        <f t="shared" si="64"/>
        <v>0</v>
      </c>
      <c r="HQ39" s="210">
        <f t="shared" si="64"/>
        <v>0</v>
      </c>
      <c r="HR39" s="211">
        <f t="shared" si="64"/>
        <v>0</v>
      </c>
      <c r="HT39" s="209">
        <f>SUM(HT23,HT32,HT37)</f>
        <v>0</v>
      </c>
      <c r="HU39" s="210">
        <f t="shared" ref="HU39:II39" si="65">SUM(HU23,HU32,HU37)</f>
        <v>0</v>
      </c>
      <c r="HV39" s="210">
        <f t="shared" si="65"/>
        <v>0</v>
      </c>
      <c r="HW39" s="210">
        <f t="shared" si="65"/>
        <v>0</v>
      </c>
      <c r="HX39" s="210">
        <f t="shared" si="65"/>
        <v>0</v>
      </c>
      <c r="HY39" s="210">
        <f t="shared" si="65"/>
        <v>0</v>
      </c>
      <c r="HZ39" s="210">
        <f t="shared" si="65"/>
        <v>0</v>
      </c>
      <c r="IA39" s="210">
        <f t="shared" si="65"/>
        <v>0</v>
      </c>
      <c r="IB39" s="210">
        <f t="shared" si="65"/>
        <v>0</v>
      </c>
      <c r="IC39" s="210">
        <f t="shared" si="65"/>
        <v>0</v>
      </c>
      <c r="ID39" s="210">
        <f t="shared" si="65"/>
        <v>0</v>
      </c>
      <c r="IE39" s="210">
        <f t="shared" si="65"/>
        <v>0</v>
      </c>
      <c r="IF39" s="210">
        <f t="shared" si="65"/>
        <v>0</v>
      </c>
      <c r="IG39" s="210">
        <f t="shared" si="65"/>
        <v>0</v>
      </c>
      <c r="IH39" s="210">
        <f t="shared" si="65"/>
        <v>0</v>
      </c>
      <c r="II39" s="211">
        <f t="shared" si="65"/>
        <v>0</v>
      </c>
    </row>
    <row r="40" spans="1:243" ht="14.65" thickBot="1"/>
    <row r="41" spans="1:243" ht="14.65" thickBot="1">
      <c r="S41" s="372" t="s">
        <v>289</v>
      </c>
      <c r="T41" s="373"/>
      <c r="U41" s="373"/>
      <c r="V41" s="374"/>
    </row>
    <row r="42" spans="1:243" ht="16.149999999999999" thickBot="1">
      <c r="S42" s="375">
        <f>SUM(S39:V39)</f>
        <v>2603.9333566295118</v>
      </c>
      <c r="T42" s="376"/>
      <c r="U42" s="376"/>
      <c r="V42" s="377"/>
    </row>
  </sheetData>
  <mergeCells count="23">
    <mergeCell ref="IK3:IQ3"/>
    <mergeCell ref="S41:V41"/>
    <mergeCell ref="S42:V42"/>
    <mergeCell ref="IK25:IL25"/>
    <mergeCell ref="A34:A35"/>
    <mergeCell ref="CN3:DC3"/>
    <mergeCell ref="DE3:DT3"/>
    <mergeCell ref="DV3:EK3"/>
    <mergeCell ref="EM3:FB3"/>
    <mergeCell ref="O3:R3"/>
    <mergeCell ref="S3:V3"/>
    <mergeCell ref="X3:AM3"/>
    <mergeCell ref="AO3:BD3"/>
    <mergeCell ref="BF3:BU3"/>
    <mergeCell ref="BW3:CL3"/>
    <mergeCell ref="A3:N3"/>
    <mergeCell ref="GL3:HA3"/>
    <mergeCell ref="HC3:HR3"/>
    <mergeCell ref="HT3:II3"/>
    <mergeCell ref="A6:A7"/>
    <mergeCell ref="A13:A14"/>
    <mergeCell ref="FD3:FS3"/>
    <mergeCell ref="FU3:GJ3"/>
  </mergeCells>
  <pageMargins left="0.7" right="0.7" top="0.75" bottom="0.75" header="0.3" footer="0.3"/>
  <pageSetup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395FD-E0D0-4B7A-A26F-65A940E0FD9E}">
  <dimension ref="A1:IQ42"/>
  <sheetViews>
    <sheetView zoomScale="85" zoomScaleNormal="85" workbookViewId="0">
      <pane xSplit="3" ySplit="4" topLeftCell="D5" activePane="bottomRight" state="frozen"/>
      <selection pane="bottomRight" activeCell="IK25" sqref="IK25:IL27"/>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12" width="16.5703125" style="39" customWidth="1"/>
    <col min="13" max="13" width="19.28515625" style="39" customWidth="1"/>
    <col min="14" max="14" width="16.5703125" style="39" customWidth="1"/>
    <col min="15" max="22" width="21.7109375" style="39" customWidth="1"/>
    <col min="23" max="23" width="4.42578125" style="39" customWidth="1"/>
    <col min="24" max="24" width="14.85546875" style="39" customWidth="1"/>
    <col min="25" max="25" width="20.7109375" style="39" customWidth="1"/>
    <col min="26" max="26" width="12.28515625" style="39" customWidth="1"/>
    <col min="27" max="27" width="14.5703125" style="39" customWidth="1"/>
    <col min="28" max="31" width="9.140625" style="39"/>
    <col min="32" max="34" width="12" style="39" customWidth="1"/>
    <col min="35" max="37" width="9.140625" style="39"/>
    <col min="38" max="38" width="12.85546875" style="39" customWidth="1"/>
    <col min="39" max="39" width="9.5703125" style="39" bestFit="1" customWidth="1"/>
    <col min="40" max="40" width="9.140625" style="39"/>
    <col min="41" max="41" width="14.85546875" style="39" customWidth="1"/>
    <col min="42" max="42" width="20.7109375" style="39" customWidth="1"/>
    <col min="43" max="43" width="12.28515625" style="39" customWidth="1"/>
    <col min="44" max="44" width="14.5703125" style="39" customWidth="1"/>
    <col min="45" max="48" width="9.140625" style="39"/>
    <col min="49" max="51" width="12" style="39" customWidth="1"/>
    <col min="52" max="54" width="9.140625" style="39"/>
    <col min="55" max="55" width="12.85546875" style="39" customWidth="1"/>
    <col min="56" max="56" width="9.5703125" style="39" bestFit="1" customWidth="1"/>
    <col min="57" max="57" width="9.140625" style="39"/>
    <col min="58" max="58" width="14.85546875" style="39" customWidth="1"/>
    <col min="59" max="59" width="20.7109375" style="39" customWidth="1"/>
    <col min="60" max="60" width="12.28515625" style="39" customWidth="1"/>
    <col min="61" max="61" width="14.5703125" style="39" customWidth="1"/>
    <col min="62" max="65" width="9.140625" style="39"/>
    <col min="66" max="68" width="12" style="39" customWidth="1"/>
    <col min="69" max="71" width="9.140625" style="39"/>
    <col min="72" max="72" width="12.85546875" style="39" customWidth="1"/>
    <col min="73" max="73" width="9.5703125" style="39" bestFit="1" customWidth="1"/>
    <col min="74" max="74" width="9.140625" style="39"/>
    <col min="75" max="75" width="14.85546875" style="39" customWidth="1"/>
    <col min="76" max="76" width="20.7109375" style="39" customWidth="1"/>
    <col min="77" max="77" width="12.28515625" style="39" customWidth="1"/>
    <col min="78" max="78" width="14.5703125" style="39" customWidth="1"/>
    <col min="79" max="82" width="9.140625" style="39"/>
    <col min="83" max="85" width="12" style="39" customWidth="1"/>
    <col min="86" max="88" width="9.140625" style="39"/>
    <col min="89" max="89" width="12.85546875" style="39" customWidth="1"/>
    <col min="90" max="90" width="9.5703125" style="39" bestFit="1" customWidth="1"/>
    <col min="91" max="91" width="9.140625" style="39"/>
    <col min="92" max="92" width="14.85546875" style="39" customWidth="1"/>
    <col min="93" max="93" width="20.7109375" style="39" customWidth="1"/>
    <col min="94" max="94" width="12.28515625" style="39" customWidth="1"/>
    <col min="95" max="95" width="14.5703125" style="39" customWidth="1"/>
    <col min="96" max="99" width="9.140625" style="39"/>
    <col min="100" max="102" width="12" style="39" customWidth="1"/>
    <col min="103" max="105" width="9.140625" style="39"/>
    <col min="106" max="106" width="12.85546875" style="39" customWidth="1"/>
    <col min="107" max="107" width="9.5703125" style="39" bestFit="1" customWidth="1"/>
    <col min="108" max="108" width="9.140625" style="39"/>
    <col min="109" max="109" width="14.85546875" style="39" customWidth="1"/>
    <col min="110" max="110" width="20.7109375" style="39" customWidth="1"/>
    <col min="111" max="111" width="12.28515625" style="39" customWidth="1"/>
    <col min="112" max="112" width="14.5703125" style="39" customWidth="1"/>
    <col min="113" max="116" width="9.140625" style="39"/>
    <col min="117" max="119" width="12" style="39" customWidth="1"/>
    <col min="120" max="122" width="9.140625" style="39"/>
    <col min="123" max="123" width="12.85546875" style="39" customWidth="1"/>
    <col min="124" max="124" width="9.5703125" style="39" bestFit="1" customWidth="1"/>
    <col min="125" max="125" width="9.140625" style="39"/>
    <col min="126" max="126" width="14.85546875" style="39" customWidth="1"/>
    <col min="127" max="127" width="20.7109375" style="39" customWidth="1"/>
    <col min="128" max="128" width="12.28515625" style="39" customWidth="1"/>
    <col min="129" max="129" width="14.5703125" style="39" customWidth="1"/>
    <col min="130" max="133" width="9.140625" style="39"/>
    <col min="134" max="136" width="12" style="39" customWidth="1"/>
    <col min="137" max="139" width="9.140625" style="39"/>
    <col min="140" max="140" width="12.85546875" style="39" customWidth="1"/>
    <col min="141" max="141" width="9.5703125" style="39" bestFit="1" customWidth="1"/>
    <col min="142" max="142" width="9.140625" style="39"/>
    <col min="143" max="143" width="14.85546875" style="39" customWidth="1"/>
    <col min="144" max="144" width="20.7109375" style="39" customWidth="1"/>
    <col min="145" max="145" width="12.28515625" style="39" customWidth="1"/>
    <col min="146" max="146" width="14.5703125" style="39" customWidth="1"/>
    <col min="147" max="150" width="9.140625" style="39"/>
    <col min="151" max="153" width="12" style="39" customWidth="1"/>
    <col min="154" max="156" width="9.140625" style="39"/>
    <col min="157" max="157" width="12.85546875" style="39" customWidth="1"/>
    <col min="158" max="158" width="9.5703125" style="39" bestFit="1" customWidth="1"/>
    <col min="159" max="159" width="9.140625" style="39"/>
    <col min="160" max="160" width="14.85546875" style="39" customWidth="1"/>
    <col min="161" max="161" width="20.7109375" style="39" customWidth="1"/>
    <col min="162" max="162" width="12.28515625" style="39" customWidth="1"/>
    <col min="163" max="163" width="14.5703125" style="39" customWidth="1"/>
    <col min="164" max="167" width="9.140625" style="39"/>
    <col min="168" max="170" width="12" style="39" customWidth="1"/>
    <col min="171" max="173" width="9.140625" style="39"/>
    <col min="174" max="174" width="12.85546875" style="39" customWidth="1"/>
    <col min="175" max="175" width="9.5703125" style="39" bestFit="1" customWidth="1"/>
    <col min="176" max="176" width="9.140625" style="39"/>
    <col min="177" max="177" width="14.85546875" style="39" customWidth="1"/>
    <col min="178" max="178" width="20.7109375" style="39" customWidth="1"/>
    <col min="179" max="179" width="12.28515625" style="39" customWidth="1"/>
    <col min="180" max="180" width="14.5703125" style="39" customWidth="1"/>
    <col min="181" max="184" width="9.140625" style="39"/>
    <col min="185" max="187" width="12" style="39" customWidth="1"/>
    <col min="188" max="190" width="9.140625" style="39"/>
    <col min="191" max="191" width="12.85546875" style="39" customWidth="1"/>
    <col min="192" max="192" width="9.5703125" style="39" bestFit="1" customWidth="1"/>
    <col min="193" max="193" width="9.140625" style="39"/>
    <col min="194" max="194" width="14.85546875" style="39" customWidth="1"/>
    <col min="195" max="195" width="20.7109375" style="39" customWidth="1"/>
    <col min="196" max="196" width="12.28515625" style="39" customWidth="1"/>
    <col min="197" max="197" width="14.5703125" style="39" customWidth="1"/>
    <col min="198" max="201" width="9.140625" style="39"/>
    <col min="202" max="204" width="12" style="39" customWidth="1"/>
    <col min="205" max="207" width="9.140625" style="39"/>
    <col min="208" max="208" width="12.85546875" style="39" customWidth="1"/>
    <col min="209" max="209" width="9.5703125" style="39" bestFit="1" customWidth="1"/>
    <col min="210" max="210" width="9.140625" style="39"/>
    <col min="211" max="211" width="14.85546875" style="39" customWidth="1"/>
    <col min="212" max="212" width="20.7109375" style="39" customWidth="1"/>
    <col min="213" max="213" width="12.28515625" style="39" customWidth="1"/>
    <col min="214" max="214" width="14.5703125" style="39" customWidth="1"/>
    <col min="215" max="218" width="9.140625" style="39"/>
    <col min="219" max="221" width="12" style="39" customWidth="1"/>
    <col min="222" max="224" width="9.140625" style="39"/>
    <col min="225" max="225" width="12.85546875" style="39" customWidth="1"/>
    <col min="226" max="226" width="9.5703125" style="39" bestFit="1" customWidth="1"/>
    <col min="227" max="227" width="9.140625" style="39"/>
    <col min="228" max="228" width="14.85546875" style="39" customWidth="1"/>
    <col min="229" max="229" width="20.7109375" style="39" customWidth="1"/>
    <col min="230" max="230" width="12.28515625" style="39" customWidth="1"/>
    <col min="231" max="231" width="14.5703125" style="39" customWidth="1"/>
    <col min="232" max="235" width="9.140625" style="39"/>
    <col min="236" max="238" width="12" style="39" customWidth="1"/>
    <col min="239" max="241" width="9.140625" style="39"/>
    <col min="242" max="242" width="12.85546875" style="39" customWidth="1"/>
    <col min="243" max="243" width="9.5703125" style="39" bestFit="1" customWidth="1"/>
    <col min="244" max="244" width="9.140625" style="39"/>
    <col min="245" max="245" width="35.140625" style="39" customWidth="1"/>
    <col min="246" max="251" width="12.5703125" style="39" customWidth="1"/>
    <col min="252" max="16384" width="9.140625" style="39"/>
  </cols>
  <sheetData>
    <row r="1" spans="1:251">
      <c r="A1" s="32" t="s">
        <v>190</v>
      </c>
      <c r="B1" s="289">
        <v>2025</v>
      </c>
      <c r="C1" s="138"/>
      <c r="D1" s="138"/>
      <c r="E1" s="138"/>
      <c r="F1" s="138"/>
      <c r="G1" s="138"/>
      <c r="I1" s="138"/>
      <c r="J1" s="138"/>
      <c r="K1" s="138"/>
      <c r="L1" s="138"/>
      <c r="M1" s="138"/>
      <c r="N1" s="138"/>
      <c r="O1" s="138"/>
      <c r="P1" s="138"/>
      <c r="Q1" s="138"/>
      <c r="R1" s="138"/>
      <c r="S1" s="138"/>
      <c r="T1" s="138"/>
      <c r="U1" s="138"/>
      <c r="V1" s="138"/>
    </row>
    <row r="2" spans="1:251" ht="14.65" thickBot="1"/>
    <row r="3" spans="1:251" ht="15.75" customHeight="1" thickBot="1">
      <c r="A3" s="369" t="s">
        <v>191</v>
      </c>
      <c r="B3" s="370"/>
      <c r="C3" s="370"/>
      <c r="D3" s="370"/>
      <c r="E3" s="370"/>
      <c r="F3" s="370"/>
      <c r="G3" s="370"/>
      <c r="H3" s="370"/>
      <c r="I3" s="370"/>
      <c r="J3" s="370"/>
      <c r="K3" s="370"/>
      <c r="L3" s="370"/>
      <c r="M3" s="370"/>
      <c r="N3" s="371"/>
      <c r="O3" s="369" t="s">
        <v>192</v>
      </c>
      <c r="P3" s="370"/>
      <c r="Q3" s="370"/>
      <c r="R3" s="371"/>
      <c r="S3" s="369" t="s">
        <v>193</v>
      </c>
      <c r="T3" s="370"/>
      <c r="U3" s="370"/>
      <c r="V3" s="371"/>
      <c r="X3" s="369" t="s">
        <v>194</v>
      </c>
      <c r="Y3" s="370"/>
      <c r="Z3" s="370"/>
      <c r="AA3" s="370"/>
      <c r="AB3" s="370"/>
      <c r="AC3" s="370"/>
      <c r="AD3" s="370"/>
      <c r="AE3" s="370"/>
      <c r="AF3" s="370"/>
      <c r="AG3" s="370"/>
      <c r="AH3" s="370"/>
      <c r="AI3" s="370"/>
      <c r="AJ3" s="370"/>
      <c r="AK3" s="370"/>
      <c r="AL3" s="370"/>
      <c r="AM3" s="371"/>
      <c r="AO3" s="369" t="s">
        <v>195</v>
      </c>
      <c r="AP3" s="370"/>
      <c r="AQ3" s="370"/>
      <c r="AR3" s="370"/>
      <c r="AS3" s="370"/>
      <c r="AT3" s="370"/>
      <c r="AU3" s="370"/>
      <c r="AV3" s="370"/>
      <c r="AW3" s="370"/>
      <c r="AX3" s="370"/>
      <c r="AY3" s="370"/>
      <c r="AZ3" s="370"/>
      <c r="BA3" s="370"/>
      <c r="BB3" s="370"/>
      <c r="BC3" s="370"/>
      <c r="BD3" s="371"/>
      <c r="BF3" s="369" t="s">
        <v>196</v>
      </c>
      <c r="BG3" s="370"/>
      <c r="BH3" s="370"/>
      <c r="BI3" s="370"/>
      <c r="BJ3" s="370"/>
      <c r="BK3" s="370"/>
      <c r="BL3" s="370"/>
      <c r="BM3" s="370"/>
      <c r="BN3" s="370"/>
      <c r="BO3" s="370"/>
      <c r="BP3" s="370"/>
      <c r="BQ3" s="370"/>
      <c r="BR3" s="370"/>
      <c r="BS3" s="370"/>
      <c r="BT3" s="370"/>
      <c r="BU3" s="371"/>
      <c r="BW3" s="369" t="s">
        <v>197</v>
      </c>
      <c r="BX3" s="370"/>
      <c r="BY3" s="370"/>
      <c r="BZ3" s="370"/>
      <c r="CA3" s="370"/>
      <c r="CB3" s="370"/>
      <c r="CC3" s="370"/>
      <c r="CD3" s="370"/>
      <c r="CE3" s="370"/>
      <c r="CF3" s="370"/>
      <c r="CG3" s="370"/>
      <c r="CH3" s="370"/>
      <c r="CI3" s="370"/>
      <c r="CJ3" s="370"/>
      <c r="CK3" s="370"/>
      <c r="CL3" s="371"/>
      <c r="CN3" s="369" t="s">
        <v>198</v>
      </c>
      <c r="CO3" s="370"/>
      <c r="CP3" s="370"/>
      <c r="CQ3" s="370"/>
      <c r="CR3" s="370"/>
      <c r="CS3" s="370"/>
      <c r="CT3" s="370"/>
      <c r="CU3" s="370"/>
      <c r="CV3" s="370"/>
      <c r="CW3" s="370"/>
      <c r="CX3" s="370"/>
      <c r="CY3" s="370"/>
      <c r="CZ3" s="370"/>
      <c r="DA3" s="370"/>
      <c r="DB3" s="370"/>
      <c r="DC3" s="371"/>
      <c r="DE3" s="369" t="s">
        <v>199</v>
      </c>
      <c r="DF3" s="370"/>
      <c r="DG3" s="370"/>
      <c r="DH3" s="370"/>
      <c r="DI3" s="370"/>
      <c r="DJ3" s="370"/>
      <c r="DK3" s="370"/>
      <c r="DL3" s="370"/>
      <c r="DM3" s="370"/>
      <c r="DN3" s="370"/>
      <c r="DO3" s="370"/>
      <c r="DP3" s="370"/>
      <c r="DQ3" s="370"/>
      <c r="DR3" s="370"/>
      <c r="DS3" s="370"/>
      <c r="DT3" s="371"/>
      <c r="DV3" s="369" t="s">
        <v>200</v>
      </c>
      <c r="DW3" s="370"/>
      <c r="DX3" s="370"/>
      <c r="DY3" s="370"/>
      <c r="DZ3" s="370"/>
      <c r="EA3" s="370"/>
      <c r="EB3" s="370"/>
      <c r="EC3" s="370"/>
      <c r="ED3" s="370"/>
      <c r="EE3" s="370"/>
      <c r="EF3" s="370"/>
      <c r="EG3" s="370"/>
      <c r="EH3" s="370"/>
      <c r="EI3" s="370"/>
      <c r="EJ3" s="370"/>
      <c r="EK3" s="371"/>
      <c r="EM3" s="369" t="s">
        <v>201</v>
      </c>
      <c r="EN3" s="370"/>
      <c r="EO3" s="370"/>
      <c r="EP3" s="370"/>
      <c r="EQ3" s="370"/>
      <c r="ER3" s="370"/>
      <c r="ES3" s="370"/>
      <c r="ET3" s="370"/>
      <c r="EU3" s="370"/>
      <c r="EV3" s="370"/>
      <c r="EW3" s="370"/>
      <c r="EX3" s="370"/>
      <c r="EY3" s="370"/>
      <c r="EZ3" s="370"/>
      <c r="FA3" s="370"/>
      <c r="FB3" s="371"/>
      <c r="FD3" s="369" t="s">
        <v>202</v>
      </c>
      <c r="FE3" s="370"/>
      <c r="FF3" s="370"/>
      <c r="FG3" s="370"/>
      <c r="FH3" s="370"/>
      <c r="FI3" s="370"/>
      <c r="FJ3" s="370"/>
      <c r="FK3" s="370"/>
      <c r="FL3" s="370"/>
      <c r="FM3" s="370"/>
      <c r="FN3" s="370"/>
      <c r="FO3" s="370"/>
      <c r="FP3" s="370"/>
      <c r="FQ3" s="370"/>
      <c r="FR3" s="370"/>
      <c r="FS3" s="371"/>
      <c r="FU3" s="369" t="s">
        <v>203</v>
      </c>
      <c r="FV3" s="370"/>
      <c r="FW3" s="370"/>
      <c r="FX3" s="370"/>
      <c r="FY3" s="370"/>
      <c r="FZ3" s="370"/>
      <c r="GA3" s="370"/>
      <c r="GB3" s="370"/>
      <c r="GC3" s="370"/>
      <c r="GD3" s="370"/>
      <c r="GE3" s="370"/>
      <c r="GF3" s="370"/>
      <c r="GG3" s="370"/>
      <c r="GH3" s="370"/>
      <c r="GI3" s="370"/>
      <c r="GJ3" s="371"/>
      <c r="GL3" s="369" t="s">
        <v>204</v>
      </c>
      <c r="GM3" s="370"/>
      <c r="GN3" s="370"/>
      <c r="GO3" s="370"/>
      <c r="GP3" s="370"/>
      <c r="GQ3" s="370"/>
      <c r="GR3" s="370"/>
      <c r="GS3" s="370"/>
      <c r="GT3" s="370"/>
      <c r="GU3" s="370"/>
      <c r="GV3" s="370"/>
      <c r="GW3" s="370"/>
      <c r="GX3" s="370"/>
      <c r="GY3" s="370"/>
      <c r="GZ3" s="370"/>
      <c r="HA3" s="371"/>
      <c r="HC3" s="369" t="s">
        <v>205</v>
      </c>
      <c r="HD3" s="370"/>
      <c r="HE3" s="370"/>
      <c r="HF3" s="370"/>
      <c r="HG3" s="370"/>
      <c r="HH3" s="370"/>
      <c r="HI3" s="370"/>
      <c r="HJ3" s="370"/>
      <c r="HK3" s="370"/>
      <c r="HL3" s="370"/>
      <c r="HM3" s="370"/>
      <c r="HN3" s="370"/>
      <c r="HO3" s="370"/>
      <c r="HP3" s="370"/>
      <c r="HQ3" s="370"/>
      <c r="HR3" s="371"/>
      <c r="HT3" s="369" t="s">
        <v>206</v>
      </c>
      <c r="HU3" s="370"/>
      <c r="HV3" s="370"/>
      <c r="HW3" s="370"/>
      <c r="HX3" s="370"/>
      <c r="HY3" s="370"/>
      <c r="HZ3" s="370"/>
      <c r="IA3" s="370"/>
      <c r="IB3" s="370"/>
      <c r="IC3" s="370"/>
      <c r="ID3" s="370"/>
      <c r="IE3" s="370"/>
      <c r="IF3" s="370"/>
      <c r="IG3" s="370"/>
      <c r="IH3" s="370"/>
      <c r="II3" s="371"/>
      <c r="IK3" s="369" t="s">
        <v>207</v>
      </c>
      <c r="IL3" s="370"/>
      <c r="IM3" s="370"/>
      <c r="IN3" s="370"/>
      <c r="IO3" s="370"/>
      <c r="IP3" s="370"/>
      <c r="IQ3" s="371"/>
    </row>
    <row r="4" spans="1:251" ht="28.9" thickBot="1">
      <c r="A4" s="140" t="s">
        <v>208</v>
      </c>
      <c r="B4" s="141" t="s">
        <v>209</v>
      </c>
      <c r="C4" s="27" t="s">
        <v>210</v>
      </c>
      <c r="D4" s="27" t="s">
        <v>211</v>
      </c>
      <c r="E4" s="27" t="s">
        <v>212</v>
      </c>
      <c r="F4" s="27" t="s">
        <v>290</v>
      </c>
      <c r="G4" s="27" t="s">
        <v>213</v>
      </c>
      <c r="H4" s="27" t="s">
        <v>214</v>
      </c>
      <c r="I4" s="27" t="s">
        <v>215</v>
      </c>
      <c r="J4" s="27" t="s">
        <v>216</v>
      </c>
      <c r="K4" s="27" t="s">
        <v>291</v>
      </c>
      <c r="L4" s="27" t="s">
        <v>292</v>
      </c>
      <c r="M4" s="27" t="s">
        <v>217</v>
      </c>
      <c r="N4" s="189" t="s">
        <v>218</v>
      </c>
      <c r="O4" s="140" t="s">
        <v>219</v>
      </c>
      <c r="P4" s="27" t="s">
        <v>220</v>
      </c>
      <c r="Q4" s="27" t="s">
        <v>221</v>
      </c>
      <c r="R4" s="141" t="s">
        <v>222</v>
      </c>
      <c r="S4" s="140" t="s">
        <v>219</v>
      </c>
      <c r="T4" s="27" t="s">
        <v>220</v>
      </c>
      <c r="U4" s="27" t="s">
        <v>221</v>
      </c>
      <c r="V4" s="141" t="s">
        <v>222</v>
      </c>
      <c r="X4" s="199" t="s">
        <v>223</v>
      </c>
      <c r="Y4" s="199" t="s">
        <v>224</v>
      </c>
      <c r="Z4" s="200" t="s">
        <v>129</v>
      </c>
      <c r="AA4" s="200" t="s">
        <v>225</v>
      </c>
      <c r="AB4" s="201" t="s">
        <v>226</v>
      </c>
      <c r="AC4" s="201" t="s">
        <v>227</v>
      </c>
      <c r="AD4" s="201" t="s">
        <v>228</v>
      </c>
      <c r="AE4" s="201" t="s">
        <v>229</v>
      </c>
      <c r="AF4" s="202" t="s">
        <v>230</v>
      </c>
      <c r="AG4" s="203" t="s">
        <v>231</v>
      </c>
      <c r="AH4" s="203" t="s">
        <v>232</v>
      </c>
      <c r="AI4" s="204" t="s">
        <v>233</v>
      </c>
      <c r="AJ4" s="205" t="s">
        <v>234</v>
      </c>
      <c r="AK4" s="202" t="s">
        <v>235</v>
      </c>
      <c r="AL4" s="202" t="s">
        <v>236</v>
      </c>
      <c r="AM4" s="202" t="s">
        <v>237</v>
      </c>
      <c r="AO4" s="199" t="s">
        <v>223</v>
      </c>
      <c r="AP4" s="199" t="s">
        <v>224</v>
      </c>
      <c r="AQ4" s="200" t="s">
        <v>129</v>
      </c>
      <c r="AR4" s="200" t="s">
        <v>225</v>
      </c>
      <c r="AS4" s="201" t="s">
        <v>226</v>
      </c>
      <c r="AT4" s="201" t="s">
        <v>227</v>
      </c>
      <c r="AU4" s="201" t="s">
        <v>228</v>
      </c>
      <c r="AV4" s="201" t="s">
        <v>229</v>
      </c>
      <c r="AW4" s="202" t="s">
        <v>230</v>
      </c>
      <c r="AX4" s="203" t="s">
        <v>231</v>
      </c>
      <c r="AY4" s="203" t="s">
        <v>232</v>
      </c>
      <c r="AZ4" s="204" t="s">
        <v>233</v>
      </c>
      <c r="BA4" s="205" t="s">
        <v>234</v>
      </c>
      <c r="BB4" s="202" t="s">
        <v>235</v>
      </c>
      <c r="BC4" s="202" t="s">
        <v>236</v>
      </c>
      <c r="BD4" s="202" t="s">
        <v>237</v>
      </c>
      <c r="BF4" s="199" t="s">
        <v>223</v>
      </c>
      <c r="BG4" s="199" t="s">
        <v>224</v>
      </c>
      <c r="BH4" s="200" t="s">
        <v>129</v>
      </c>
      <c r="BI4" s="200" t="s">
        <v>225</v>
      </c>
      <c r="BJ4" s="201" t="s">
        <v>226</v>
      </c>
      <c r="BK4" s="201" t="s">
        <v>227</v>
      </c>
      <c r="BL4" s="201" t="s">
        <v>228</v>
      </c>
      <c r="BM4" s="201" t="s">
        <v>229</v>
      </c>
      <c r="BN4" s="202" t="s">
        <v>230</v>
      </c>
      <c r="BO4" s="203" t="s">
        <v>231</v>
      </c>
      <c r="BP4" s="203" t="s">
        <v>232</v>
      </c>
      <c r="BQ4" s="204" t="s">
        <v>233</v>
      </c>
      <c r="BR4" s="205" t="s">
        <v>234</v>
      </c>
      <c r="BS4" s="202" t="s">
        <v>235</v>
      </c>
      <c r="BT4" s="202" t="s">
        <v>236</v>
      </c>
      <c r="BU4" s="202" t="s">
        <v>237</v>
      </c>
      <c r="BW4" s="199" t="s">
        <v>223</v>
      </c>
      <c r="BX4" s="199" t="s">
        <v>224</v>
      </c>
      <c r="BY4" s="200" t="s">
        <v>129</v>
      </c>
      <c r="BZ4" s="200" t="s">
        <v>225</v>
      </c>
      <c r="CA4" s="201" t="s">
        <v>226</v>
      </c>
      <c r="CB4" s="201" t="s">
        <v>227</v>
      </c>
      <c r="CC4" s="201" t="s">
        <v>228</v>
      </c>
      <c r="CD4" s="201" t="s">
        <v>229</v>
      </c>
      <c r="CE4" s="202" t="s">
        <v>230</v>
      </c>
      <c r="CF4" s="203" t="s">
        <v>231</v>
      </c>
      <c r="CG4" s="203" t="s">
        <v>232</v>
      </c>
      <c r="CH4" s="204" t="s">
        <v>233</v>
      </c>
      <c r="CI4" s="205" t="s">
        <v>234</v>
      </c>
      <c r="CJ4" s="202" t="s">
        <v>235</v>
      </c>
      <c r="CK4" s="202" t="s">
        <v>236</v>
      </c>
      <c r="CL4" s="202" t="s">
        <v>237</v>
      </c>
      <c r="CN4" s="199" t="s">
        <v>223</v>
      </c>
      <c r="CO4" s="199" t="s">
        <v>224</v>
      </c>
      <c r="CP4" s="200" t="s">
        <v>129</v>
      </c>
      <c r="CQ4" s="200" t="s">
        <v>225</v>
      </c>
      <c r="CR4" s="201" t="s">
        <v>226</v>
      </c>
      <c r="CS4" s="201" t="s">
        <v>227</v>
      </c>
      <c r="CT4" s="201" t="s">
        <v>228</v>
      </c>
      <c r="CU4" s="201" t="s">
        <v>229</v>
      </c>
      <c r="CV4" s="202" t="s">
        <v>230</v>
      </c>
      <c r="CW4" s="203" t="s">
        <v>231</v>
      </c>
      <c r="CX4" s="203" t="s">
        <v>232</v>
      </c>
      <c r="CY4" s="204" t="s">
        <v>233</v>
      </c>
      <c r="CZ4" s="205" t="s">
        <v>234</v>
      </c>
      <c r="DA4" s="202" t="s">
        <v>235</v>
      </c>
      <c r="DB4" s="202" t="s">
        <v>236</v>
      </c>
      <c r="DC4" s="202" t="s">
        <v>237</v>
      </c>
      <c r="DE4" s="199" t="s">
        <v>223</v>
      </c>
      <c r="DF4" s="199" t="s">
        <v>224</v>
      </c>
      <c r="DG4" s="200" t="s">
        <v>129</v>
      </c>
      <c r="DH4" s="200" t="s">
        <v>225</v>
      </c>
      <c r="DI4" s="201" t="s">
        <v>226</v>
      </c>
      <c r="DJ4" s="201" t="s">
        <v>227</v>
      </c>
      <c r="DK4" s="201" t="s">
        <v>228</v>
      </c>
      <c r="DL4" s="201" t="s">
        <v>229</v>
      </c>
      <c r="DM4" s="202" t="s">
        <v>230</v>
      </c>
      <c r="DN4" s="203" t="s">
        <v>231</v>
      </c>
      <c r="DO4" s="203" t="s">
        <v>232</v>
      </c>
      <c r="DP4" s="204" t="s">
        <v>233</v>
      </c>
      <c r="DQ4" s="205" t="s">
        <v>234</v>
      </c>
      <c r="DR4" s="202" t="s">
        <v>235</v>
      </c>
      <c r="DS4" s="202" t="s">
        <v>236</v>
      </c>
      <c r="DT4" s="202" t="s">
        <v>237</v>
      </c>
      <c r="DV4" s="199" t="s">
        <v>223</v>
      </c>
      <c r="DW4" s="199" t="s">
        <v>224</v>
      </c>
      <c r="DX4" s="200" t="s">
        <v>129</v>
      </c>
      <c r="DY4" s="200" t="s">
        <v>225</v>
      </c>
      <c r="DZ4" s="201" t="s">
        <v>226</v>
      </c>
      <c r="EA4" s="201" t="s">
        <v>227</v>
      </c>
      <c r="EB4" s="201" t="s">
        <v>228</v>
      </c>
      <c r="EC4" s="201" t="s">
        <v>229</v>
      </c>
      <c r="ED4" s="202" t="s">
        <v>230</v>
      </c>
      <c r="EE4" s="203" t="s">
        <v>231</v>
      </c>
      <c r="EF4" s="203" t="s">
        <v>232</v>
      </c>
      <c r="EG4" s="204" t="s">
        <v>233</v>
      </c>
      <c r="EH4" s="205" t="s">
        <v>234</v>
      </c>
      <c r="EI4" s="202" t="s">
        <v>235</v>
      </c>
      <c r="EJ4" s="202" t="s">
        <v>236</v>
      </c>
      <c r="EK4" s="202" t="s">
        <v>237</v>
      </c>
      <c r="EM4" s="199" t="s">
        <v>223</v>
      </c>
      <c r="EN4" s="199" t="s">
        <v>224</v>
      </c>
      <c r="EO4" s="200" t="s">
        <v>129</v>
      </c>
      <c r="EP4" s="200" t="s">
        <v>225</v>
      </c>
      <c r="EQ4" s="201" t="s">
        <v>226</v>
      </c>
      <c r="ER4" s="201" t="s">
        <v>227</v>
      </c>
      <c r="ES4" s="201" t="s">
        <v>228</v>
      </c>
      <c r="ET4" s="201" t="s">
        <v>229</v>
      </c>
      <c r="EU4" s="202" t="s">
        <v>230</v>
      </c>
      <c r="EV4" s="203" t="s">
        <v>231</v>
      </c>
      <c r="EW4" s="203" t="s">
        <v>232</v>
      </c>
      <c r="EX4" s="204" t="s">
        <v>233</v>
      </c>
      <c r="EY4" s="205" t="s">
        <v>234</v>
      </c>
      <c r="EZ4" s="202" t="s">
        <v>235</v>
      </c>
      <c r="FA4" s="202" t="s">
        <v>236</v>
      </c>
      <c r="FB4" s="202" t="s">
        <v>237</v>
      </c>
      <c r="FD4" s="199" t="s">
        <v>223</v>
      </c>
      <c r="FE4" s="199" t="s">
        <v>224</v>
      </c>
      <c r="FF4" s="200" t="s">
        <v>129</v>
      </c>
      <c r="FG4" s="200" t="s">
        <v>225</v>
      </c>
      <c r="FH4" s="201" t="s">
        <v>226</v>
      </c>
      <c r="FI4" s="201" t="s">
        <v>227</v>
      </c>
      <c r="FJ4" s="201" t="s">
        <v>228</v>
      </c>
      <c r="FK4" s="201" t="s">
        <v>229</v>
      </c>
      <c r="FL4" s="202" t="s">
        <v>230</v>
      </c>
      <c r="FM4" s="203" t="s">
        <v>231</v>
      </c>
      <c r="FN4" s="203" t="s">
        <v>232</v>
      </c>
      <c r="FO4" s="204" t="s">
        <v>233</v>
      </c>
      <c r="FP4" s="205" t="s">
        <v>234</v>
      </c>
      <c r="FQ4" s="202" t="s">
        <v>235</v>
      </c>
      <c r="FR4" s="202" t="s">
        <v>236</v>
      </c>
      <c r="FS4" s="202" t="s">
        <v>237</v>
      </c>
      <c r="FU4" s="199" t="s">
        <v>223</v>
      </c>
      <c r="FV4" s="199" t="s">
        <v>224</v>
      </c>
      <c r="FW4" s="200" t="s">
        <v>129</v>
      </c>
      <c r="FX4" s="200" t="s">
        <v>225</v>
      </c>
      <c r="FY4" s="201" t="s">
        <v>226</v>
      </c>
      <c r="FZ4" s="201" t="s">
        <v>227</v>
      </c>
      <c r="GA4" s="201" t="s">
        <v>228</v>
      </c>
      <c r="GB4" s="201" t="s">
        <v>229</v>
      </c>
      <c r="GC4" s="202" t="s">
        <v>230</v>
      </c>
      <c r="GD4" s="203" t="s">
        <v>231</v>
      </c>
      <c r="GE4" s="203" t="s">
        <v>232</v>
      </c>
      <c r="GF4" s="204" t="s">
        <v>233</v>
      </c>
      <c r="GG4" s="205" t="s">
        <v>234</v>
      </c>
      <c r="GH4" s="202" t="s">
        <v>235</v>
      </c>
      <c r="GI4" s="202" t="s">
        <v>236</v>
      </c>
      <c r="GJ4" s="202" t="s">
        <v>237</v>
      </c>
      <c r="GL4" s="199" t="s">
        <v>223</v>
      </c>
      <c r="GM4" s="199" t="s">
        <v>224</v>
      </c>
      <c r="GN4" s="200" t="s">
        <v>129</v>
      </c>
      <c r="GO4" s="200" t="s">
        <v>225</v>
      </c>
      <c r="GP4" s="201" t="s">
        <v>226</v>
      </c>
      <c r="GQ4" s="201" t="s">
        <v>227</v>
      </c>
      <c r="GR4" s="201" t="s">
        <v>228</v>
      </c>
      <c r="GS4" s="201" t="s">
        <v>229</v>
      </c>
      <c r="GT4" s="202" t="s">
        <v>230</v>
      </c>
      <c r="GU4" s="203" t="s">
        <v>231</v>
      </c>
      <c r="GV4" s="203" t="s">
        <v>232</v>
      </c>
      <c r="GW4" s="204" t="s">
        <v>233</v>
      </c>
      <c r="GX4" s="205" t="s">
        <v>234</v>
      </c>
      <c r="GY4" s="202" t="s">
        <v>235</v>
      </c>
      <c r="GZ4" s="202" t="s">
        <v>236</v>
      </c>
      <c r="HA4" s="202" t="s">
        <v>237</v>
      </c>
      <c r="HC4" s="199" t="s">
        <v>223</v>
      </c>
      <c r="HD4" s="199" t="s">
        <v>224</v>
      </c>
      <c r="HE4" s="200" t="s">
        <v>129</v>
      </c>
      <c r="HF4" s="200" t="s">
        <v>225</v>
      </c>
      <c r="HG4" s="201" t="s">
        <v>226</v>
      </c>
      <c r="HH4" s="201" t="s">
        <v>227</v>
      </c>
      <c r="HI4" s="201" t="s">
        <v>228</v>
      </c>
      <c r="HJ4" s="201" t="s">
        <v>229</v>
      </c>
      <c r="HK4" s="202" t="s">
        <v>230</v>
      </c>
      <c r="HL4" s="203" t="s">
        <v>231</v>
      </c>
      <c r="HM4" s="203" t="s">
        <v>232</v>
      </c>
      <c r="HN4" s="204" t="s">
        <v>233</v>
      </c>
      <c r="HO4" s="205" t="s">
        <v>234</v>
      </c>
      <c r="HP4" s="202" t="s">
        <v>235</v>
      </c>
      <c r="HQ4" s="202" t="s">
        <v>236</v>
      </c>
      <c r="HR4" s="202" t="s">
        <v>237</v>
      </c>
      <c r="HT4" s="199" t="s">
        <v>223</v>
      </c>
      <c r="HU4" s="199" t="s">
        <v>224</v>
      </c>
      <c r="HV4" s="200" t="s">
        <v>129</v>
      </c>
      <c r="HW4" s="200" t="s">
        <v>225</v>
      </c>
      <c r="HX4" s="201" t="s">
        <v>226</v>
      </c>
      <c r="HY4" s="201" t="s">
        <v>227</v>
      </c>
      <c r="HZ4" s="201" t="s">
        <v>228</v>
      </c>
      <c r="IA4" s="201" t="s">
        <v>229</v>
      </c>
      <c r="IB4" s="202" t="s">
        <v>230</v>
      </c>
      <c r="IC4" s="203" t="s">
        <v>231</v>
      </c>
      <c r="ID4" s="203" t="s">
        <v>232</v>
      </c>
      <c r="IE4" s="204" t="s">
        <v>233</v>
      </c>
      <c r="IF4" s="205" t="s">
        <v>234</v>
      </c>
      <c r="IG4" s="202" t="s">
        <v>235</v>
      </c>
      <c r="IH4" s="202" t="s">
        <v>236</v>
      </c>
      <c r="II4" s="202" t="s">
        <v>237</v>
      </c>
      <c r="IK4" s="231" t="s">
        <v>238</v>
      </c>
      <c r="IL4" s="232" t="s">
        <v>239</v>
      </c>
      <c r="IM4" s="232" t="s">
        <v>240</v>
      </c>
      <c r="IN4" s="232" t="s">
        <v>241</v>
      </c>
      <c r="IO4" s="232" t="s">
        <v>242</v>
      </c>
      <c r="IP4" s="232" t="s">
        <v>243</v>
      </c>
      <c r="IQ4" s="233" t="s">
        <v>293</v>
      </c>
    </row>
    <row r="5" spans="1:251">
      <c r="A5" s="284" t="s">
        <v>247</v>
      </c>
      <c r="B5" s="145">
        <f>INDEX('Waste Projections'!$H7:$AL7,MATCH('4. YTS and UCRTS Rail'!$B$1,'Waste Projections'!$H$6:$AL$6,0))</f>
        <v>8674.74</v>
      </c>
      <c r="C5" s="286" t="s">
        <v>294</v>
      </c>
      <c r="D5" s="154" t="s">
        <v>257</v>
      </c>
      <c r="E5" s="82" t="s">
        <v>249</v>
      </c>
      <c r="F5" s="82" t="s">
        <v>249</v>
      </c>
      <c r="G5" s="152">
        <v>6.2</v>
      </c>
      <c r="H5" s="83" t="s">
        <v>220</v>
      </c>
      <c r="I5" s="152">
        <v>0</v>
      </c>
      <c r="J5" s="152" t="str">
        <f>IF(E5="N/A","N/A","Transfer Truck")</f>
        <v>N/A</v>
      </c>
      <c r="K5" s="152">
        <v>0</v>
      </c>
      <c r="L5" s="239" t="str">
        <f>IF(F5="N/A","N/A","Transfer Truck")</f>
        <v>N/A</v>
      </c>
      <c r="M5" s="242">
        <v>1200</v>
      </c>
      <c r="N5" s="239" t="str">
        <f>IF(D5="N/A","Garbage Truck","Rail")</f>
        <v>Rail</v>
      </c>
      <c r="O5" s="170">
        <f>(IF($H5=O$4,$G5,0)+IF($J5=O$4,$I5,0)+IF($N5=O$4,$M5,0)+IF($L5=O$4,$K5,0))*$B5</f>
        <v>0</v>
      </c>
      <c r="P5" s="163">
        <f t="shared" ref="P5:R5" si="0">(IF($H5=P$4,$G5,0)+IF($J5=P$4,$I5,0)+IF($N5=P$4,$M5,0)+IF($L5=P$4,$K5,0))*$B5</f>
        <v>53783.387999999999</v>
      </c>
      <c r="Q5" s="163">
        <f t="shared" si="0"/>
        <v>0</v>
      </c>
      <c r="R5" s="171">
        <f t="shared" si="0"/>
        <v>10409688</v>
      </c>
      <c r="S5" s="170">
        <f>INDEX('Transportation GHG'!$B$21:$B$24,MATCH('4. YTS and UCRTS Rail'!S$4,'Transportation GHG'!$A$21:$A$24,0))*O5</f>
        <v>0</v>
      </c>
      <c r="T5" s="163">
        <f>INDEX('Transportation GHG'!$B$21:$B$24,MATCH('4. YTS and UCRTS Rail'!T$4,'Transportation GHG'!$A$21:$A$24,0))*P5</f>
        <v>4.8247836219692308</v>
      </c>
      <c r="U5" s="163">
        <f>INDEX('Transportation GHG'!$B$21:$B$24,MATCH('4. YTS and UCRTS Rail'!U$4,'Transportation GHG'!$A$21:$A$24,0))*Q5</f>
        <v>0</v>
      </c>
      <c r="V5" s="171">
        <f>INDEX('Transportation GHG'!$B$21:$B$24,MATCH('4. YTS and UCRTS Rail'!V$4,'Transportation GHG'!$A$21:$A$24,0))*R5</f>
        <v>246.74345824390247</v>
      </c>
      <c r="X5" s="170">
        <f>INDEX('Waste Composition'!$P$5:$P$20,MATCH('4. YTS and UCRTS Rail'!X$4,'Waste Composition'!$O$5:$O$20,0))*$B5</f>
        <v>346.9896</v>
      </c>
      <c r="Y5" s="163">
        <f>INDEX('Waste Composition'!$P$5:$P$20,MATCH('4. YTS and UCRTS Rail'!Y$4,'Waste Composition'!$O$5:$O$20,0))*$B5</f>
        <v>1474.7057999999997</v>
      </c>
      <c r="Z5" s="163">
        <f>INDEX('Waste Composition'!$P$5:$P$20,MATCH('4. YTS and UCRTS Rail'!Z$4,'Waste Composition'!$O$5:$O$20,0))*$B5</f>
        <v>1561.4531999999999</v>
      </c>
      <c r="AA5" s="163">
        <f>INDEX('Waste Composition'!$P$5:$P$20,MATCH('4. YTS and UCRTS Rail'!AA$4,'Waste Composition'!$O$5:$O$20,0))*$B5</f>
        <v>780.72659999999996</v>
      </c>
      <c r="AB5" s="163">
        <f>INDEX('Waste Composition'!$P$5:$P$20,MATCH('4. YTS and UCRTS Rail'!AB$4,'Waste Composition'!$O$5:$O$20,0))*$B5</f>
        <v>130.12109999999998</v>
      </c>
      <c r="AC5" s="163">
        <f>INDEX('Waste Composition'!$P$5:$P$20,MATCH('4. YTS and UCRTS Rail'!AC$4,'Waste Composition'!$O$5:$O$20,0))*$B5</f>
        <v>216.86850000000001</v>
      </c>
      <c r="AD5" s="163">
        <f>INDEX('Waste Composition'!$P$5:$P$20,MATCH('4. YTS and UCRTS Rail'!AD$4,'Waste Composition'!$O$5:$O$20,0))*$B5</f>
        <v>43.373699999999999</v>
      </c>
      <c r="AE5" s="163">
        <f>INDEX('Waste Composition'!$P$5:$P$20,MATCH('4. YTS and UCRTS Rail'!AE$4,'Waste Composition'!$O$5:$O$20,0))*$B5</f>
        <v>650.60550000000001</v>
      </c>
      <c r="AF5" s="163">
        <f>INDEX('Waste Composition'!$P$5:$P$20,MATCH('4. YTS and UCRTS Rail'!AF$4,'Waste Composition'!$O$5:$O$20,0))*$B5</f>
        <v>86.747399999999999</v>
      </c>
      <c r="AG5" s="163">
        <f>INDEX('Waste Composition'!$P$5:$P$20,MATCH('4. YTS and UCRTS Rail'!AG$4,'Waste Composition'!$O$5:$O$20,0))*$B5</f>
        <v>86.747399999999999</v>
      </c>
      <c r="AH5" s="163">
        <f>INDEX('Waste Composition'!$P$5:$P$20,MATCH('4. YTS and UCRTS Rail'!AH$4,'Waste Composition'!$O$5:$O$20,0))*$B5</f>
        <v>216.86850000000001</v>
      </c>
      <c r="AI5" s="163">
        <f>INDEX('Waste Composition'!$P$5:$P$20,MATCH('4. YTS and UCRTS Rail'!AI$4,'Waste Composition'!$O$5:$O$20,0))*$B5</f>
        <v>260.24219999999997</v>
      </c>
      <c r="AJ5" s="163">
        <f>INDEX('Waste Composition'!$P$5:$P$20,MATCH('4. YTS and UCRTS Rail'!AJ$4,'Waste Composition'!$O$5:$O$20,0))*$B5</f>
        <v>1040.9687999999999</v>
      </c>
      <c r="AK5" s="163">
        <f>INDEX('Waste Composition'!$P$5:$P$20,MATCH('4. YTS and UCRTS Rail'!AK$4,'Waste Composition'!$O$5:$O$20,0))*$B5</f>
        <v>43.373699999999999</v>
      </c>
      <c r="AL5" s="163">
        <f>INDEX('Waste Composition'!$P$5:$P$20,MATCH('4. YTS and UCRTS Rail'!AL$4,'Waste Composition'!$O$5:$O$20,0))*$B5</f>
        <v>1040.9687999999999</v>
      </c>
      <c r="AM5" s="171">
        <f>INDEX('Waste Composition'!$P$5:$P$20,MATCH('4. YTS and UCRTS Rail'!AM$4,'Waste Composition'!$O$5:$O$20,0))*$B5</f>
        <v>693.97919999999999</v>
      </c>
      <c r="AO5" s="212">
        <v>0</v>
      </c>
      <c r="AP5" s="213">
        <v>0</v>
      </c>
      <c r="AQ5" s="213">
        <v>0</v>
      </c>
      <c r="AR5" s="213">
        <v>0</v>
      </c>
      <c r="AS5" s="213">
        <v>0</v>
      </c>
      <c r="AT5" s="213">
        <v>0</v>
      </c>
      <c r="AU5" s="213">
        <v>0</v>
      </c>
      <c r="AV5" s="213">
        <v>0</v>
      </c>
      <c r="AW5" s="213">
        <v>0</v>
      </c>
      <c r="AX5" s="213">
        <v>0</v>
      </c>
      <c r="AY5" s="213">
        <v>0</v>
      </c>
      <c r="AZ5" s="213">
        <v>0</v>
      </c>
      <c r="BA5" s="213">
        <v>0</v>
      </c>
      <c r="BB5" s="213">
        <v>0</v>
      </c>
      <c r="BC5" s="213">
        <v>0</v>
      </c>
      <c r="BD5" s="213">
        <v>0</v>
      </c>
      <c r="BF5" s="212">
        <v>0</v>
      </c>
      <c r="BG5" s="213">
        <v>0</v>
      </c>
      <c r="BH5" s="213">
        <v>0</v>
      </c>
      <c r="BI5" s="213">
        <v>0</v>
      </c>
      <c r="BJ5" s="213">
        <v>0</v>
      </c>
      <c r="BK5" s="213">
        <v>0</v>
      </c>
      <c r="BL5" s="213">
        <v>0</v>
      </c>
      <c r="BM5" s="213">
        <v>0</v>
      </c>
      <c r="BN5" s="213">
        <v>0</v>
      </c>
      <c r="BO5" s="213">
        <v>0</v>
      </c>
      <c r="BP5" s="213">
        <v>0</v>
      </c>
      <c r="BQ5" s="213">
        <v>0</v>
      </c>
      <c r="BR5" s="213">
        <v>0</v>
      </c>
      <c r="BS5" s="213">
        <v>0</v>
      </c>
      <c r="BT5" s="213">
        <v>0</v>
      </c>
      <c r="BU5" s="218">
        <v>0</v>
      </c>
      <c r="BW5" s="212">
        <v>1</v>
      </c>
      <c r="BX5" s="213">
        <v>1</v>
      </c>
      <c r="BY5" s="213">
        <v>1</v>
      </c>
      <c r="BZ5" s="213">
        <v>1</v>
      </c>
      <c r="CA5" s="213">
        <v>1</v>
      </c>
      <c r="CB5" s="213">
        <v>1</v>
      </c>
      <c r="CC5" s="213">
        <v>1</v>
      </c>
      <c r="CD5" s="213">
        <v>1</v>
      </c>
      <c r="CE5" s="213">
        <v>1</v>
      </c>
      <c r="CF5" s="213">
        <v>1</v>
      </c>
      <c r="CG5" s="213">
        <v>1</v>
      </c>
      <c r="CH5" s="213">
        <v>1</v>
      </c>
      <c r="CI5" s="213">
        <v>1</v>
      </c>
      <c r="CJ5" s="213">
        <v>1</v>
      </c>
      <c r="CK5" s="213">
        <v>1</v>
      </c>
      <c r="CL5" s="218">
        <v>1</v>
      </c>
      <c r="CN5" s="212">
        <v>0</v>
      </c>
      <c r="CO5" s="213">
        <v>0</v>
      </c>
      <c r="CP5" s="213">
        <v>0</v>
      </c>
      <c r="CQ5" s="213">
        <v>0</v>
      </c>
      <c r="CR5" s="213">
        <v>0</v>
      </c>
      <c r="CS5" s="213">
        <v>0</v>
      </c>
      <c r="CT5" s="213">
        <v>0</v>
      </c>
      <c r="CU5" s="213">
        <v>0</v>
      </c>
      <c r="CV5" s="213">
        <v>0</v>
      </c>
      <c r="CW5" s="213">
        <v>0</v>
      </c>
      <c r="CX5" s="213">
        <v>0</v>
      </c>
      <c r="CY5" s="213">
        <v>0</v>
      </c>
      <c r="CZ5" s="213">
        <v>0</v>
      </c>
      <c r="DA5" s="213">
        <v>0</v>
      </c>
      <c r="DB5" s="213">
        <v>0</v>
      </c>
      <c r="DC5" s="218">
        <v>0</v>
      </c>
      <c r="DE5" s="212">
        <v>0</v>
      </c>
      <c r="DF5" s="213">
        <v>0</v>
      </c>
      <c r="DG5" s="213">
        <v>0</v>
      </c>
      <c r="DH5" s="213">
        <v>0</v>
      </c>
      <c r="DI5" s="213">
        <v>0</v>
      </c>
      <c r="DJ5" s="213">
        <v>0</v>
      </c>
      <c r="DK5" s="213">
        <v>0</v>
      </c>
      <c r="DL5" s="213">
        <v>0</v>
      </c>
      <c r="DM5" s="213">
        <v>0</v>
      </c>
      <c r="DN5" s="213">
        <v>0</v>
      </c>
      <c r="DO5" s="213">
        <v>0</v>
      </c>
      <c r="DP5" s="213">
        <v>0</v>
      </c>
      <c r="DQ5" s="213">
        <v>0</v>
      </c>
      <c r="DR5" s="213">
        <v>0</v>
      </c>
      <c r="DS5" s="213">
        <v>0</v>
      </c>
      <c r="DT5" s="218">
        <v>0</v>
      </c>
      <c r="DV5" s="212">
        <v>0</v>
      </c>
      <c r="DW5" s="213">
        <v>0</v>
      </c>
      <c r="DX5" s="213">
        <v>0</v>
      </c>
      <c r="DY5" s="213">
        <v>0</v>
      </c>
      <c r="DZ5" s="213">
        <v>0</v>
      </c>
      <c r="EA5" s="213">
        <v>0</v>
      </c>
      <c r="EB5" s="213">
        <v>0</v>
      </c>
      <c r="EC5" s="213">
        <v>0</v>
      </c>
      <c r="ED5" s="213">
        <v>0</v>
      </c>
      <c r="EE5" s="213">
        <v>0</v>
      </c>
      <c r="EF5" s="213">
        <v>0</v>
      </c>
      <c r="EG5" s="213">
        <v>0</v>
      </c>
      <c r="EH5" s="213">
        <v>0</v>
      </c>
      <c r="EI5" s="213">
        <v>0</v>
      </c>
      <c r="EJ5" s="213">
        <v>0</v>
      </c>
      <c r="EK5" s="218">
        <v>0</v>
      </c>
      <c r="EM5" s="170">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71">
        <f>$AM$5*BD5</f>
        <v>0</v>
      </c>
      <c r="FC5" s="229"/>
      <c r="FD5" s="170">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71">
        <f>$AM$5*BU5</f>
        <v>0</v>
      </c>
      <c r="FT5" s="229"/>
      <c r="FU5" s="170">
        <f>$X$5*BW5</f>
        <v>346.9896</v>
      </c>
      <c r="FV5" s="163">
        <f>$Y$5*BX5</f>
        <v>1474.7057999999997</v>
      </c>
      <c r="FW5" s="163">
        <f>$Z$5*BY5</f>
        <v>1561.4531999999999</v>
      </c>
      <c r="FX5" s="163">
        <f>$AA$5*BZ5</f>
        <v>780.72659999999996</v>
      </c>
      <c r="FY5" s="163">
        <f>$AB$5*CA5</f>
        <v>130.12109999999998</v>
      </c>
      <c r="FZ5" s="163">
        <f>$AC$5*CB5</f>
        <v>216.86850000000001</v>
      </c>
      <c r="GA5" s="163">
        <f>$AD$5*CC5</f>
        <v>43.373699999999999</v>
      </c>
      <c r="GB5" s="163">
        <f>$AE$5*CD5</f>
        <v>650.60550000000001</v>
      </c>
      <c r="GC5" s="163">
        <f>$AF$5*CE5</f>
        <v>86.747399999999999</v>
      </c>
      <c r="GD5" s="163">
        <f>$AG$5*CF5</f>
        <v>86.747399999999999</v>
      </c>
      <c r="GE5" s="163">
        <f>$AH$5*CG5</f>
        <v>216.86850000000001</v>
      </c>
      <c r="GF5" s="163">
        <f>$AI$5*CH5</f>
        <v>260.24219999999997</v>
      </c>
      <c r="GG5" s="163">
        <f>$AJ$5*CI5</f>
        <v>1040.9687999999999</v>
      </c>
      <c r="GH5" s="163">
        <f>$AK$5*CJ5</f>
        <v>43.373699999999999</v>
      </c>
      <c r="GI5" s="163">
        <f>$AL$5*CK5</f>
        <v>1040.9687999999999</v>
      </c>
      <c r="GJ5" s="171">
        <f>$AM$5*CL5</f>
        <v>693.97919999999999</v>
      </c>
      <c r="GK5" s="229"/>
      <c r="GL5" s="170">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71">
        <f>$AM$5*DC5</f>
        <v>0</v>
      </c>
      <c r="HB5" s="229"/>
      <c r="HC5" s="170">
        <f>$X$5*DE5</f>
        <v>0</v>
      </c>
      <c r="HD5" s="163">
        <f>$Y$5*DF5</f>
        <v>0</v>
      </c>
      <c r="HE5" s="163">
        <f>$Z$5*DG5</f>
        <v>0</v>
      </c>
      <c r="HF5" s="163">
        <f>$AA$5*DH5</f>
        <v>0</v>
      </c>
      <c r="HG5" s="163">
        <f>$AB$5*DI5</f>
        <v>0</v>
      </c>
      <c r="HH5" s="163">
        <f>$AC$5*DJ5</f>
        <v>0</v>
      </c>
      <c r="HI5" s="163">
        <f>$AD$5*DK5</f>
        <v>0</v>
      </c>
      <c r="HJ5" s="163">
        <f>$AE$5*DL5</f>
        <v>0</v>
      </c>
      <c r="HK5" s="163">
        <f>$AF$5*DM5</f>
        <v>0</v>
      </c>
      <c r="HL5" s="163">
        <f>$AG$5*DN5</f>
        <v>0</v>
      </c>
      <c r="HM5" s="163">
        <f>$AH$5*DO5</f>
        <v>0</v>
      </c>
      <c r="HN5" s="163">
        <f>$AI$5*DP5</f>
        <v>0</v>
      </c>
      <c r="HO5" s="163">
        <f>$AJ$5*DQ5</f>
        <v>0</v>
      </c>
      <c r="HP5" s="163">
        <f>$AK$5*DR5</f>
        <v>0</v>
      </c>
      <c r="HQ5" s="163">
        <f>$AL$5*DS5</f>
        <v>0</v>
      </c>
      <c r="HR5" s="171">
        <f>$AM$5*DT5</f>
        <v>0</v>
      </c>
      <c r="HS5" s="229"/>
      <c r="HT5" s="170">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71">
        <f>$AM$5*EK5</f>
        <v>0</v>
      </c>
      <c r="IK5" s="43" t="s">
        <v>223</v>
      </c>
      <c r="IL5" s="281">
        <f>INDEX($EM$39:$FB$39,MATCH($IK5,$EM$4:$FB$4,0))</f>
        <v>0</v>
      </c>
      <c r="IM5" s="234">
        <f>INDEX($FD$39:$FS$39,MATCH($IK5,$FD$4:$FS$4,0))</f>
        <v>0</v>
      </c>
      <c r="IN5" s="234">
        <f>INDEX($FU$39:$GJ$39,MATCH($IK5,$FU$4:$GJ$4,0))</f>
        <v>2941.6971285428244</v>
      </c>
      <c r="IO5" s="234">
        <f>INDEX($GL$39:$HA$39,MATCH($IK5,$GL$4:$HA$4,0))</f>
        <v>0</v>
      </c>
      <c r="IP5" s="234">
        <f>INDEX($HC$39:$HR$39,MATCH($IK5,$HC$4:$HR$4,0))</f>
        <v>0</v>
      </c>
      <c r="IQ5" s="235">
        <f>INDEX($HT$39:$II$39,MATCH($IK5,$HT$4:$II$4,0))</f>
        <v>0</v>
      </c>
    </row>
    <row r="6" spans="1:251">
      <c r="A6" s="367" t="s">
        <v>250</v>
      </c>
      <c r="B6" s="145">
        <f>INDEX('Waste Projections'!$H8:$AL8,MATCH('4. YTS and UCRTS Rail'!$B$1,'Waste Projections'!$H$6:$AL$6,0))</f>
        <v>2837.35</v>
      </c>
      <c r="C6" s="286" t="s">
        <v>294</v>
      </c>
      <c r="D6" s="154" t="s">
        <v>297</v>
      </c>
      <c r="E6" s="83" t="s">
        <v>249</v>
      </c>
      <c r="F6" s="83" t="s">
        <v>249</v>
      </c>
      <c r="G6" s="156">
        <v>8.4</v>
      </c>
      <c r="H6" s="83" t="s">
        <v>219</v>
      </c>
      <c r="I6" s="156">
        <v>0</v>
      </c>
      <c r="J6" s="156" t="str">
        <f t="shared" ref="J6:J21" si="1">IF(E6="N/A","N/A","Transfer Truck")</f>
        <v>N/A</v>
      </c>
      <c r="K6" s="156">
        <v>0</v>
      </c>
      <c r="L6" s="240" t="str">
        <f t="shared" ref="L6:L21" si="2">IF(F6="N/A","N/A","Transfer Truck")</f>
        <v>N/A</v>
      </c>
      <c r="M6" s="243">
        <f>$M$5</f>
        <v>1200</v>
      </c>
      <c r="N6" s="240" t="str">
        <f t="shared" ref="N6:N21" si="3">IF(D6="N/A","Garbage Truck","Rail")</f>
        <v>Rail</v>
      </c>
      <c r="O6" s="172">
        <f t="shared" ref="O6:R21" si="4">(IF($H6=O$4,$G6,0)+IF($J6=O$4,$I6,0)+IF($N6=O$4,$M6,0)+IF($L6=O$4,$K6,0))*$B6</f>
        <v>23833.74</v>
      </c>
      <c r="P6" s="164">
        <f t="shared" si="4"/>
        <v>0</v>
      </c>
      <c r="Q6" s="164">
        <f t="shared" si="4"/>
        <v>0</v>
      </c>
      <c r="R6" s="173">
        <f t="shared" si="4"/>
        <v>3404820</v>
      </c>
      <c r="S6" s="172">
        <f>INDEX('Transportation GHG'!$B$21:$B$24,MATCH('4. YTS and UCRTS Rail'!S$4,'Transportation GHG'!$A$21:$A$24,0))*O6</f>
        <v>4.2761396289230769</v>
      </c>
      <c r="T6" s="164">
        <f>INDEX('Transportation GHG'!$B$21:$B$24,MATCH('4. YTS and UCRTS Rail'!T$4,'Transportation GHG'!$A$21:$A$24,0))*P6</f>
        <v>0</v>
      </c>
      <c r="U6" s="164">
        <f>INDEX('Transportation GHG'!$B$21:$B$24,MATCH('4. YTS and UCRTS Rail'!U$4,'Transportation GHG'!$A$21:$A$24,0))*Q6</f>
        <v>0</v>
      </c>
      <c r="V6" s="173">
        <f>INDEX('Transportation GHG'!$B$21:$B$24,MATCH('4. YTS and UCRTS Rail'!V$4,'Transportation GHG'!$A$21:$A$24,0))*R6</f>
        <v>80.705306585365861</v>
      </c>
      <c r="X6" s="172">
        <f>INDEX('Waste Composition'!$P$5:$P$20,MATCH('4. YTS and UCRTS Rail'!X$4,'Waste Composition'!$O$5:$O$20,0))*$B6</f>
        <v>113.494</v>
      </c>
      <c r="Y6" s="164">
        <f>INDEX('Waste Composition'!$P$5:$P$20,MATCH('4. YTS and UCRTS Rail'!Y$4,'Waste Composition'!$O$5:$O$20,0))*$B6</f>
        <v>482.34949999999992</v>
      </c>
      <c r="Z6" s="164">
        <f>INDEX('Waste Composition'!$P$5:$P$20,MATCH('4. YTS and UCRTS Rail'!Z$4,'Waste Composition'!$O$5:$O$20,0))*$B6</f>
        <v>510.72299999999996</v>
      </c>
      <c r="AA6" s="164">
        <f>INDEX('Waste Composition'!$P$5:$P$20,MATCH('4. YTS and UCRTS Rail'!AA$4,'Waste Composition'!$O$5:$O$20,0))*$B6</f>
        <v>255.36149999999998</v>
      </c>
      <c r="AB6" s="164">
        <f>INDEX('Waste Composition'!$P$5:$P$20,MATCH('4. YTS and UCRTS Rail'!AB$4,'Waste Composition'!$O$5:$O$20,0))*$B6</f>
        <v>42.560249999999996</v>
      </c>
      <c r="AC6" s="164">
        <f>INDEX('Waste Composition'!$P$5:$P$20,MATCH('4. YTS and UCRTS Rail'!AC$4,'Waste Composition'!$O$5:$O$20,0))*$B6</f>
        <v>70.933750000000003</v>
      </c>
      <c r="AD6" s="164">
        <f>INDEX('Waste Composition'!$P$5:$P$20,MATCH('4. YTS and UCRTS Rail'!AD$4,'Waste Composition'!$O$5:$O$20,0))*$B6</f>
        <v>14.18675</v>
      </c>
      <c r="AE6" s="164">
        <f>INDEX('Waste Composition'!$P$5:$P$20,MATCH('4. YTS and UCRTS Rail'!AE$4,'Waste Composition'!$O$5:$O$20,0))*$B6</f>
        <v>212.80124999999998</v>
      </c>
      <c r="AF6" s="164">
        <f>INDEX('Waste Composition'!$P$5:$P$20,MATCH('4. YTS and UCRTS Rail'!AF$4,'Waste Composition'!$O$5:$O$20,0))*$B6</f>
        <v>28.3735</v>
      </c>
      <c r="AG6" s="164">
        <f>INDEX('Waste Composition'!$P$5:$P$20,MATCH('4. YTS and UCRTS Rail'!AG$4,'Waste Composition'!$O$5:$O$20,0))*$B6</f>
        <v>28.3735</v>
      </c>
      <c r="AH6" s="164">
        <f>INDEX('Waste Composition'!$P$5:$P$20,MATCH('4. YTS and UCRTS Rail'!AH$4,'Waste Composition'!$O$5:$O$20,0))*$B6</f>
        <v>70.933750000000003</v>
      </c>
      <c r="AI6" s="164">
        <f>INDEX('Waste Composition'!$P$5:$P$20,MATCH('4. YTS and UCRTS Rail'!AI$4,'Waste Composition'!$O$5:$O$20,0))*$B6</f>
        <v>85.120499999999993</v>
      </c>
      <c r="AJ6" s="164">
        <f>INDEX('Waste Composition'!$P$5:$P$20,MATCH('4. YTS and UCRTS Rail'!AJ$4,'Waste Composition'!$O$5:$O$20,0))*$B6</f>
        <v>340.48199999999997</v>
      </c>
      <c r="AK6" s="164">
        <f>INDEX('Waste Composition'!$P$5:$P$20,MATCH('4. YTS and UCRTS Rail'!AK$4,'Waste Composition'!$O$5:$O$20,0))*$B6</f>
        <v>14.18675</v>
      </c>
      <c r="AL6" s="164">
        <f>INDEX('Waste Composition'!$P$5:$P$20,MATCH('4. YTS and UCRTS Rail'!AL$4,'Waste Composition'!$O$5:$O$20,0))*$B6</f>
        <v>340.48199999999997</v>
      </c>
      <c r="AM6" s="173">
        <f>INDEX('Waste Composition'!$P$5:$P$20,MATCH('4. YTS and UCRTS Rail'!AM$4,'Waste Composition'!$O$5:$O$20,0))*$B6</f>
        <v>226.988</v>
      </c>
      <c r="AO6" s="214">
        <v>0</v>
      </c>
      <c r="AP6" s="215">
        <v>0</v>
      </c>
      <c r="AQ6" s="215">
        <v>0</v>
      </c>
      <c r="AR6" s="215">
        <v>0</v>
      </c>
      <c r="AS6" s="215">
        <v>0</v>
      </c>
      <c r="AT6" s="215">
        <v>0</v>
      </c>
      <c r="AU6" s="215">
        <v>0</v>
      </c>
      <c r="AV6" s="215">
        <v>0</v>
      </c>
      <c r="AW6" s="215">
        <v>0</v>
      </c>
      <c r="AX6" s="215">
        <v>0</v>
      </c>
      <c r="AY6" s="215">
        <v>0</v>
      </c>
      <c r="AZ6" s="215">
        <v>0</v>
      </c>
      <c r="BA6" s="215">
        <v>0</v>
      </c>
      <c r="BB6" s="215">
        <v>0</v>
      </c>
      <c r="BC6" s="215">
        <v>0</v>
      </c>
      <c r="BD6" s="215">
        <v>0</v>
      </c>
      <c r="BF6" s="214">
        <v>0</v>
      </c>
      <c r="BG6" s="215">
        <v>0</v>
      </c>
      <c r="BH6" s="215">
        <v>0</v>
      </c>
      <c r="BI6" s="215">
        <v>0</v>
      </c>
      <c r="BJ6" s="215">
        <v>0</v>
      </c>
      <c r="BK6" s="215">
        <v>0</v>
      </c>
      <c r="BL6" s="215">
        <v>0</v>
      </c>
      <c r="BM6" s="215">
        <v>0</v>
      </c>
      <c r="BN6" s="215">
        <v>0</v>
      </c>
      <c r="BO6" s="215">
        <v>0</v>
      </c>
      <c r="BP6" s="215">
        <v>0</v>
      </c>
      <c r="BQ6" s="215">
        <v>0</v>
      </c>
      <c r="BR6" s="215">
        <v>0</v>
      </c>
      <c r="BS6" s="215">
        <v>0</v>
      </c>
      <c r="BT6" s="215">
        <v>0</v>
      </c>
      <c r="BU6" s="219">
        <v>0</v>
      </c>
      <c r="BW6" s="214">
        <v>1</v>
      </c>
      <c r="BX6" s="215">
        <v>1</v>
      </c>
      <c r="BY6" s="215">
        <v>1</v>
      </c>
      <c r="BZ6" s="215">
        <v>1</v>
      </c>
      <c r="CA6" s="215">
        <v>1</v>
      </c>
      <c r="CB6" s="215">
        <v>1</v>
      </c>
      <c r="CC6" s="215">
        <v>1</v>
      </c>
      <c r="CD6" s="215">
        <v>1</v>
      </c>
      <c r="CE6" s="215">
        <v>1</v>
      </c>
      <c r="CF6" s="215">
        <v>1</v>
      </c>
      <c r="CG6" s="215">
        <v>1</v>
      </c>
      <c r="CH6" s="215">
        <v>1</v>
      </c>
      <c r="CI6" s="215">
        <v>1</v>
      </c>
      <c r="CJ6" s="215">
        <v>1</v>
      </c>
      <c r="CK6" s="215">
        <v>1</v>
      </c>
      <c r="CL6" s="219">
        <v>1</v>
      </c>
      <c r="CN6" s="214">
        <v>0</v>
      </c>
      <c r="CO6" s="215">
        <v>0</v>
      </c>
      <c r="CP6" s="215">
        <v>0</v>
      </c>
      <c r="CQ6" s="215">
        <v>0</v>
      </c>
      <c r="CR6" s="215">
        <v>0</v>
      </c>
      <c r="CS6" s="215">
        <v>0</v>
      </c>
      <c r="CT6" s="215">
        <v>0</v>
      </c>
      <c r="CU6" s="215">
        <v>0</v>
      </c>
      <c r="CV6" s="215">
        <v>0</v>
      </c>
      <c r="CW6" s="215">
        <v>0</v>
      </c>
      <c r="CX6" s="215">
        <v>0</v>
      </c>
      <c r="CY6" s="215">
        <v>0</v>
      </c>
      <c r="CZ6" s="215">
        <v>0</v>
      </c>
      <c r="DA6" s="215">
        <v>0</v>
      </c>
      <c r="DB6" s="215">
        <v>0</v>
      </c>
      <c r="DC6" s="219">
        <v>0</v>
      </c>
      <c r="DE6" s="214">
        <v>0</v>
      </c>
      <c r="DF6" s="215">
        <v>0</v>
      </c>
      <c r="DG6" s="215">
        <v>0</v>
      </c>
      <c r="DH6" s="215">
        <v>0</v>
      </c>
      <c r="DI6" s="215">
        <v>0</v>
      </c>
      <c r="DJ6" s="215">
        <v>0</v>
      </c>
      <c r="DK6" s="215">
        <v>0</v>
      </c>
      <c r="DL6" s="215">
        <v>0</v>
      </c>
      <c r="DM6" s="215">
        <v>0</v>
      </c>
      <c r="DN6" s="215">
        <v>0</v>
      </c>
      <c r="DO6" s="215">
        <v>0</v>
      </c>
      <c r="DP6" s="215">
        <v>0</v>
      </c>
      <c r="DQ6" s="215">
        <v>0</v>
      </c>
      <c r="DR6" s="215">
        <v>0</v>
      </c>
      <c r="DS6" s="215">
        <v>0</v>
      </c>
      <c r="DT6" s="219">
        <v>0</v>
      </c>
      <c r="DV6" s="214">
        <v>0</v>
      </c>
      <c r="DW6" s="215">
        <v>0</v>
      </c>
      <c r="DX6" s="215">
        <v>0</v>
      </c>
      <c r="DY6" s="215">
        <v>0</v>
      </c>
      <c r="DZ6" s="215">
        <v>0</v>
      </c>
      <c r="EA6" s="215">
        <v>0</v>
      </c>
      <c r="EB6" s="215">
        <v>0</v>
      </c>
      <c r="EC6" s="215">
        <v>0</v>
      </c>
      <c r="ED6" s="215">
        <v>0</v>
      </c>
      <c r="EE6" s="215">
        <v>0</v>
      </c>
      <c r="EF6" s="215">
        <v>0</v>
      </c>
      <c r="EG6" s="215">
        <v>0</v>
      </c>
      <c r="EH6" s="215">
        <v>0</v>
      </c>
      <c r="EI6" s="215">
        <v>0</v>
      </c>
      <c r="EJ6" s="215">
        <v>0</v>
      </c>
      <c r="EK6" s="219">
        <v>0</v>
      </c>
      <c r="EM6" s="172">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73">
        <f>$AM$6*BD6</f>
        <v>0</v>
      </c>
      <c r="FC6" s="229"/>
      <c r="FD6" s="172">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73">
        <f>$AM$6*BU6</f>
        <v>0</v>
      </c>
      <c r="FT6" s="229"/>
      <c r="FU6" s="172">
        <f>$X$6*BW6</f>
        <v>113.494</v>
      </c>
      <c r="FV6" s="164">
        <f>$Y$6*BX6</f>
        <v>482.34949999999992</v>
      </c>
      <c r="FW6" s="164">
        <f>$Z$6*BY6</f>
        <v>510.72299999999996</v>
      </c>
      <c r="FX6" s="164">
        <f>$AA$6*BZ6</f>
        <v>255.36149999999998</v>
      </c>
      <c r="FY6" s="164">
        <f>$AB$6*CA6</f>
        <v>42.560249999999996</v>
      </c>
      <c r="FZ6" s="164">
        <f>$AC$6*CB6</f>
        <v>70.933750000000003</v>
      </c>
      <c r="GA6" s="164">
        <f>$AD$6*CC6</f>
        <v>14.18675</v>
      </c>
      <c r="GB6" s="164">
        <f>$AE$6*CD6</f>
        <v>212.80124999999998</v>
      </c>
      <c r="GC6" s="164">
        <f>$AF$6*CE6</f>
        <v>28.3735</v>
      </c>
      <c r="GD6" s="164">
        <f>$AG$6*CF6</f>
        <v>28.3735</v>
      </c>
      <c r="GE6" s="164">
        <f>$AH$6*CG6</f>
        <v>70.933750000000003</v>
      </c>
      <c r="GF6" s="164">
        <f>$AI$6*CH6</f>
        <v>85.120499999999993</v>
      </c>
      <c r="GG6" s="164">
        <f>$AJ$6*CI6</f>
        <v>340.48199999999997</v>
      </c>
      <c r="GH6" s="164">
        <f>$AK$6*CJ6</f>
        <v>14.18675</v>
      </c>
      <c r="GI6" s="164">
        <f>$AL$6*CK6</f>
        <v>340.48199999999997</v>
      </c>
      <c r="GJ6" s="173">
        <f>$AM$6*CL6</f>
        <v>226.988</v>
      </c>
      <c r="GK6" s="229"/>
      <c r="GL6" s="172">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73">
        <f>$AM$6*DC6</f>
        <v>0</v>
      </c>
      <c r="HB6" s="229"/>
      <c r="HC6" s="172">
        <f>$X$6*DE6</f>
        <v>0</v>
      </c>
      <c r="HD6" s="164">
        <f>$Y$6*DF6</f>
        <v>0</v>
      </c>
      <c r="HE6" s="164">
        <f>$Z$6*DG6</f>
        <v>0</v>
      </c>
      <c r="HF6" s="164">
        <f>$AA$6*DH6</f>
        <v>0</v>
      </c>
      <c r="HG6" s="164">
        <f>$AB$6*DI6</f>
        <v>0</v>
      </c>
      <c r="HH6" s="164">
        <f>$AC$6*DJ6</f>
        <v>0</v>
      </c>
      <c r="HI6" s="164">
        <f>$AD$6*DK6</f>
        <v>0</v>
      </c>
      <c r="HJ6" s="164">
        <f>$AE$6*DL6</f>
        <v>0</v>
      </c>
      <c r="HK6" s="164">
        <f>$AF$6*DM6</f>
        <v>0</v>
      </c>
      <c r="HL6" s="164">
        <f>$AG$6*DN6</f>
        <v>0</v>
      </c>
      <c r="HM6" s="164">
        <f>$AH$6*DO6</f>
        <v>0</v>
      </c>
      <c r="HN6" s="164">
        <f>$AI$6*DP6</f>
        <v>0</v>
      </c>
      <c r="HO6" s="164">
        <f>$AJ$6*DQ6</f>
        <v>0</v>
      </c>
      <c r="HP6" s="164">
        <f>$AK$6*DR6</f>
        <v>0</v>
      </c>
      <c r="HQ6" s="164">
        <f>$AL$6*DS6</f>
        <v>0</v>
      </c>
      <c r="HR6" s="173">
        <f>$AM$6*DT6</f>
        <v>0</v>
      </c>
      <c r="HS6" s="229"/>
      <c r="HT6" s="172">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73">
        <f>$AM$6*EK6</f>
        <v>0</v>
      </c>
      <c r="IK6" s="46" t="s">
        <v>224</v>
      </c>
      <c r="IL6" s="62">
        <f t="shared" ref="IL6:IL20" si="5">INDEX($EM$39:$FB$39,MATCH($IK6,$EM$4:$FB$4,0))</f>
        <v>0</v>
      </c>
      <c r="IM6" s="289">
        <f t="shared" ref="IM6:IM20" si="6">INDEX($FD$39:$FS$39,MATCH($IK6,$FD$4:$FS$4,0))</f>
        <v>0</v>
      </c>
      <c r="IN6" s="289">
        <f t="shared" ref="IN6:IN20" si="7">INDEX($FU$39:$GJ$39,MATCH($IK6,$FU$4:$GJ$4,0))</f>
        <v>13528.012257085649</v>
      </c>
      <c r="IO6" s="289">
        <f t="shared" ref="IO6:IO20" si="8">INDEX($GL$39:$HA$39,MATCH($IK6,$GL$4:$HA$4,0))</f>
        <v>0</v>
      </c>
      <c r="IP6" s="289">
        <f t="shared" ref="IP6:IP20" si="9">INDEX($HC$39:$HR$39,MATCH($IK6,$HC$4:$HR$4,0))</f>
        <v>0</v>
      </c>
      <c r="IQ6" s="236">
        <f t="shared" ref="IQ6:IQ20" si="10">INDEX($HT$39:$II$39,MATCH($IK6,$HT$4:$II$4,0))</f>
        <v>0</v>
      </c>
    </row>
    <row r="7" spans="1:251">
      <c r="A7" s="368"/>
      <c r="B7" s="145">
        <f>INDEX('Waste Projections'!$H9:$AL9,MATCH('4. YTS and UCRTS Rail'!$B$1,'Waste Projections'!$H$6:$AL$6,0))</f>
        <v>2837.35</v>
      </c>
      <c r="C7" s="286" t="s">
        <v>294</v>
      </c>
      <c r="D7" s="154" t="s">
        <v>297</v>
      </c>
      <c r="E7" s="83" t="s">
        <v>249</v>
      </c>
      <c r="F7" s="83" t="s">
        <v>249</v>
      </c>
      <c r="G7" s="156">
        <v>8.4</v>
      </c>
      <c r="H7" s="83" t="s">
        <v>219</v>
      </c>
      <c r="I7" s="156">
        <v>0</v>
      </c>
      <c r="J7" s="156" t="str">
        <f t="shared" si="1"/>
        <v>N/A</v>
      </c>
      <c r="K7" s="156">
        <v>0</v>
      </c>
      <c r="L7" s="240" t="str">
        <f t="shared" si="2"/>
        <v>N/A</v>
      </c>
      <c r="M7" s="243">
        <f t="shared" ref="M7:M21" si="11">$M$5</f>
        <v>1200</v>
      </c>
      <c r="N7" s="240" t="str">
        <f t="shared" si="3"/>
        <v>Rail</v>
      </c>
      <c r="O7" s="172">
        <f t="shared" si="4"/>
        <v>23833.74</v>
      </c>
      <c r="P7" s="164">
        <f t="shared" si="4"/>
        <v>0</v>
      </c>
      <c r="Q7" s="164">
        <f t="shared" si="4"/>
        <v>0</v>
      </c>
      <c r="R7" s="173">
        <f t="shared" si="4"/>
        <v>3404820</v>
      </c>
      <c r="S7" s="172">
        <f>INDEX('Transportation GHG'!$B$21:$B$24,MATCH('4. YTS and UCRTS Rail'!S$4,'Transportation GHG'!$A$21:$A$24,0))*O7</f>
        <v>4.2761396289230769</v>
      </c>
      <c r="T7" s="164">
        <f>INDEX('Transportation GHG'!$B$21:$B$24,MATCH('4. YTS and UCRTS Rail'!T$4,'Transportation GHG'!$A$21:$A$24,0))*P7</f>
        <v>0</v>
      </c>
      <c r="U7" s="164">
        <f>INDEX('Transportation GHG'!$B$21:$B$24,MATCH('4. YTS and UCRTS Rail'!U$4,'Transportation GHG'!$A$21:$A$24,0))*Q7</f>
        <v>0</v>
      </c>
      <c r="V7" s="173">
        <f>INDEX('Transportation GHG'!$B$21:$B$24,MATCH('4. YTS and UCRTS Rail'!V$4,'Transportation GHG'!$A$21:$A$24,0))*R7</f>
        <v>80.705306585365861</v>
      </c>
      <c r="X7" s="172">
        <f>INDEX('Waste Composition'!$P$5:$P$20,MATCH('4. YTS and UCRTS Rail'!X$4,'Waste Composition'!$O$5:$O$20,0))*$B7</f>
        <v>113.494</v>
      </c>
      <c r="Y7" s="164">
        <f>INDEX('Waste Composition'!$P$5:$P$20,MATCH('4. YTS and UCRTS Rail'!Y$4,'Waste Composition'!$O$5:$O$20,0))*$B7</f>
        <v>482.34949999999992</v>
      </c>
      <c r="Z7" s="164">
        <f>INDEX('Waste Composition'!$P$5:$P$20,MATCH('4. YTS and UCRTS Rail'!Z$4,'Waste Composition'!$O$5:$O$20,0))*$B7</f>
        <v>510.72299999999996</v>
      </c>
      <c r="AA7" s="164">
        <f>INDEX('Waste Composition'!$P$5:$P$20,MATCH('4. YTS and UCRTS Rail'!AA$4,'Waste Composition'!$O$5:$O$20,0))*$B7</f>
        <v>255.36149999999998</v>
      </c>
      <c r="AB7" s="164">
        <f>INDEX('Waste Composition'!$P$5:$P$20,MATCH('4. YTS and UCRTS Rail'!AB$4,'Waste Composition'!$O$5:$O$20,0))*$B7</f>
        <v>42.560249999999996</v>
      </c>
      <c r="AC7" s="164">
        <f>INDEX('Waste Composition'!$P$5:$P$20,MATCH('4. YTS and UCRTS Rail'!AC$4,'Waste Composition'!$O$5:$O$20,0))*$B7</f>
        <v>70.933750000000003</v>
      </c>
      <c r="AD7" s="164">
        <f>INDEX('Waste Composition'!$P$5:$P$20,MATCH('4. YTS and UCRTS Rail'!AD$4,'Waste Composition'!$O$5:$O$20,0))*$B7</f>
        <v>14.18675</v>
      </c>
      <c r="AE7" s="164">
        <f>INDEX('Waste Composition'!$P$5:$P$20,MATCH('4. YTS and UCRTS Rail'!AE$4,'Waste Composition'!$O$5:$O$20,0))*$B7</f>
        <v>212.80124999999998</v>
      </c>
      <c r="AF7" s="164">
        <f>INDEX('Waste Composition'!$P$5:$P$20,MATCH('4. YTS and UCRTS Rail'!AF$4,'Waste Composition'!$O$5:$O$20,0))*$B7</f>
        <v>28.3735</v>
      </c>
      <c r="AG7" s="164">
        <f>INDEX('Waste Composition'!$P$5:$P$20,MATCH('4. YTS and UCRTS Rail'!AG$4,'Waste Composition'!$O$5:$O$20,0))*$B7</f>
        <v>28.3735</v>
      </c>
      <c r="AH7" s="164">
        <f>INDEX('Waste Composition'!$P$5:$P$20,MATCH('4. YTS and UCRTS Rail'!AH$4,'Waste Composition'!$O$5:$O$20,0))*$B7</f>
        <v>70.933750000000003</v>
      </c>
      <c r="AI7" s="164">
        <f>INDEX('Waste Composition'!$P$5:$P$20,MATCH('4. YTS and UCRTS Rail'!AI$4,'Waste Composition'!$O$5:$O$20,0))*$B7</f>
        <v>85.120499999999993</v>
      </c>
      <c r="AJ7" s="164">
        <f>INDEX('Waste Composition'!$P$5:$P$20,MATCH('4. YTS and UCRTS Rail'!AJ$4,'Waste Composition'!$O$5:$O$20,0))*$B7</f>
        <v>340.48199999999997</v>
      </c>
      <c r="AK7" s="164">
        <f>INDEX('Waste Composition'!$P$5:$P$20,MATCH('4. YTS and UCRTS Rail'!AK$4,'Waste Composition'!$O$5:$O$20,0))*$B7</f>
        <v>14.18675</v>
      </c>
      <c r="AL7" s="164">
        <f>INDEX('Waste Composition'!$P$5:$P$20,MATCH('4. YTS and UCRTS Rail'!AL$4,'Waste Composition'!$O$5:$O$20,0))*$B7</f>
        <v>340.48199999999997</v>
      </c>
      <c r="AM7" s="173">
        <f>INDEX('Waste Composition'!$P$5:$P$20,MATCH('4. YTS and UCRTS Rail'!AM$4,'Waste Composition'!$O$5:$O$20,0))*$B7</f>
        <v>226.988</v>
      </c>
      <c r="AO7" s="214">
        <v>0</v>
      </c>
      <c r="AP7" s="215">
        <v>0</v>
      </c>
      <c r="AQ7" s="215">
        <v>0</v>
      </c>
      <c r="AR7" s="215">
        <v>0</v>
      </c>
      <c r="AS7" s="215">
        <v>0</v>
      </c>
      <c r="AT7" s="215">
        <v>0</v>
      </c>
      <c r="AU7" s="215">
        <v>0</v>
      </c>
      <c r="AV7" s="215">
        <v>0</v>
      </c>
      <c r="AW7" s="215">
        <v>0</v>
      </c>
      <c r="AX7" s="215">
        <v>0</v>
      </c>
      <c r="AY7" s="215">
        <v>0</v>
      </c>
      <c r="AZ7" s="215">
        <v>0</v>
      </c>
      <c r="BA7" s="215">
        <v>0</v>
      </c>
      <c r="BB7" s="215">
        <v>0</v>
      </c>
      <c r="BC7" s="215">
        <v>0</v>
      </c>
      <c r="BD7" s="215">
        <v>0</v>
      </c>
      <c r="BF7" s="214">
        <v>0</v>
      </c>
      <c r="BG7" s="215">
        <v>0</v>
      </c>
      <c r="BH7" s="215">
        <v>0</v>
      </c>
      <c r="BI7" s="215">
        <v>0</v>
      </c>
      <c r="BJ7" s="215">
        <v>0</v>
      </c>
      <c r="BK7" s="215">
        <v>0</v>
      </c>
      <c r="BL7" s="215">
        <v>0</v>
      </c>
      <c r="BM7" s="215">
        <v>0</v>
      </c>
      <c r="BN7" s="215">
        <v>0</v>
      </c>
      <c r="BO7" s="215">
        <v>0</v>
      </c>
      <c r="BP7" s="215">
        <v>0</v>
      </c>
      <c r="BQ7" s="215">
        <v>0</v>
      </c>
      <c r="BR7" s="215">
        <v>0</v>
      </c>
      <c r="BS7" s="215">
        <v>0</v>
      </c>
      <c r="BT7" s="215">
        <v>0</v>
      </c>
      <c r="BU7" s="219">
        <v>0</v>
      </c>
      <c r="BW7" s="214">
        <v>1</v>
      </c>
      <c r="BX7" s="215">
        <v>1</v>
      </c>
      <c r="BY7" s="215">
        <v>1</v>
      </c>
      <c r="BZ7" s="215">
        <v>1</v>
      </c>
      <c r="CA7" s="215">
        <v>1</v>
      </c>
      <c r="CB7" s="215">
        <v>1</v>
      </c>
      <c r="CC7" s="215">
        <v>1</v>
      </c>
      <c r="CD7" s="215">
        <v>1</v>
      </c>
      <c r="CE7" s="215">
        <v>1</v>
      </c>
      <c r="CF7" s="215">
        <v>1</v>
      </c>
      <c r="CG7" s="215">
        <v>1</v>
      </c>
      <c r="CH7" s="215">
        <v>1</v>
      </c>
      <c r="CI7" s="215">
        <v>1</v>
      </c>
      <c r="CJ7" s="215">
        <v>1</v>
      </c>
      <c r="CK7" s="215">
        <v>1</v>
      </c>
      <c r="CL7" s="219">
        <v>1</v>
      </c>
      <c r="CN7" s="214">
        <v>0</v>
      </c>
      <c r="CO7" s="215">
        <v>0</v>
      </c>
      <c r="CP7" s="215">
        <v>0</v>
      </c>
      <c r="CQ7" s="215">
        <v>0</v>
      </c>
      <c r="CR7" s="215">
        <v>0</v>
      </c>
      <c r="CS7" s="215">
        <v>0</v>
      </c>
      <c r="CT7" s="215">
        <v>0</v>
      </c>
      <c r="CU7" s="215">
        <v>0</v>
      </c>
      <c r="CV7" s="215">
        <v>0</v>
      </c>
      <c r="CW7" s="215">
        <v>0</v>
      </c>
      <c r="CX7" s="215">
        <v>0</v>
      </c>
      <c r="CY7" s="215">
        <v>0</v>
      </c>
      <c r="CZ7" s="215">
        <v>0</v>
      </c>
      <c r="DA7" s="215">
        <v>0</v>
      </c>
      <c r="DB7" s="215">
        <v>0</v>
      </c>
      <c r="DC7" s="219">
        <v>0</v>
      </c>
      <c r="DE7" s="214">
        <v>0</v>
      </c>
      <c r="DF7" s="215">
        <v>0</v>
      </c>
      <c r="DG7" s="215">
        <v>0</v>
      </c>
      <c r="DH7" s="215">
        <v>0</v>
      </c>
      <c r="DI7" s="215">
        <v>0</v>
      </c>
      <c r="DJ7" s="215">
        <v>0</v>
      </c>
      <c r="DK7" s="215">
        <v>0</v>
      </c>
      <c r="DL7" s="215">
        <v>0</v>
      </c>
      <c r="DM7" s="215">
        <v>0</v>
      </c>
      <c r="DN7" s="215">
        <v>0</v>
      </c>
      <c r="DO7" s="215">
        <v>0</v>
      </c>
      <c r="DP7" s="215">
        <v>0</v>
      </c>
      <c r="DQ7" s="215">
        <v>0</v>
      </c>
      <c r="DR7" s="215">
        <v>0</v>
      </c>
      <c r="DS7" s="215">
        <v>0</v>
      </c>
      <c r="DT7" s="219">
        <v>0</v>
      </c>
      <c r="DV7" s="214">
        <v>0</v>
      </c>
      <c r="DW7" s="215">
        <v>0</v>
      </c>
      <c r="DX7" s="215">
        <v>0</v>
      </c>
      <c r="DY7" s="215">
        <v>0</v>
      </c>
      <c r="DZ7" s="215">
        <v>0</v>
      </c>
      <c r="EA7" s="215">
        <v>0</v>
      </c>
      <c r="EB7" s="215">
        <v>0</v>
      </c>
      <c r="EC7" s="215">
        <v>0</v>
      </c>
      <c r="ED7" s="215">
        <v>0</v>
      </c>
      <c r="EE7" s="215">
        <v>0</v>
      </c>
      <c r="EF7" s="215">
        <v>0</v>
      </c>
      <c r="EG7" s="215">
        <v>0</v>
      </c>
      <c r="EH7" s="215">
        <v>0</v>
      </c>
      <c r="EI7" s="215">
        <v>0</v>
      </c>
      <c r="EJ7" s="215">
        <v>0</v>
      </c>
      <c r="EK7" s="219">
        <v>0</v>
      </c>
      <c r="EM7" s="172">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73">
        <f>$AM$7*BD7</f>
        <v>0</v>
      </c>
      <c r="FC7" s="229"/>
      <c r="FD7" s="172">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73">
        <f>$AM$7*BU7</f>
        <v>0</v>
      </c>
      <c r="FT7" s="229"/>
      <c r="FU7" s="172">
        <f>$X$7*BW7</f>
        <v>113.494</v>
      </c>
      <c r="FV7" s="164">
        <f>$Y$7*BX7</f>
        <v>482.34949999999992</v>
      </c>
      <c r="FW7" s="164">
        <f>$Z$7*BY7</f>
        <v>510.72299999999996</v>
      </c>
      <c r="FX7" s="164">
        <f>$AA$7*BZ7</f>
        <v>255.36149999999998</v>
      </c>
      <c r="FY7" s="164">
        <f>$AB$7*CA7</f>
        <v>42.560249999999996</v>
      </c>
      <c r="FZ7" s="164">
        <f>$AC$7*CB7</f>
        <v>70.933750000000003</v>
      </c>
      <c r="GA7" s="164">
        <f>$AD$7*CC7</f>
        <v>14.18675</v>
      </c>
      <c r="GB7" s="164">
        <f>$AE$7*CD7</f>
        <v>212.80124999999998</v>
      </c>
      <c r="GC7" s="164">
        <f>$AF$7*CE7</f>
        <v>28.3735</v>
      </c>
      <c r="GD7" s="164">
        <f>$AG$7*CF7</f>
        <v>28.3735</v>
      </c>
      <c r="GE7" s="164">
        <f>$AH$7*CG7</f>
        <v>70.933750000000003</v>
      </c>
      <c r="GF7" s="164">
        <f>$AI$7*CH7</f>
        <v>85.120499999999993</v>
      </c>
      <c r="GG7" s="164">
        <f>$AJ$7*CI7</f>
        <v>340.48199999999997</v>
      </c>
      <c r="GH7" s="164">
        <f>$AK$7*CJ7</f>
        <v>14.18675</v>
      </c>
      <c r="GI7" s="164">
        <f>$AL$7*CK7</f>
        <v>340.48199999999997</v>
      </c>
      <c r="GJ7" s="173">
        <f>$AM$7*CL7</f>
        <v>226.988</v>
      </c>
      <c r="GK7" s="229"/>
      <c r="GL7" s="172">
        <f>$X$7*CN7</f>
        <v>0</v>
      </c>
      <c r="GM7" s="164">
        <f>$Y$7*CO7</f>
        <v>0</v>
      </c>
      <c r="GN7" s="164">
        <f>$Z$7*CP7</f>
        <v>0</v>
      </c>
      <c r="GO7" s="164">
        <f>$AA$7*CQ7</f>
        <v>0</v>
      </c>
      <c r="GP7" s="164">
        <f>$AB$7*CR7</f>
        <v>0</v>
      </c>
      <c r="GQ7" s="164">
        <f>$AC$7*CS7</f>
        <v>0</v>
      </c>
      <c r="GR7" s="164">
        <f>$AD$7*CT7</f>
        <v>0</v>
      </c>
      <c r="GS7" s="164">
        <f>$AE$7*CU7</f>
        <v>0</v>
      </c>
      <c r="GT7" s="164">
        <f>$AF$7*CV7</f>
        <v>0</v>
      </c>
      <c r="GU7" s="164">
        <f>$AG$7*CW7</f>
        <v>0</v>
      </c>
      <c r="GV7" s="164">
        <f>$AH$7*CX7</f>
        <v>0</v>
      </c>
      <c r="GW7" s="164">
        <f>$AI$7*CY7</f>
        <v>0</v>
      </c>
      <c r="GX7" s="164">
        <f>$AJ$7*CZ7</f>
        <v>0</v>
      </c>
      <c r="GY7" s="164">
        <f>$AK$7*DA7</f>
        <v>0</v>
      </c>
      <c r="GZ7" s="164">
        <f>$AL$7*DB7</f>
        <v>0</v>
      </c>
      <c r="HA7" s="173">
        <f>$AM$7*DC7</f>
        <v>0</v>
      </c>
      <c r="HB7" s="229"/>
      <c r="HC7" s="172">
        <f>$X$7*DE7</f>
        <v>0</v>
      </c>
      <c r="HD7" s="164">
        <f>$Y$7*DF7</f>
        <v>0</v>
      </c>
      <c r="HE7" s="164">
        <f>$Z$7*DG7</f>
        <v>0</v>
      </c>
      <c r="HF7" s="164">
        <f>$AA$7*DH7</f>
        <v>0</v>
      </c>
      <c r="HG7" s="164">
        <f>$AB$7*DI7</f>
        <v>0</v>
      </c>
      <c r="HH7" s="164">
        <f>$AC$7*DJ7</f>
        <v>0</v>
      </c>
      <c r="HI7" s="164">
        <f>$AD$7*DK7</f>
        <v>0</v>
      </c>
      <c r="HJ7" s="164">
        <f>$AE$7*DL7</f>
        <v>0</v>
      </c>
      <c r="HK7" s="164">
        <f>$AF$7*DM7</f>
        <v>0</v>
      </c>
      <c r="HL7" s="164">
        <f>$AG$7*DN7</f>
        <v>0</v>
      </c>
      <c r="HM7" s="164">
        <f>$AH$7*DO7</f>
        <v>0</v>
      </c>
      <c r="HN7" s="164">
        <f>$AI$7*DP7</f>
        <v>0</v>
      </c>
      <c r="HO7" s="164">
        <f>$AJ$7*DQ7</f>
        <v>0</v>
      </c>
      <c r="HP7" s="164">
        <f>$AK$7*DR7</f>
        <v>0</v>
      </c>
      <c r="HQ7" s="164">
        <f>$AL$7*DS7</f>
        <v>0</v>
      </c>
      <c r="HR7" s="173">
        <f>$AM$7*DT7</f>
        <v>0</v>
      </c>
      <c r="HS7" s="229"/>
      <c r="HT7" s="172">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73">
        <f>$AM$7*EK7</f>
        <v>0</v>
      </c>
      <c r="IK7" s="58" t="s">
        <v>129</v>
      </c>
      <c r="IL7" s="62">
        <f t="shared" si="5"/>
        <v>0</v>
      </c>
      <c r="IM7" s="289">
        <f t="shared" si="6"/>
        <v>0</v>
      </c>
      <c r="IN7" s="289">
        <f t="shared" si="7"/>
        <v>15289.236000000001</v>
      </c>
      <c r="IO7" s="289">
        <f t="shared" si="8"/>
        <v>0</v>
      </c>
      <c r="IP7" s="289">
        <f t="shared" si="9"/>
        <v>0</v>
      </c>
      <c r="IQ7" s="236">
        <f t="shared" si="10"/>
        <v>0</v>
      </c>
    </row>
    <row r="8" spans="1:251">
      <c r="A8" s="62" t="s">
        <v>254</v>
      </c>
      <c r="B8" s="145">
        <f>INDEX('Waste Projections'!$H10:$AL10,MATCH('4. YTS and UCRTS Rail'!$B$1,'Waste Projections'!$H$6:$AL$6,0))</f>
        <v>1130.6199999999999</v>
      </c>
      <c r="C8" s="286" t="s">
        <v>294</v>
      </c>
      <c r="D8" s="154" t="s">
        <v>257</v>
      </c>
      <c r="E8" s="83" t="s">
        <v>249</v>
      </c>
      <c r="F8" s="83" t="s">
        <v>249</v>
      </c>
      <c r="G8" s="156">
        <v>12.5</v>
      </c>
      <c r="H8" s="83" t="s">
        <v>220</v>
      </c>
      <c r="I8" s="156">
        <v>0</v>
      </c>
      <c r="J8" s="156" t="str">
        <f t="shared" si="1"/>
        <v>N/A</v>
      </c>
      <c r="K8" s="156">
        <v>0</v>
      </c>
      <c r="L8" s="240" t="str">
        <f t="shared" si="2"/>
        <v>N/A</v>
      </c>
      <c r="M8" s="243">
        <f t="shared" si="11"/>
        <v>1200</v>
      </c>
      <c r="N8" s="240" t="str">
        <f t="shared" si="3"/>
        <v>Rail</v>
      </c>
      <c r="O8" s="172">
        <f t="shared" si="4"/>
        <v>0</v>
      </c>
      <c r="P8" s="164">
        <f t="shared" si="4"/>
        <v>14132.749999999998</v>
      </c>
      <c r="Q8" s="164">
        <f t="shared" si="4"/>
        <v>0</v>
      </c>
      <c r="R8" s="173">
        <f t="shared" si="4"/>
        <v>1356743.9999999998</v>
      </c>
      <c r="S8" s="172">
        <f>INDEX('Transportation GHG'!$B$21:$B$24,MATCH('4. YTS and UCRTS Rail'!S$4,'Transportation GHG'!$A$21:$A$24,0))*O8</f>
        <v>0</v>
      </c>
      <c r="T8" s="164">
        <f>INDEX('Transportation GHG'!$B$21:$B$24,MATCH('4. YTS and UCRTS Rail'!T$4,'Transportation GHG'!$A$21:$A$24,0))*P8</f>
        <v>1.2678163884615383</v>
      </c>
      <c r="U8" s="164">
        <f>INDEX('Transportation GHG'!$B$21:$B$24,MATCH('4. YTS and UCRTS Rail'!U$4,'Transportation GHG'!$A$21:$A$24,0))*Q8</f>
        <v>0</v>
      </c>
      <c r="V8" s="173">
        <f>INDEX('Transportation GHG'!$B$21:$B$24,MATCH('4. YTS and UCRTS Rail'!V$4,'Transportation GHG'!$A$21:$A$24,0))*R8</f>
        <v>32.159244975609752</v>
      </c>
      <c r="X8" s="172">
        <f>INDEX('Waste Composition'!$P$5:$P$20,MATCH('4. YTS and UCRTS Rail'!X$4,'Waste Composition'!$O$5:$O$20,0))*$B8</f>
        <v>45.224799999999995</v>
      </c>
      <c r="Y8" s="164">
        <f>INDEX('Waste Composition'!$P$5:$P$20,MATCH('4. YTS and UCRTS Rail'!Y$4,'Waste Composition'!$O$5:$O$20,0))*$B8</f>
        <v>192.20539999999997</v>
      </c>
      <c r="Z8" s="164">
        <f>INDEX('Waste Composition'!$P$5:$P$20,MATCH('4. YTS and UCRTS Rail'!Z$4,'Waste Composition'!$O$5:$O$20,0))*$B8</f>
        <v>203.51159999999996</v>
      </c>
      <c r="AA8" s="164">
        <f>INDEX('Waste Composition'!$P$5:$P$20,MATCH('4. YTS and UCRTS Rail'!AA$4,'Waste Composition'!$O$5:$O$20,0))*$B8</f>
        <v>101.75579999999998</v>
      </c>
      <c r="AB8" s="164">
        <f>INDEX('Waste Composition'!$P$5:$P$20,MATCH('4. YTS and UCRTS Rail'!AB$4,'Waste Composition'!$O$5:$O$20,0))*$B8</f>
        <v>16.959299999999999</v>
      </c>
      <c r="AC8" s="164">
        <f>INDEX('Waste Composition'!$P$5:$P$20,MATCH('4. YTS and UCRTS Rail'!AC$4,'Waste Composition'!$O$5:$O$20,0))*$B8</f>
        <v>28.265499999999999</v>
      </c>
      <c r="AD8" s="164">
        <f>INDEX('Waste Composition'!$P$5:$P$20,MATCH('4. YTS and UCRTS Rail'!AD$4,'Waste Composition'!$O$5:$O$20,0))*$B8</f>
        <v>5.6530999999999993</v>
      </c>
      <c r="AE8" s="164">
        <f>INDEX('Waste Composition'!$P$5:$P$20,MATCH('4. YTS and UCRTS Rail'!AE$4,'Waste Composition'!$O$5:$O$20,0))*$B8</f>
        <v>84.796499999999995</v>
      </c>
      <c r="AF8" s="164">
        <f>INDEX('Waste Composition'!$P$5:$P$20,MATCH('4. YTS and UCRTS Rail'!AF$4,'Waste Composition'!$O$5:$O$20,0))*$B8</f>
        <v>11.306199999999999</v>
      </c>
      <c r="AG8" s="164">
        <f>INDEX('Waste Composition'!$P$5:$P$20,MATCH('4. YTS and UCRTS Rail'!AG$4,'Waste Composition'!$O$5:$O$20,0))*$B8</f>
        <v>11.306199999999999</v>
      </c>
      <c r="AH8" s="164">
        <f>INDEX('Waste Composition'!$P$5:$P$20,MATCH('4. YTS and UCRTS Rail'!AH$4,'Waste Composition'!$O$5:$O$20,0))*$B8</f>
        <v>28.265499999999999</v>
      </c>
      <c r="AI8" s="164">
        <f>INDEX('Waste Composition'!$P$5:$P$20,MATCH('4. YTS and UCRTS Rail'!AI$4,'Waste Composition'!$O$5:$O$20,0))*$B8</f>
        <v>33.918599999999998</v>
      </c>
      <c r="AJ8" s="164">
        <f>INDEX('Waste Composition'!$P$5:$P$20,MATCH('4. YTS and UCRTS Rail'!AJ$4,'Waste Composition'!$O$5:$O$20,0))*$B8</f>
        <v>135.67439999999999</v>
      </c>
      <c r="AK8" s="164">
        <f>INDEX('Waste Composition'!$P$5:$P$20,MATCH('4. YTS and UCRTS Rail'!AK$4,'Waste Composition'!$O$5:$O$20,0))*$B8</f>
        <v>5.6530999999999993</v>
      </c>
      <c r="AL8" s="164">
        <f>INDEX('Waste Composition'!$P$5:$P$20,MATCH('4. YTS and UCRTS Rail'!AL$4,'Waste Composition'!$O$5:$O$20,0))*$B8</f>
        <v>135.67439999999999</v>
      </c>
      <c r="AM8" s="173">
        <f>INDEX('Waste Composition'!$P$5:$P$20,MATCH('4. YTS and UCRTS Rail'!AM$4,'Waste Composition'!$O$5:$O$20,0))*$B8</f>
        <v>90.44959999999999</v>
      </c>
      <c r="AO8" s="214">
        <v>0</v>
      </c>
      <c r="AP8" s="215">
        <v>0</v>
      </c>
      <c r="AQ8" s="215">
        <v>0</v>
      </c>
      <c r="AR8" s="215">
        <v>0</v>
      </c>
      <c r="AS8" s="215">
        <v>0</v>
      </c>
      <c r="AT8" s="215">
        <v>0</v>
      </c>
      <c r="AU8" s="215">
        <v>0</v>
      </c>
      <c r="AV8" s="215">
        <v>0</v>
      </c>
      <c r="AW8" s="215">
        <v>0</v>
      </c>
      <c r="AX8" s="215">
        <v>0</v>
      </c>
      <c r="AY8" s="215">
        <v>0</v>
      </c>
      <c r="AZ8" s="215">
        <v>0</v>
      </c>
      <c r="BA8" s="215">
        <v>0</v>
      </c>
      <c r="BB8" s="215">
        <v>0</v>
      </c>
      <c r="BC8" s="215">
        <v>0</v>
      </c>
      <c r="BD8" s="215">
        <v>0</v>
      </c>
      <c r="BF8" s="214">
        <v>0</v>
      </c>
      <c r="BG8" s="215">
        <v>0</v>
      </c>
      <c r="BH8" s="215">
        <v>0</v>
      </c>
      <c r="BI8" s="215">
        <v>0</v>
      </c>
      <c r="BJ8" s="215">
        <v>0</v>
      </c>
      <c r="BK8" s="215">
        <v>0</v>
      </c>
      <c r="BL8" s="215">
        <v>0</v>
      </c>
      <c r="BM8" s="215">
        <v>0</v>
      </c>
      <c r="BN8" s="215">
        <v>0</v>
      </c>
      <c r="BO8" s="215">
        <v>0</v>
      </c>
      <c r="BP8" s="215">
        <v>0</v>
      </c>
      <c r="BQ8" s="215">
        <v>0</v>
      </c>
      <c r="BR8" s="215">
        <v>0</v>
      </c>
      <c r="BS8" s="215">
        <v>0</v>
      </c>
      <c r="BT8" s="215">
        <v>0</v>
      </c>
      <c r="BU8" s="219">
        <v>0</v>
      </c>
      <c r="BW8" s="214">
        <v>1</v>
      </c>
      <c r="BX8" s="215">
        <v>1</v>
      </c>
      <c r="BY8" s="215">
        <v>1</v>
      </c>
      <c r="BZ8" s="215">
        <v>1</v>
      </c>
      <c r="CA8" s="215">
        <v>1</v>
      </c>
      <c r="CB8" s="215">
        <v>1</v>
      </c>
      <c r="CC8" s="215">
        <v>1</v>
      </c>
      <c r="CD8" s="215">
        <v>1</v>
      </c>
      <c r="CE8" s="215">
        <v>1</v>
      </c>
      <c r="CF8" s="215">
        <v>1</v>
      </c>
      <c r="CG8" s="215">
        <v>1</v>
      </c>
      <c r="CH8" s="215">
        <v>1</v>
      </c>
      <c r="CI8" s="215">
        <v>1</v>
      </c>
      <c r="CJ8" s="215">
        <v>1</v>
      </c>
      <c r="CK8" s="215">
        <v>1</v>
      </c>
      <c r="CL8" s="219">
        <v>1</v>
      </c>
      <c r="CN8" s="214">
        <v>0</v>
      </c>
      <c r="CO8" s="215">
        <v>0</v>
      </c>
      <c r="CP8" s="215">
        <v>0</v>
      </c>
      <c r="CQ8" s="215">
        <v>0</v>
      </c>
      <c r="CR8" s="215">
        <v>0</v>
      </c>
      <c r="CS8" s="215">
        <v>0</v>
      </c>
      <c r="CT8" s="215">
        <v>0</v>
      </c>
      <c r="CU8" s="215">
        <v>0</v>
      </c>
      <c r="CV8" s="215">
        <v>0</v>
      </c>
      <c r="CW8" s="215">
        <v>0</v>
      </c>
      <c r="CX8" s="215">
        <v>0</v>
      </c>
      <c r="CY8" s="215">
        <v>0</v>
      </c>
      <c r="CZ8" s="215">
        <v>0</v>
      </c>
      <c r="DA8" s="215">
        <v>0</v>
      </c>
      <c r="DB8" s="215">
        <v>0</v>
      </c>
      <c r="DC8" s="219">
        <v>0</v>
      </c>
      <c r="DE8" s="214">
        <v>0</v>
      </c>
      <c r="DF8" s="215">
        <v>0</v>
      </c>
      <c r="DG8" s="215">
        <v>0</v>
      </c>
      <c r="DH8" s="215">
        <v>0</v>
      </c>
      <c r="DI8" s="215">
        <v>0</v>
      </c>
      <c r="DJ8" s="215">
        <v>0</v>
      </c>
      <c r="DK8" s="215">
        <v>0</v>
      </c>
      <c r="DL8" s="215">
        <v>0</v>
      </c>
      <c r="DM8" s="215">
        <v>0</v>
      </c>
      <c r="DN8" s="215">
        <v>0</v>
      </c>
      <c r="DO8" s="215">
        <v>0</v>
      </c>
      <c r="DP8" s="215">
        <v>0</v>
      </c>
      <c r="DQ8" s="215">
        <v>0</v>
      </c>
      <c r="DR8" s="215">
        <v>0</v>
      </c>
      <c r="DS8" s="215">
        <v>0</v>
      </c>
      <c r="DT8" s="219">
        <v>0</v>
      </c>
      <c r="DV8" s="214">
        <v>0</v>
      </c>
      <c r="DW8" s="215">
        <v>0</v>
      </c>
      <c r="DX8" s="215">
        <v>0</v>
      </c>
      <c r="DY8" s="215">
        <v>0</v>
      </c>
      <c r="DZ8" s="215">
        <v>0</v>
      </c>
      <c r="EA8" s="215">
        <v>0</v>
      </c>
      <c r="EB8" s="215">
        <v>0</v>
      </c>
      <c r="EC8" s="215">
        <v>0</v>
      </c>
      <c r="ED8" s="215">
        <v>0</v>
      </c>
      <c r="EE8" s="215">
        <v>0</v>
      </c>
      <c r="EF8" s="215">
        <v>0</v>
      </c>
      <c r="EG8" s="215">
        <v>0</v>
      </c>
      <c r="EH8" s="215">
        <v>0</v>
      </c>
      <c r="EI8" s="215">
        <v>0</v>
      </c>
      <c r="EJ8" s="215">
        <v>0</v>
      </c>
      <c r="EK8" s="219">
        <v>0</v>
      </c>
      <c r="EM8" s="172">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73">
        <f>$AM$8*BD8</f>
        <v>0</v>
      </c>
      <c r="FC8" s="229"/>
      <c r="FD8" s="172">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73">
        <f>$AM$8*BU8</f>
        <v>0</v>
      </c>
      <c r="FT8" s="229"/>
      <c r="FU8" s="172">
        <f>$X$8*BW8</f>
        <v>45.224799999999995</v>
      </c>
      <c r="FV8" s="164">
        <f>$Y$8*BX8</f>
        <v>192.20539999999997</v>
      </c>
      <c r="FW8" s="164">
        <f>$Z$8*BY8</f>
        <v>203.51159999999996</v>
      </c>
      <c r="FX8" s="164">
        <f>$AA$8*BZ8</f>
        <v>101.75579999999998</v>
      </c>
      <c r="FY8" s="164">
        <f>$AB$8*CA8</f>
        <v>16.959299999999999</v>
      </c>
      <c r="FZ8" s="164">
        <f>$AC$8*CB8</f>
        <v>28.265499999999999</v>
      </c>
      <c r="GA8" s="164">
        <f>$AD$8*CC8</f>
        <v>5.6530999999999993</v>
      </c>
      <c r="GB8" s="164">
        <f>$AE$8*CD8</f>
        <v>84.796499999999995</v>
      </c>
      <c r="GC8" s="164">
        <f>$AF$8*CE8</f>
        <v>11.306199999999999</v>
      </c>
      <c r="GD8" s="164">
        <f>$AG$8*CF8</f>
        <v>11.306199999999999</v>
      </c>
      <c r="GE8" s="164">
        <f>$AH$8*CG8</f>
        <v>28.265499999999999</v>
      </c>
      <c r="GF8" s="164">
        <f>$AI$8*CH8</f>
        <v>33.918599999999998</v>
      </c>
      <c r="GG8" s="164">
        <f>$AJ$8*CI8</f>
        <v>135.67439999999999</v>
      </c>
      <c r="GH8" s="164">
        <f>$AK$8*CJ8</f>
        <v>5.6530999999999993</v>
      </c>
      <c r="GI8" s="164">
        <f>$AL$8*CK8</f>
        <v>135.67439999999999</v>
      </c>
      <c r="GJ8" s="173">
        <f>$AM$8*CL8</f>
        <v>90.44959999999999</v>
      </c>
      <c r="GK8" s="229"/>
      <c r="GL8" s="172">
        <f>$X$8*CN8</f>
        <v>0</v>
      </c>
      <c r="GM8" s="164">
        <f>$Y$8*CO8</f>
        <v>0</v>
      </c>
      <c r="GN8" s="164">
        <f>$Z$8*CP8</f>
        <v>0</v>
      </c>
      <c r="GO8" s="164">
        <f>$AA$8*CQ8</f>
        <v>0</v>
      </c>
      <c r="GP8" s="164">
        <f>$AB$8*CR8</f>
        <v>0</v>
      </c>
      <c r="GQ8" s="164">
        <f>$AC$8*CS8</f>
        <v>0</v>
      </c>
      <c r="GR8" s="164">
        <f>$AD$8*CT8</f>
        <v>0</v>
      </c>
      <c r="GS8" s="164">
        <f>$AE$8*CU8</f>
        <v>0</v>
      </c>
      <c r="GT8" s="164">
        <f>$AF$8*CV8</f>
        <v>0</v>
      </c>
      <c r="GU8" s="164">
        <f>$AG$8*CW8</f>
        <v>0</v>
      </c>
      <c r="GV8" s="164">
        <f>$AH$8*CX8</f>
        <v>0</v>
      </c>
      <c r="GW8" s="164">
        <f>$AI$8*CY8</f>
        <v>0</v>
      </c>
      <c r="GX8" s="164">
        <f>$AJ$8*CZ8</f>
        <v>0</v>
      </c>
      <c r="GY8" s="164">
        <f>$AK$8*DA8</f>
        <v>0</v>
      </c>
      <c r="GZ8" s="164">
        <f>$AL$8*DB8</f>
        <v>0</v>
      </c>
      <c r="HA8" s="173">
        <f>$AM$8*DC8</f>
        <v>0</v>
      </c>
      <c r="HB8" s="229"/>
      <c r="HC8" s="172">
        <f>$X$8*DE8</f>
        <v>0</v>
      </c>
      <c r="HD8" s="164">
        <f>$Y$8*DF8</f>
        <v>0</v>
      </c>
      <c r="HE8" s="164">
        <f>$Z$8*DG8</f>
        <v>0</v>
      </c>
      <c r="HF8" s="164">
        <f>$AA$8*DH8</f>
        <v>0</v>
      </c>
      <c r="HG8" s="164">
        <f>$AB$8*DI8</f>
        <v>0</v>
      </c>
      <c r="HH8" s="164">
        <f>$AC$8*DJ8</f>
        <v>0</v>
      </c>
      <c r="HI8" s="164">
        <f>$AD$8*DK8</f>
        <v>0</v>
      </c>
      <c r="HJ8" s="164">
        <f>$AE$8*DL8</f>
        <v>0</v>
      </c>
      <c r="HK8" s="164">
        <f>$AF$8*DM8</f>
        <v>0</v>
      </c>
      <c r="HL8" s="164">
        <f>$AG$8*DN8</f>
        <v>0</v>
      </c>
      <c r="HM8" s="164">
        <f>$AH$8*DO8</f>
        <v>0</v>
      </c>
      <c r="HN8" s="164">
        <f>$AI$8*DP8</f>
        <v>0</v>
      </c>
      <c r="HO8" s="164">
        <f>$AJ$8*DQ8</f>
        <v>0</v>
      </c>
      <c r="HP8" s="164">
        <f>$AK$8*DR8</f>
        <v>0</v>
      </c>
      <c r="HQ8" s="164">
        <f>$AL$8*DS8</f>
        <v>0</v>
      </c>
      <c r="HR8" s="173">
        <f>$AM$8*DT8</f>
        <v>0</v>
      </c>
      <c r="HS8" s="229"/>
      <c r="HT8" s="172">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73">
        <f>$AM$8*EK8</f>
        <v>0</v>
      </c>
      <c r="IK8" s="58" t="s">
        <v>225</v>
      </c>
      <c r="IL8" s="62">
        <f t="shared" si="5"/>
        <v>0</v>
      </c>
      <c r="IM8" s="289">
        <f t="shared" si="6"/>
        <v>0</v>
      </c>
      <c r="IN8" s="289">
        <f t="shared" si="7"/>
        <v>7644.6180000000004</v>
      </c>
      <c r="IO8" s="289">
        <f t="shared" si="8"/>
        <v>0</v>
      </c>
      <c r="IP8" s="289">
        <f t="shared" si="9"/>
        <v>0</v>
      </c>
      <c r="IQ8" s="236">
        <f t="shared" si="10"/>
        <v>0</v>
      </c>
    </row>
    <row r="9" spans="1:251">
      <c r="A9" s="62" t="s">
        <v>255</v>
      </c>
      <c r="B9" s="145">
        <f>INDEX('Waste Projections'!$H11:$AL11,MATCH('4. YTS and UCRTS Rail'!$B$1,'Waste Projections'!$H$6:$AL$6,0))</f>
        <v>5139.54</v>
      </c>
      <c r="C9" s="286" t="s">
        <v>294</v>
      </c>
      <c r="D9" s="154" t="s">
        <v>257</v>
      </c>
      <c r="E9" s="83" t="s">
        <v>249</v>
      </c>
      <c r="F9" s="83" t="s">
        <v>249</v>
      </c>
      <c r="G9" s="156">
        <v>15.6</v>
      </c>
      <c r="H9" s="83" t="s">
        <v>220</v>
      </c>
      <c r="I9" s="156">
        <v>0</v>
      </c>
      <c r="J9" s="156" t="str">
        <f t="shared" si="1"/>
        <v>N/A</v>
      </c>
      <c r="K9" s="156">
        <v>0</v>
      </c>
      <c r="L9" s="240" t="str">
        <f t="shared" si="2"/>
        <v>N/A</v>
      </c>
      <c r="M9" s="243">
        <f t="shared" si="11"/>
        <v>1200</v>
      </c>
      <c r="N9" s="240" t="str">
        <f t="shared" si="3"/>
        <v>Rail</v>
      </c>
      <c r="O9" s="172">
        <f t="shared" si="4"/>
        <v>0</v>
      </c>
      <c r="P9" s="164">
        <f t="shared" si="4"/>
        <v>80176.823999999993</v>
      </c>
      <c r="Q9" s="164">
        <f t="shared" si="4"/>
        <v>0</v>
      </c>
      <c r="R9" s="173">
        <f t="shared" si="4"/>
        <v>6167448</v>
      </c>
      <c r="S9" s="172">
        <f>INDEX('Transportation GHG'!$B$21:$B$24,MATCH('4. YTS and UCRTS Rail'!S$4,'Transportation GHG'!$A$21:$A$24,0))*O9</f>
        <v>0</v>
      </c>
      <c r="T9" s="164">
        <f>INDEX('Transportation GHG'!$B$21:$B$24,MATCH('4. YTS and UCRTS Rail'!T$4,'Transportation GHG'!$A$21:$A$24,0))*P9</f>
        <v>7.1924778575999992</v>
      </c>
      <c r="U9" s="164">
        <f>INDEX('Transportation GHG'!$B$21:$B$24,MATCH('4. YTS and UCRTS Rail'!U$4,'Transportation GHG'!$A$21:$A$24,0))*Q9</f>
        <v>0</v>
      </c>
      <c r="V9" s="173">
        <f>INDEX('Transportation GHG'!$B$21:$B$24,MATCH('4. YTS and UCRTS Rail'!V$4,'Transportation GHG'!$A$21:$A$24,0))*R9</f>
        <v>146.18857434146344</v>
      </c>
      <c r="X9" s="172">
        <f>INDEX('Waste Composition'!$P$5:$P$20,MATCH('4. YTS and UCRTS Rail'!X$4,'Waste Composition'!$O$5:$O$20,0))*$B9</f>
        <v>205.58160000000001</v>
      </c>
      <c r="Y9" s="164">
        <f>INDEX('Waste Composition'!$P$5:$P$20,MATCH('4. YTS and UCRTS Rail'!Y$4,'Waste Composition'!$O$5:$O$20,0))*$B9</f>
        <v>873.72179999999992</v>
      </c>
      <c r="Z9" s="164">
        <f>INDEX('Waste Composition'!$P$5:$P$20,MATCH('4. YTS and UCRTS Rail'!Z$4,'Waste Composition'!$O$5:$O$20,0))*$B9</f>
        <v>925.11719999999991</v>
      </c>
      <c r="AA9" s="164">
        <f>INDEX('Waste Composition'!$P$5:$P$20,MATCH('4. YTS and UCRTS Rail'!AA$4,'Waste Composition'!$O$5:$O$20,0))*$B9</f>
        <v>462.55859999999996</v>
      </c>
      <c r="AB9" s="164">
        <f>INDEX('Waste Composition'!$P$5:$P$20,MATCH('4. YTS and UCRTS Rail'!AB$4,'Waste Composition'!$O$5:$O$20,0))*$B9</f>
        <v>77.093099999999993</v>
      </c>
      <c r="AC9" s="164">
        <f>INDEX('Waste Composition'!$P$5:$P$20,MATCH('4. YTS and UCRTS Rail'!AC$4,'Waste Composition'!$O$5:$O$20,0))*$B9</f>
        <v>128.48850000000002</v>
      </c>
      <c r="AD9" s="164">
        <f>INDEX('Waste Composition'!$P$5:$P$20,MATCH('4. YTS and UCRTS Rail'!AD$4,'Waste Composition'!$O$5:$O$20,0))*$B9</f>
        <v>25.697700000000001</v>
      </c>
      <c r="AE9" s="164">
        <f>INDEX('Waste Composition'!$P$5:$P$20,MATCH('4. YTS and UCRTS Rail'!AE$4,'Waste Composition'!$O$5:$O$20,0))*$B9</f>
        <v>385.46549999999996</v>
      </c>
      <c r="AF9" s="164">
        <f>INDEX('Waste Composition'!$P$5:$P$20,MATCH('4. YTS and UCRTS Rail'!AF$4,'Waste Composition'!$O$5:$O$20,0))*$B9</f>
        <v>51.395400000000002</v>
      </c>
      <c r="AG9" s="164">
        <f>INDEX('Waste Composition'!$P$5:$P$20,MATCH('4. YTS and UCRTS Rail'!AG$4,'Waste Composition'!$O$5:$O$20,0))*$B9</f>
        <v>51.395400000000002</v>
      </c>
      <c r="AH9" s="164">
        <f>INDEX('Waste Composition'!$P$5:$P$20,MATCH('4. YTS and UCRTS Rail'!AH$4,'Waste Composition'!$O$5:$O$20,0))*$B9</f>
        <v>128.48850000000002</v>
      </c>
      <c r="AI9" s="164">
        <f>INDEX('Waste Composition'!$P$5:$P$20,MATCH('4. YTS and UCRTS Rail'!AI$4,'Waste Composition'!$O$5:$O$20,0))*$B9</f>
        <v>154.18619999999999</v>
      </c>
      <c r="AJ9" s="164">
        <f>INDEX('Waste Composition'!$P$5:$P$20,MATCH('4. YTS and UCRTS Rail'!AJ$4,'Waste Composition'!$O$5:$O$20,0))*$B9</f>
        <v>616.74479999999994</v>
      </c>
      <c r="AK9" s="164">
        <f>INDEX('Waste Composition'!$P$5:$P$20,MATCH('4. YTS and UCRTS Rail'!AK$4,'Waste Composition'!$O$5:$O$20,0))*$B9</f>
        <v>25.697700000000001</v>
      </c>
      <c r="AL9" s="164">
        <f>INDEX('Waste Composition'!$P$5:$P$20,MATCH('4. YTS and UCRTS Rail'!AL$4,'Waste Composition'!$O$5:$O$20,0))*$B9</f>
        <v>616.74479999999994</v>
      </c>
      <c r="AM9" s="173">
        <f>INDEX('Waste Composition'!$P$5:$P$20,MATCH('4. YTS and UCRTS Rail'!AM$4,'Waste Composition'!$O$5:$O$20,0))*$B9</f>
        <v>411.16320000000002</v>
      </c>
      <c r="AO9" s="214">
        <v>0</v>
      </c>
      <c r="AP9" s="215">
        <v>0</v>
      </c>
      <c r="AQ9" s="215">
        <v>0</v>
      </c>
      <c r="AR9" s="215">
        <v>0</v>
      </c>
      <c r="AS9" s="215">
        <v>0</v>
      </c>
      <c r="AT9" s="215">
        <v>0</v>
      </c>
      <c r="AU9" s="215">
        <v>0</v>
      </c>
      <c r="AV9" s="215">
        <v>0</v>
      </c>
      <c r="AW9" s="215">
        <v>0</v>
      </c>
      <c r="AX9" s="215">
        <v>0</v>
      </c>
      <c r="AY9" s="215">
        <v>0</v>
      </c>
      <c r="AZ9" s="215">
        <v>0</v>
      </c>
      <c r="BA9" s="215">
        <v>0</v>
      </c>
      <c r="BB9" s="215">
        <v>0</v>
      </c>
      <c r="BC9" s="215">
        <v>0</v>
      </c>
      <c r="BD9" s="215">
        <v>0</v>
      </c>
      <c r="BF9" s="214">
        <v>0</v>
      </c>
      <c r="BG9" s="215">
        <v>0</v>
      </c>
      <c r="BH9" s="215">
        <v>0</v>
      </c>
      <c r="BI9" s="215">
        <v>0</v>
      </c>
      <c r="BJ9" s="215">
        <v>0</v>
      </c>
      <c r="BK9" s="215">
        <v>0</v>
      </c>
      <c r="BL9" s="215">
        <v>0</v>
      </c>
      <c r="BM9" s="215">
        <v>0</v>
      </c>
      <c r="BN9" s="215">
        <v>0</v>
      </c>
      <c r="BO9" s="215">
        <v>0</v>
      </c>
      <c r="BP9" s="215">
        <v>0</v>
      </c>
      <c r="BQ9" s="215">
        <v>0</v>
      </c>
      <c r="BR9" s="215">
        <v>0</v>
      </c>
      <c r="BS9" s="215">
        <v>0</v>
      </c>
      <c r="BT9" s="215">
        <v>0</v>
      </c>
      <c r="BU9" s="219">
        <v>0</v>
      </c>
      <c r="BW9" s="214">
        <v>1</v>
      </c>
      <c r="BX9" s="215">
        <v>1</v>
      </c>
      <c r="BY9" s="215">
        <v>1</v>
      </c>
      <c r="BZ9" s="215">
        <v>1</v>
      </c>
      <c r="CA9" s="215">
        <v>1</v>
      </c>
      <c r="CB9" s="215">
        <v>1</v>
      </c>
      <c r="CC9" s="215">
        <v>1</v>
      </c>
      <c r="CD9" s="215">
        <v>1</v>
      </c>
      <c r="CE9" s="215">
        <v>1</v>
      </c>
      <c r="CF9" s="215">
        <v>1</v>
      </c>
      <c r="CG9" s="215">
        <v>1</v>
      </c>
      <c r="CH9" s="215">
        <v>1</v>
      </c>
      <c r="CI9" s="215">
        <v>1</v>
      </c>
      <c r="CJ9" s="215">
        <v>1</v>
      </c>
      <c r="CK9" s="215">
        <v>1</v>
      </c>
      <c r="CL9" s="219">
        <v>1</v>
      </c>
      <c r="CN9" s="214">
        <v>0</v>
      </c>
      <c r="CO9" s="215">
        <v>0</v>
      </c>
      <c r="CP9" s="215">
        <v>0</v>
      </c>
      <c r="CQ9" s="215">
        <v>0</v>
      </c>
      <c r="CR9" s="215">
        <v>0</v>
      </c>
      <c r="CS9" s="215">
        <v>0</v>
      </c>
      <c r="CT9" s="215">
        <v>0</v>
      </c>
      <c r="CU9" s="215">
        <v>0</v>
      </c>
      <c r="CV9" s="215">
        <v>0</v>
      </c>
      <c r="CW9" s="215">
        <v>0</v>
      </c>
      <c r="CX9" s="215">
        <v>0</v>
      </c>
      <c r="CY9" s="215">
        <v>0</v>
      </c>
      <c r="CZ9" s="215">
        <v>0</v>
      </c>
      <c r="DA9" s="215">
        <v>0</v>
      </c>
      <c r="DB9" s="215">
        <v>0</v>
      </c>
      <c r="DC9" s="219">
        <v>0</v>
      </c>
      <c r="DE9" s="214">
        <v>0</v>
      </c>
      <c r="DF9" s="215">
        <v>0</v>
      </c>
      <c r="DG9" s="215">
        <v>0</v>
      </c>
      <c r="DH9" s="215">
        <v>0</v>
      </c>
      <c r="DI9" s="215">
        <v>0</v>
      </c>
      <c r="DJ9" s="215">
        <v>0</v>
      </c>
      <c r="DK9" s="215">
        <v>0</v>
      </c>
      <c r="DL9" s="215">
        <v>0</v>
      </c>
      <c r="DM9" s="215">
        <v>0</v>
      </c>
      <c r="DN9" s="215">
        <v>0</v>
      </c>
      <c r="DO9" s="215">
        <v>0</v>
      </c>
      <c r="DP9" s="215">
        <v>0</v>
      </c>
      <c r="DQ9" s="215">
        <v>0</v>
      </c>
      <c r="DR9" s="215">
        <v>0</v>
      </c>
      <c r="DS9" s="215">
        <v>0</v>
      </c>
      <c r="DT9" s="219">
        <v>0</v>
      </c>
      <c r="DV9" s="214">
        <v>0</v>
      </c>
      <c r="DW9" s="215">
        <v>0</v>
      </c>
      <c r="DX9" s="215">
        <v>0</v>
      </c>
      <c r="DY9" s="215">
        <v>0</v>
      </c>
      <c r="DZ9" s="215">
        <v>0</v>
      </c>
      <c r="EA9" s="215">
        <v>0</v>
      </c>
      <c r="EB9" s="215">
        <v>0</v>
      </c>
      <c r="EC9" s="215">
        <v>0</v>
      </c>
      <c r="ED9" s="215">
        <v>0</v>
      </c>
      <c r="EE9" s="215">
        <v>0</v>
      </c>
      <c r="EF9" s="215">
        <v>0</v>
      </c>
      <c r="EG9" s="215">
        <v>0</v>
      </c>
      <c r="EH9" s="215">
        <v>0</v>
      </c>
      <c r="EI9" s="215">
        <v>0</v>
      </c>
      <c r="EJ9" s="215">
        <v>0</v>
      </c>
      <c r="EK9" s="219">
        <v>0</v>
      </c>
      <c r="EM9" s="172">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73">
        <f>$AM$9*BD9</f>
        <v>0</v>
      </c>
      <c r="FC9" s="229"/>
      <c r="FD9" s="172">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73">
        <f>$AM$9*BU9</f>
        <v>0</v>
      </c>
      <c r="FT9" s="229"/>
      <c r="FU9" s="172">
        <f>$X$9*BW9</f>
        <v>205.58160000000001</v>
      </c>
      <c r="FV9" s="164">
        <f>$Y$9*BX9</f>
        <v>873.72179999999992</v>
      </c>
      <c r="FW9" s="164">
        <f>$Z$9*BY9</f>
        <v>925.11719999999991</v>
      </c>
      <c r="FX9" s="164">
        <f>$AA$9*BZ9</f>
        <v>462.55859999999996</v>
      </c>
      <c r="FY9" s="164">
        <f>$AB$9*CA9</f>
        <v>77.093099999999993</v>
      </c>
      <c r="FZ9" s="164">
        <f>$AC$9*CB9</f>
        <v>128.48850000000002</v>
      </c>
      <c r="GA9" s="164">
        <f>$AD$9*CC9</f>
        <v>25.697700000000001</v>
      </c>
      <c r="GB9" s="164">
        <f>$AE$9*CD9</f>
        <v>385.46549999999996</v>
      </c>
      <c r="GC9" s="164">
        <f>$AF$9*CE9</f>
        <v>51.395400000000002</v>
      </c>
      <c r="GD9" s="164">
        <f>$AG$9*CF9</f>
        <v>51.395400000000002</v>
      </c>
      <c r="GE9" s="164">
        <f>$AH$9*CG9</f>
        <v>128.48850000000002</v>
      </c>
      <c r="GF9" s="164">
        <f>$AI$9*CH9</f>
        <v>154.18619999999999</v>
      </c>
      <c r="GG9" s="164">
        <f>$AJ$9*CI9</f>
        <v>616.74479999999994</v>
      </c>
      <c r="GH9" s="164">
        <f>$AK$9*CJ9</f>
        <v>25.697700000000001</v>
      </c>
      <c r="GI9" s="164">
        <f>$AL$9*CK9</f>
        <v>616.74479999999994</v>
      </c>
      <c r="GJ9" s="173">
        <f>$AM$9*CL9</f>
        <v>411.16320000000002</v>
      </c>
      <c r="GK9" s="229"/>
      <c r="GL9" s="172">
        <f>$X$9*CN9</f>
        <v>0</v>
      </c>
      <c r="GM9" s="164">
        <f>$Y$9*CO9</f>
        <v>0</v>
      </c>
      <c r="GN9" s="164">
        <f>$Z$9*CP9</f>
        <v>0</v>
      </c>
      <c r="GO9" s="164">
        <f>$AA$9*CQ9</f>
        <v>0</v>
      </c>
      <c r="GP9" s="164">
        <f>$AB$9*CR9</f>
        <v>0</v>
      </c>
      <c r="GQ9" s="164">
        <f>$AC$9*CS9</f>
        <v>0</v>
      </c>
      <c r="GR9" s="164">
        <f>$AD$9*CT9</f>
        <v>0</v>
      </c>
      <c r="GS9" s="164">
        <f>$AE$9*CU9</f>
        <v>0</v>
      </c>
      <c r="GT9" s="164">
        <f>$AF$9*CV9</f>
        <v>0</v>
      </c>
      <c r="GU9" s="164">
        <f>$AG$9*CW9</f>
        <v>0</v>
      </c>
      <c r="GV9" s="164">
        <f>$AH$9*CX9</f>
        <v>0</v>
      </c>
      <c r="GW9" s="164">
        <f>$AI$9*CY9</f>
        <v>0</v>
      </c>
      <c r="GX9" s="164">
        <f>$AJ$9*CZ9</f>
        <v>0</v>
      </c>
      <c r="GY9" s="164">
        <f>$AK$9*DA9</f>
        <v>0</v>
      </c>
      <c r="GZ9" s="164">
        <f>$AL$9*DB9</f>
        <v>0</v>
      </c>
      <c r="HA9" s="173">
        <f>$AM$9*DC9</f>
        <v>0</v>
      </c>
      <c r="HB9" s="229"/>
      <c r="HC9" s="172">
        <f>$X$9*DE9</f>
        <v>0</v>
      </c>
      <c r="HD9" s="164">
        <f>$Y$9*DF9</f>
        <v>0</v>
      </c>
      <c r="HE9" s="164">
        <f>$Z$9*DG9</f>
        <v>0</v>
      </c>
      <c r="HF9" s="164">
        <f>$AA$9*DH9</f>
        <v>0</v>
      </c>
      <c r="HG9" s="164">
        <f>$AB$9*DI9</f>
        <v>0</v>
      </c>
      <c r="HH9" s="164">
        <f>$AC$9*DJ9</f>
        <v>0</v>
      </c>
      <c r="HI9" s="164">
        <f>$AD$9*DK9</f>
        <v>0</v>
      </c>
      <c r="HJ9" s="164">
        <f>$AE$9*DL9</f>
        <v>0</v>
      </c>
      <c r="HK9" s="164">
        <f>$AF$9*DM9</f>
        <v>0</v>
      </c>
      <c r="HL9" s="164">
        <f>$AG$9*DN9</f>
        <v>0</v>
      </c>
      <c r="HM9" s="164">
        <f>$AH$9*DO9</f>
        <v>0</v>
      </c>
      <c r="HN9" s="164">
        <f>$AI$9*DP9</f>
        <v>0</v>
      </c>
      <c r="HO9" s="164">
        <f>$AJ$9*DQ9</f>
        <v>0</v>
      </c>
      <c r="HP9" s="164">
        <f>$AK$9*DR9</f>
        <v>0</v>
      </c>
      <c r="HQ9" s="164">
        <f>$AL$9*DS9</f>
        <v>0</v>
      </c>
      <c r="HR9" s="173">
        <f>$AM$9*DT9</f>
        <v>0</v>
      </c>
      <c r="HS9" s="229"/>
      <c r="HT9" s="172">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73">
        <f>$AM$9*EK9</f>
        <v>0</v>
      </c>
      <c r="IK9" s="49" t="s">
        <v>226</v>
      </c>
      <c r="IL9" s="62">
        <f t="shared" si="5"/>
        <v>0</v>
      </c>
      <c r="IM9" s="289">
        <f t="shared" si="6"/>
        <v>0</v>
      </c>
      <c r="IN9" s="289">
        <f t="shared" si="7"/>
        <v>1103.1364232035592</v>
      </c>
      <c r="IO9" s="289">
        <f t="shared" si="8"/>
        <v>0</v>
      </c>
      <c r="IP9" s="289">
        <f t="shared" si="9"/>
        <v>0</v>
      </c>
      <c r="IQ9" s="236">
        <f t="shared" si="10"/>
        <v>0</v>
      </c>
    </row>
    <row r="10" spans="1:251">
      <c r="A10" s="62" t="s">
        <v>256</v>
      </c>
      <c r="B10" s="145">
        <f>INDEX('Waste Projections'!$H12:$AL12,MATCH('4. YTS and UCRTS Rail'!$B$1,'Waste Projections'!$H$6:$AL$6,0))</f>
        <v>3769</v>
      </c>
      <c r="C10" s="286" t="s">
        <v>294</v>
      </c>
      <c r="D10" s="154" t="s">
        <v>257</v>
      </c>
      <c r="E10" s="83" t="s">
        <v>249</v>
      </c>
      <c r="F10" s="83" t="s">
        <v>249</v>
      </c>
      <c r="G10" s="156">
        <v>5.3</v>
      </c>
      <c r="H10" s="83" t="s">
        <v>220</v>
      </c>
      <c r="I10" s="156">
        <v>0</v>
      </c>
      <c r="J10" s="156" t="str">
        <f t="shared" si="1"/>
        <v>N/A</v>
      </c>
      <c r="K10" s="156">
        <v>0</v>
      </c>
      <c r="L10" s="240" t="str">
        <f t="shared" si="2"/>
        <v>N/A</v>
      </c>
      <c r="M10" s="243">
        <f t="shared" si="11"/>
        <v>1200</v>
      </c>
      <c r="N10" s="240" t="str">
        <f t="shared" si="3"/>
        <v>Rail</v>
      </c>
      <c r="O10" s="172">
        <f t="shared" si="4"/>
        <v>0</v>
      </c>
      <c r="P10" s="164">
        <f t="shared" si="4"/>
        <v>19975.7</v>
      </c>
      <c r="Q10" s="164">
        <f t="shared" si="4"/>
        <v>0</v>
      </c>
      <c r="R10" s="173">
        <f t="shared" si="4"/>
        <v>4522800</v>
      </c>
      <c r="S10" s="172">
        <f>INDEX('Transportation GHG'!$B$21:$B$24,MATCH('4. YTS and UCRTS Rail'!S$4,'Transportation GHG'!$A$21:$A$24,0))*O10</f>
        <v>0</v>
      </c>
      <c r="T10" s="164">
        <f>INDEX('Transportation GHG'!$B$21:$B$24,MATCH('4. YTS and UCRTS Rail'!T$4,'Transportation GHG'!$A$21:$A$24,0))*P10</f>
        <v>1.7919739492307694</v>
      </c>
      <c r="U10" s="164">
        <f>INDEX('Transportation GHG'!$B$21:$B$24,MATCH('4. YTS and UCRTS Rail'!U$4,'Transportation GHG'!$A$21:$A$24,0))*Q10</f>
        <v>0</v>
      </c>
      <c r="V10" s="173">
        <f>INDEX('Transportation GHG'!$B$21:$B$24,MATCH('4. YTS and UCRTS Rail'!V$4,'Transportation GHG'!$A$21:$A$24,0))*R10</f>
        <v>107.20506829268294</v>
      </c>
      <c r="X10" s="172">
        <f>INDEX('Waste Composition'!$P$5:$P$20,MATCH('4. YTS and UCRTS Rail'!X$4,'Waste Composition'!$O$5:$O$20,0))*$B10</f>
        <v>150.76</v>
      </c>
      <c r="Y10" s="164">
        <f>INDEX('Waste Composition'!$P$5:$P$20,MATCH('4. YTS and UCRTS Rail'!Y$4,'Waste Composition'!$O$5:$O$20,0))*$B10</f>
        <v>640.7299999999999</v>
      </c>
      <c r="Z10" s="164">
        <f>INDEX('Waste Composition'!$P$5:$P$20,MATCH('4. YTS and UCRTS Rail'!Z$4,'Waste Composition'!$O$5:$O$20,0))*$B10</f>
        <v>678.42</v>
      </c>
      <c r="AA10" s="164">
        <f>INDEX('Waste Composition'!$P$5:$P$20,MATCH('4. YTS and UCRTS Rail'!AA$4,'Waste Composition'!$O$5:$O$20,0))*$B10</f>
        <v>339.21</v>
      </c>
      <c r="AB10" s="164">
        <f>INDEX('Waste Composition'!$P$5:$P$20,MATCH('4. YTS and UCRTS Rail'!AB$4,'Waste Composition'!$O$5:$O$20,0))*$B10</f>
        <v>56.534999999999997</v>
      </c>
      <c r="AC10" s="164">
        <f>INDEX('Waste Composition'!$P$5:$P$20,MATCH('4. YTS and UCRTS Rail'!AC$4,'Waste Composition'!$O$5:$O$20,0))*$B10</f>
        <v>94.225000000000009</v>
      </c>
      <c r="AD10" s="164">
        <f>INDEX('Waste Composition'!$P$5:$P$20,MATCH('4. YTS and UCRTS Rail'!AD$4,'Waste Composition'!$O$5:$O$20,0))*$B10</f>
        <v>18.844999999999999</v>
      </c>
      <c r="AE10" s="164">
        <f>INDEX('Waste Composition'!$P$5:$P$20,MATCH('4. YTS and UCRTS Rail'!AE$4,'Waste Composition'!$O$5:$O$20,0))*$B10</f>
        <v>282.67500000000001</v>
      </c>
      <c r="AF10" s="164">
        <f>INDEX('Waste Composition'!$P$5:$P$20,MATCH('4. YTS and UCRTS Rail'!AF$4,'Waste Composition'!$O$5:$O$20,0))*$B10</f>
        <v>37.69</v>
      </c>
      <c r="AG10" s="164">
        <f>INDEX('Waste Composition'!$P$5:$P$20,MATCH('4. YTS and UCRTS Rail'!AG$4,'Waste Composition'!$O$5:$O$20,0))*$B10</f>
        <v>37.69</v>
      </c>
      <c r="AH10" s="164">
        <f>INDEX('Waste Composition'!$P$5:$P$20,MATCH('4. YTS and UCRTS Rail'!AH$4,'Waste Composition'!$O$5:$O$20,0))*$B10</f>
        <v>94.225000000000009</v>
      </c>
      <c r="AI10" s="164">
        <f>INDEX('Waste Composition'!$P$5:$P$20,MATCH('4. YTS and UCRTS Rail'!AI$4,'Waste Composition'!$O$5:$O$20,0))*$B10</f>
        <v>113.07</v>
      </c>
      <c r="AJ10" s="164">
        <f>INDEX('Waste Composition'!$P$5:$P$20,MATCH('4. YTS and UCRTS Rail'!AJ$4,'Waste Composition'!$O$5:$O$20,0))*$B10</f>
        <v>452.28</v>
      </c>
      <c r="AK10" s="164">
        <f>INDEX('Waste Composition'!$P$5:$P$20,MATCH('4. YTS and UCRTS Rail'!AK$4,'Waste Composition'!$O$5:$O$20,0))*$B10</f>
        <v>18.844999999999999</v>
      </c>
      <c r="AL10" s="164">
        <f>INDEX('Waste Composition'!$P$5:$P$20,MATCH('4. YTS and UCRTS Rail'!AL$4,'Waste Composition'!$O$5:$O$20,0))*$B10</f>
        <v>452.28</v>
      </c>
      <c r="AM10" s="173">
        <f>INDEX('Waste Composition'!$P$5:$P$20,MATCH('4. YTS and UCRTS Rail'!AM$4,'Waste Composition'!$O$5:$O$20,0))*$B10</f>
        <v>301.52</v>
      </c>
      <c r="AO10" s="214">
        <v>0</v>
      </c>
      <c r="AP10" s="215">
        <v>0</v>
      </c>
      <c r="AQ10" s="215">
        <v>0</v>
      </c>
      <c r="AR10" s="215">
        <v>0</v>
      </c>
      <c r="AS10" s="215">
        <v>0</v>
      </c>
      <c r="AT10" s="215">
        <v>0</v>
      </c>
      <c r="AU10" s="215">
        <v>0</v>
      </c>
      <c r="AV10" s="215">
        <v>0</v>
      </c>
      <c r="AW10" s="215">
        <v>0</v>
      </c>
      <c r="AX10" s="215">
        <v>0</v>
      </c>
      <c r="AY10" s="215">
        <v>0</v>
      </c>
      <c r="AZ10" s="215">
        <v>0</v>
      </c>
      <c r="BA10" s="215">
        <v>0</v>
      </c>
      <c r="BB10" s="215">
        <v>0</v>
      </c>
      <c r="BC10" s="215">
        <v>0</v>
      </c>
      <c r="BD10" s="215">
        <v>0</v>
      </c>
      <c r="BF10" s="214">
        <v>0</v>
      </c>
      <c r="BG10" s="215">
        <v>0</v>
      </c>
      <c r="BH10" s="215">
        <v>0</v>
      </c>
      <c r="BI10" s="215">
        <v>0</v>
      </c>
      <c r="BJ10" s="215">
        <v>0</v>
      </c>
      <c r="BK10" s="215">
        <v>0</v>
      </c>
      <c r="BL10" s="215">
        <v>0</v>
      </c>
      <c r="BM10" s="215">
        <v>0</v>
      </c>
      <c r="BN10" s="215">
        <v>0</v>
      </c>
      <c r="BO10" s="215">
        <v>0</v>
      </c>
      <c r="BP10" s="215">
        <v>0</v>
      </c>
      <c r="BQ10" s="215">
        <v>0</v>
      </c>
      <c r="BR10" s="215">
        <v>0</v>
      </c>
      <c r="BS10" s="215">
        <v>0</v>
      </c>
      <c r="BT10" s="215">
        <v>0</v>
      </c>
      <c r="BU10" s="219">
        <v>0</v>
      </c>
      <c r="BW10" s="214">
        <v>1</v>
      </c>
      <c r="BX10" s="215">
        <v>1</v>
      </c>
      <c r="BY10" s="215">
        <v>1</v>
      </c>
      <c r="BZ10" s="215">
        <v>1</v>
      </c>
      <c r="CA10" s="215">
        <v>1</v>
      </c>
      <c r="CB10" s="215">
        <v>1</v>
      </c>
      <c r="CC10" s="215">
        <v>1</v>
      </c>
      <c r="CD10" s="215">
        <v>1</v>
      </c>
      <c r="CE10" s="215">
        <v>1</v>
      </c>
      <c r="CF10" s="215">
        <v>1</v>
      </c>
      <c r="CG10" s="215">
        <v>1</v>
      </c>
      <c r="CH10" s="215">
        <v>1</v>
      </c>
      <c r="CI10" s="215">
        <v>1</v>
      </c>
      <c r="CJ10" s="215">
        <v>1</v>
      </c>
      <c r="CK10" s="215">
        <v>1</v>
      </c>
      <c r="CL10" s="219">
        <v>1</v>
      </c>
      <c r="CN10" s="214">
        <v>0</v>
      </c>
      <c r="CO10" s="215">
        <v>0</v>
      </c>
      <c r="CP10" s="215">
        <v>0</v>
      </c>
      <c r="CQ10" s="215">
        <v>0</v>
      </c>
      <c r="CR10" s="215">
        <v>0</v>
      </c>
      <c r="CS10" s="215">
        <v>0</v>
      </c>
      <c r="CT10" s="215">
        <v>0</v>
      </c>
      <c r="CU10" s="215">
        <v>0</v>
      </c>
      <c r="CV10" s="215">
        <v>0</v>
      </c>
      <c r="CW10" s="215">
        <v>0</v>
      </c>
      <c r="CX10" s="215">
        <v>0</v>
      </c>
      <c r="CY10" s="215">
        <v>0</v>
      </c>
      <c r="CZ10" s="215">
        <v>0</v>
      </c>
      <c r="DA10" s="215">
        <v>0</v>
      </c>
      <c r="DB10" s="215">
        <v>0</v>
      </c>
      <c r="DC10" s="219">
        <v>0</v>
      </c>
      <c r="DE10" s="214">
        <v>0</v>
      </c>
      <c r="DF10" s="215">
        <v>0</v>
      </c>
      <c r="DG10" s="215">
        <v>0</v>
      </c>
      <c r="DH10" s="215">
        <v>0</v>
      </c>
      <c r="DI10" s="215">
        <v>0</v>
      </c>
      <c r="DJ10" s="215">
        <v>0</v>
      </c>
      <c r="DK10" s="215">
        <v>0</v>
      </c>
      <c r="DL10" s="215">
        <v>0</v>
      </c>
      <c r="DM10" s="215">
        <v>0</v>
      </c>
      <c r="DN10" s="215">
        <v>0</v>
      </c>
      <c r="DO10" s="215">
        <v>0</v>
      </c>
      <c r="DP10" s="215">
        <v>0</v>
      </c>
      <c r="DQ10" s="215">
        <v>0</v>
      </c>
      <c r="DR10" s="215">
        <v>0</v>
      </c>
      <c r="DS10" s="215">
        <v>0</v>
      </c>
      <c r="DT10" s="219">
        <v>0</v>
      </c>
      <c r="DV10" s="214">
        <v>0</v>
      </c>
      <c r="DW10" s="215">
        <v>0</v>
      </c>
      <c r="DX10" s="215">
        <v>0</v>
      </c>
      <c r="DY10" s="215">
        <v>0</v>
      </c>
      <c r="DZ10" s="215">
        <v>0</v>
      </c>
      <c r="EA10" s="215">
        <v>0</v>
      </c>
      <c r="EB10" s="215">
        <v>0</v>
      </c>
      <c r="EC10" s="215">
        <v>0</v>
      </c>
      <c r="ED10" s="215">
        <v>0</v>
      </c>
      <c r="EE10" s="215">
        <v>0</v>
      </c>
      <c r="EF10" s="215">
        <v>0</v>
      </c>
      <c r="EG10" s="215">
        <v>0</v>
      </c>
      <c r="EH10" s="215">
        <v>0</v>
      </c>
      <c r="EI10" s="215">
        <v>0</v>
      </c>
      <c r="EJ10" s="215">
        <v>0</v>
      </c>
      <c r="EK10" s="219">
        <v>0</v>
      </c>
      <c r="EM10" s="172">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73">
        <f>$AM$10*BD10</f>
        <v>0</v>
      </c>
      <c r="FC10" s="229"/>
      <c r="FD10" s="172">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73">
        <f>$AM$10*BU10</f>
        <v>0</v>
      </c>
      <c r="FT10" s="229"/>
      <c r="FU10" s="172">
        <f>$X$10*BW10</f>
        <v>150.76</v>
      </c>
      <c r="FV10" s="164">
        <f>$Y$10*BX10</f>
        <v>640.7299999999999</v>
      </c>
      <c r="FW10" s="164">
        <f>$Z$10*BY10</f>
        <v>678.42</v>
      </c>
      <c r="FX10" s="164">
        <f>$AA$10*BZ10</f>
        <v>339.21</v>
      </c>
      <c r="FY10" s="164">
        <f>$AB$10*CA10</f>
        <v>56.534999999999997</v>
      </c>
      <c r="FZ10" s="164">
        <f>$AC$10*CB10</f>
        <v>94.225000000000009</v>
      </c>
      <c r="GA10" s="164">
        <f>$AD$10*CC10</f>
        <v>18.844999999999999</v>
      </c>
      <c r="GB10" s="164">
        <f>$AE$10*CD10</f>
        <v>282.67500000000001</v>
      </c>
      <c r="GC10" s="164">
        <f>$AF$10*CE10</f>
        <v>37.69</v>
      </c>
      <c r="GD10" s="164">
        <f>$AG$10*CF10</f>
        <v>37.69</v>
      </c>
      <c r="GE10" s="164">
        <f>$AH$10*CG10</f>
        <v>94.225000000000009</v>
      </c>
      <c r="GF10" s="164">
        <f>$AI$10*CH10</f>
        <v>113.07</v>
      </c>
      <c r="GG10" s="164">
        <f>$AJ$10*CI10</f>
        <v>452.28</v>
      </c>
      <c r="GH10" s="164">
        <f>$AK$10*CJ10</f>
        <v>18.844999999999999</v>
      </c>
      <c r="GI10" s="164">
        <f>$AL$10*CK10</f>
        <v>452.28</v>
      </c>
      <c r="GJ10" s="173">
        <f>$AM$10*CL10</f>
        <v>301.52</v>
      </c>
      <c r="GK10" s="229"/>
      <c r="GL10" s="172">
        <f>$X$10*CN10</f>
        <v>0</v>
      </c>
      <c r="GM10" s="164">
        <f>$Y$10*CO10</f>
        <v>0</v>
      </c>
      <c r="GN10" s="164">
        <f>$Z$10*CP10</f>
        <v>0</v>
      </c>
      <c r="GO10" s="164">
        <f>$AA$10*CQ10</f>
        <v>0</v>
      </c>
      <c r="GP10" s="164">
        <f>$AB$10*CR10</f>
        <v>0</v>
      </c>
      <c r="GQ10" s="164">
        <f>$AC$10*CS10</f>
        <v>0</v>
      </c>
      <c r="GR10" s="164">
        <f>$AD$10*CT10</f>
        <v>0</v>
      </c>
      <c r="GS10" s="164">
        <f>$AE$10*CU10</f>
        <v>0</v>
      </c>
      <c r="GT10" s="164">
        <f>$AF$10*CV10</f>
        <v>0</v>
      </c>
      <c r="GU10" s="164">
        <f>$AG$10*CW10</f>
        <v>0</v>
      </c>
      <c r="GV10" s="164">
        <f>$AH$10*CX10</f>
        <v>0</v>
      </c>
      <c r="GW10" s="164">
        <f>$AI$10*CY10</f>
        <v>0</v>
      </c>
      <c r="GX10" s="164">
        <f>$AJ$10*CZ10</f>
        <v>0</v>
      </c>
      <c r="GY10" s="164">
        <f>$AK$10*DA10</f>
        <v>0</v>
      </c>
      <c r="GZ10" s="164">
        <f>$AL$10*DB10</f>
        <v>0</v>
      </c>
      <c r="HA10" s="173">
        <f>$AM$10*DC10</f>
        <v>0</v>
      </c>
      <c r="HB10" s="229"/>
      <c r="HC10" s="172">
        <f>$X$10*DE10</f>
        <v>0</v>
      </c>
      <c r="HD10" s="164">
        <f>$Y$10*DF10</f>
        <v>0</v>
      </c>
      <c r="HE10" s="164">
        <f>$Z$10*DG10</f>
        <v>0</v>
      </c>
      <c r="HF10" s="164">
        <f>$AA$10*DH10</f>
        <v>0</v>
      </c>
      <c r="HG10" s="164">
        <f>$AB$10*DI10</f>
        <v>0</v>
      </c>
      <c r="HH10" s="164">
        <f>$AC$10*DJ10</f>
        <v>0</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73">
        <f>$AM$10*DT10</f>
        <v>0</v>
      </c>
      <c r="HS10" s="229"/>
      <c r="HT10" s="172">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73">
        <f>$AM$10*EK10</f>
        <v>0</v>
      </c>
      <c r="IK10" s="49" t="s">
        <v>227</v>
      </c>
      <c r="IL10" s="62">
        <f t="shared" si="5"/>
        <v>0</v>
      </c>
      <c r="IM10" s="289">
        <f t="shared" si="6"/>
        <v>0</v>
      </c>
      <c r="IN10" s="289">
        <f t="shared" si="7"/>
        <v>1838.560705339266</v>
      </c>
      <c r="IO10" s="289">
        <f t="shared" si="8"/>
        <v>0</v>
      </c>
      <c r="IP10" s="289">
        <f t="shared" si="9"/>
        <v>0</v>
      </c>
      <c r="IQ10" s="236">
        <f t="shared" si="10"/>
        <v>0</v>
      </c>
    </row>
    <row r="11" spans="1:251">
      <c r="A11" s="62" t="s">
        <v>258</v>
      </c>
      <c r="B11" s="145">
        <f>INDEX('Waste Projections'!$H13:$AL13,MATCH('4. YTS and UCRTS Rail'!$B$1,'Waste Projections'!$H$6:$AL$6,0))</f>
        <v>3570.38</v>
      </c>
      <c r="C11" s="286" t="s">
        <v>294</v>
      </c>
      <c r="D11" s="154" t="s">
        <v>257</v>
      </c>
      <c r="E11" s="83" t="s">
        <v>249</v>
      </c>
      <c r="F11" s="83" t="s">
        <v>249</v>
      </c>
      <c r="G11" s="156">
        <v>20</v>
      </c>
      <c r="H11" s="83" t="s">
        <v>220</v>
      </c>
      <c r="I11" s="156">
        <v>0</v>
      </c>
      <c r="J11" s="156" t="str">
        <f t="shared" si="1"/>
        <v>N/A</v>
      </c>
      <c r="K11" s="156">
        <v>0</v>
      </c>
      <c r="L11" s="240" t="str">
        <f t="shared" si="2"/>
        <v>N/A</v>
      </c>
      <c r="M11" s="243">
        <f t="shared" si="11"/>
        <v>1200</v>
      </c>
      <c r="N11" s="240" t="str">
        <f t="shared" si="3"/>
        <v>Rail</v>
      </c>
      <c r="O11" s="172">
        <f t="shared" si="4"/>
        <v>0</v>
      </c>
      <c r="P11" s="164">
        <f t="shared" si="4"/>
        <v>71407.600000000006</v>
      </c>
      <c r="Q11" s="164">
        <f t="shared" si="4"/>
        <v>0</v>
      </c>
      <c r="R11" s="173">
        <f t="shared" si="4"/>
        <v>4284456</v>
      </c>
      <c r="S11" s="172">
        <f>INDEX('Transportation GHG'!$B$21:$B$24,MATCH('4. YTS and UCRTS Rail'!S$4,'Transportation GHG'!$A$21:$A$24,0))*O11</f>
        <v>0</v>
      </c>
      <c r="T11" s="164">
        <f>INDEX('Transportation GHG'!$B$21:$B$24,MATCH('4. YTS and UCRTS Rail'!T$4,'Transportation GHG'!$A$21:$A$24,0))*P11</f>
        <v>6.4058110092307698</v>
      </c>
      <c r="U11" s="164">
        <f>INDEX('Transportation GHG'!$B$21:$B$24,MATCH('4. YTS and UCRTS Rail'!U$4,'Transportation GHG'!$A$21:$A$24,0))*Q11</f>
        <v>0</v>
      </c>
      <c r="V11" s="173">
        <f>INDEX('Transportation GHG'!$B$21:$B$24,MATCH('4. YTS and UCRTS Rail'!V$4,'Transportation GHG'!$A$21:$A$24,0))*R11</f>
        <v>101.55554039024392</v>
      </c>
      <c r="X11" s="172">
        <f>INDEX('Waste Composition'!$P$5:$P$20,MATCH('4. YTS and UCRTS Rail'!X$4,'Waste Composition'!$O$5:$O$20,0))*$B11</f>
        <v>142.8152</v>
      </c>
      <c r="Y11" s="164">
        <f>INDEX('Waste Composition'!$P$5:$P$20,MATCH('4. YTS and UCRTS Rail'!Y$4,'Waste Composition'!$O$5:$O$20,0))*$B11</f>
        <v>606.96460000000002</v>
      </c>
      <c r="Z11" s="164">
        <f>INDEX('Waste Composition'!$P$5:$P$20,MATCH('4. YTS and UCRTS Rail'!Z$4,'Waste Composition'!$O$5:$O$20,0))*$B11</f>
        <v>642.66840000000002</v>
      </c>
      <c r="AA11" s="164">
        <f>INDEX('Waste Composition'!$P$5:$P$20,MATCH('4. YTS and UCRTS Rail'!AA$4,'Waste Composition'!$O$5:$O$20,0))*$B11</f>
        <v>321.33420000000001</v>
      </c>
      <c r="AB11" s="164">
        <f>INDEX('Waste Composition'!$P$5:$P$20,MATCH('4. YTS and UCRTS Rail'!AB$4,'Waste Composition'!$O$5:$O$20,0))*$B11</f>
        <v>53.555700000000002</v>
      </c>
      <c r="AC11" s="164">
        <f>INDEX('Waste Composition'!$P$5:$P$20,MATCH('4. YTS and UCRTS Rail'!AC$4,'Waste Composition'!$O$5:$O$20,0))*$B11</f>
        <v>89.259500000000003</v>
      </c>
      <c r="AD11" s="164">
        <f>INDEX('Waste Composition'!$P$5:$P$20,MATCH('4. YTS and UCRTS Rail'!AD$4,'Waste Composition'!$O$5:$O$20,0))*$B11</f>
        <v>17.851900000000001</v>
      </c>
      <c r="AE11" s="164">
        <f>INDEX('Waste Composition'!$P$5:$P$20,MATCH('4. YTS and UCRTS Rail'!AE$4,'Waste Composition'!$O$5:$O$20,0))*$B11</f>
        <v>267.77850000000001</v>
      </c>
      <c r="AF11" s="164">
        <f>INDEX('Waste Composition'!$P$5:$P$20,MATCH('4. YTS and UCRTS Rail'!AF$4,'Waste Composition'!$O$5:$O$20,0))*$B11</f>
        <v>35.703800000000001</v>
      </c>
      <c r="AG11" s="164">
        <f>INDEX('Waste Composition'!$P$5:$P$20,MATCH('4. YTS and UCRTS Rail'!AG$4,'Waste Composition'!$O$5:$O$20,0))*$B11</f>
        <v>35.703800000000001</v>
      </c>
      <c r="AH11" s="164">
        <f>INDEX('Waste Composition'!$P$5:$P$20,MATCH('4. YTS and UCRTS Rail'!AH$4,'Waste Composition'!$O$5:$O$20,0))*$B11</f>
        <v>89.259500000000003</v>
      </c>
      <c r="AI11" s="164">
        <f>INDEX('Waste Composition'!$P$5:$P$20,MATCH('4. YTS and UCRTS Rail'!AI$4,'Waste Composition'!$O$5:$O$20,0))*$B11</f>
        <v>107.1114</v>
      </c>
      <c r="AJ11" s="164">
        <f>INDEX('Waste Composition'!$P$5:$P$20,MATCH('4. YTS and UCRTS Rail'!AJ$4,'Waste Composition'!$O$5:$O$20,0))*$B11</f>
        <v>428.44560000000001</v>
      </c>
      <c r="AK11" s="164">
        <f>INDEX('Waste Composition'!$P$5:$P$20,MATCH('4. YTS and UCRTS Rail'!AK$4,'Waste Composition'!$O$5:$O$20,0))*$B11</f>
        <v>17.851900000000001</v>
      </c>
      <c r="AL11" s="164">
        <f>INDEX('Waste Composition'!$P$5:$P$20,MATCH('4. YTS and UCRTS Rail'!AL$4,'Waste Composition'!$O$5:$O$20,0))*$B11</f>
        <v>428.44560000000001</v>
      </c>
      <c r="AM11" s="173">
        <f>INDEX('Waste Composition'!$P$5:$P$20,MATCH('4. YTS and UCRTS Rail'!AM$4,'Waste Composition'!$O$5:$O$20,0))*$B11</f>
        <v>285.63040000000001</v>
      </c>
      <c r="AO11" s="214">
        <v>0</v>
      </c>
      <c r="AP11" s="215">
        <v>0</v>
      </c>
      <c r="AQ11" s="215">
        <v>0</v>
      </c>
      <c r="AR11" s="215">
        <v>0</v>
      </c>
      <c r="AS11" s="215">
        <v>0</v>
      </c>
      <c r="AT11" s="215">
        <v>0</v>
      </c>
      <c r="AU11" s="215">
        <v>0</v>
      </c>
      <c r="AV11" s="215">
        <v>0</v>
      </c>
      <c r="AW11" s="215">
        <v>0</v>
      </c>
      <c r="AX11" s="215">
        <v>0</v>
      </c>
      <c r="AY11" s="215">
        <v>0</v>
      </c>
      <c r="AZ11" s="215">
        <v>0</v>
      </c>
      <c r="BA11" s="215">
        <v>0</v>
      </c>
      <c r="BB11" s="215">
        <v>0</v>
      </c>
      <c r="BC11" s="215">
        <v>0</v>
      </c>
      <c r="BD11" s="215">
        <v>0</v>
      </c>
      <c r="BF11" s="214">
        <v>0</v>
      </c>
      <c r="BG11" s="215">
        <v>0</v>
      </c>
      <c r="BH11" s="215">
        <v>0</v>
      </c>
      <c r="BI11" s="215">
        <v>0</v>
      </c>
      <c r="BJ11" s="215">
        <v>0</v>
      </c>
      <c r="BK11" s="215">
        <v>0</v>
      </c>
      <c r="BL11" s="215">
        <v>0</v>
      </c>
      <c r="BM11" s="215">
        <v>0</v>
      </c>
      <c r="BN11" s="215">
        <v>0</v>
      </c>
      <c r="BO11" s="215">
        <v>0</v>
      </c>
      <c r="BP11" s="215">
        <v>0</v>
      </c>
      <c r="BQ11" s="215">
        <v>0</v>
      </c>
      <c r="BR11" s="215">
        <v>0</v>
      </c>
      <c r="BS11" s="215">
        <v>0</v>
      </c>
      <c r="BT11" s="215">
        <v>0</v>
      </c>
      <c r="BU11" s="219">
        <v>0</v>
      </c>
      <c r="BW11" s="214">
        <v>1</v>
      </c>
      <c r="BX11" s="215">
        <v>1</v>
      </c>
      <c r="BY11" s="215">
        <v>1</v>
      </c>
      <c r="BZ11" s="215">
        <v>1</v>
      </c>
      <c r="CA11" s="215">
        <v>1</v>
      </c>
      <c r="CB11" s="215">
        <v>1</v>
      </c>
      <c r="CC11" s="215">
        <v>1</v>
      </c>
      <c r="CD11" s="215">
        <v>1</v>
      </c>
      <c r="CE11" s="215">
        <v>1</v>
      </c>
      <c r="CF11" s="215">
        <v>1</v>
      </c>
      <c r="CG11" s="215">
        <v>1</v>
      </c>
      <c r="CH11" s="215">
        <v>1</v>
      </c>
      <c r="CI11" s="215">
        <v>1</v>
      </c>
      <c r="CJ11" s="215">
        <v>1</v>
      </c>
      <c r="CK11" s="215">
        <v>1</v>
      </c>
      <c r="CL11" s="219">
        <v>1</v>
      </c>
      <c r="CN11" s="214">
        <v>0</v>
      </c>
      <c r="CO11" s="215">
        <v>0</v>
      </c>
      <c r="CP11" s="215">
        <v>0</v>
      </c>
      <c r="CQ11" s="215">
        <v>0</v>
      </c>
      <c r="CR11" s="215">
        <v>0</v>
      </c>
      <c r="CS11" s="215">
        <v>0</v>
      </c>
      <c r="CT11" s="215">
        <v>0</v>
      </c>
      <c r="CU11" s="215">
        <v>0</v>
      </c>
      <c r="CV11" s="215">
        <v>0</v>
      </c>
      <c r="CW11" s="215">
        <v>0</v>
      </c>
      <c r="CX11" s="215">
        <v>0</v>
      </c>
      <c r="CY11" s="215">
        <v>0</v>
      </c>
      <c r="CZ11" s="215">
        <v>0</v>
      </c>
      <c r="DA11" s="215">
        <v>0</v>
      </c>
      <c r="DB11" s="215">
        <v>0</v>
      </c>
      <c r="DC11" s="219">
        <v>0</v>
      </c>
      <c r="DE11" s="214">
        <v>0</v>
      </c>
      <c r="DF11" s="215">
        <v>0</v>
      </c>
      <c r="DG11" s="215">
        <v>0</v>
      </c>
      <c r="DH11" s="215">
        <v>0</v>
      </c>
      <c r="DI11" s="215">
        <v>0</v>
      </c>
      <c r="DJ11" s="215">
        <v>0</v>
      </c>
      <c r="DK11" s="215">
        <v>0</v>
      </c>
      <c r="DL11" s="215">
        <v>0</v>
      </c>
      <c r="DM11" s="215">
        <v>0</v>
      </c>
      <c r="DN11" s="215">
        <v>0</v>
      </c>
      <c r="DO11" s="215">
        <v>0</v>
      </c>
      <c r="DP11" s="215">
        <v>0</v>
      </c>
      <c r="DQ11" s="215">
        <v>0</v>
      </c>
      <c r="DR11" s="215">
        <v>0</v>
      </c>
      <c r="DS11" s="215">
        <v>0</v>
      </c>
      <c r="DT11" s="219">
        <v>0</v>
      </c>
      <c r="DV11" s="214">
        <v>0</v>
      </c>
      <c r="DW11" s="215">
        <v>0</v>
      </c>
      <c r="DX11" s="215">
        <v>0</v>
      </c>
      <c r="DY11" s="215">
        <v>0</v>
      </c>
      <c r="DZ11" s="215">
        <v>0</v>
      </c>
      <c r="EA11" s="215">
        <v>0</v>
      </c>
      <c r="EB11" s="215">
        <v>0</v>
      </c>
      <c r="EC11" s="215">
        <v>0</v>
      </c>
      <c r="ED11" s="215">
        <v>0</v>
      </c>
      <c r="EE11" s="215">
        <v>0</v>
      </c>
      <c r="EF11" s="215">
        <v>0</v>
      </c>
      <c r="EG11" s="215">
        <v>0</v>
      </c>
      <c r="EH11" s="215">
        <v>0</v>
      </c>
      <c r="EI11" s="215">
        <v>0</v>
      </c>
      <c r="EJ11" s="215">
        <v>0</v>
      </c>
      <c r="EK11" s="219">
        <v>0</v>
      </c>
      <c r="EM11" s="172">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73">
        <f>$AM$11*BD11</f>
        <v>0</v>
      </c>
      <c r="FC11" s="229"/>
      <c r="FD11" s="172">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73">
        <f>$AM$11*BU11</f>
        <v>0</v>
      </c>
      <c r="FT11" s="229"/>
      <c r="FU11" s="172">
        <f>$X$11*BW11</f>
        <v>142.8152</v>
      </c>
      <c r="FV11" s="164">
        <f>$Y$11*BX11</f>
        <v>606.96460000000002</v>
      </c>
      <c r="FW11" s="164">
        <f>$Z$11*BY11</f>
        <v>642.66840000000002</v>
      </c>
      <c r="FX11" s="164">
        <f>$AA$11*BZ11</f>
        <v>321.33420000000001</v>
      </c>
      <c r="FY11" s="164">
        <f>$AB$11*CA11</f>
        <v>53.555700000000002</v>
      </c>
      <c r="FZ11" s="164">
        <f>$AC$11*CB11</f>
        <v>89.259500000000003</v>
      </c>
      <c r="GA11" s="164">
        <f>$AD$11*CC11</f>
        <v>17.851900000000001</v>
      </c>
      <c r="GB11" s="164">
        <f>$AE$11*CD11</f>
        <v>267.77850000000001</v>
      </c>
      <c r="GC11" s="164">
        <f>$AF$11*CE11</f>
        <v>35.703800000000001</v>
      </c>
      <c r="GD11" s="164">
        <f>$AG$11*CF11</f>
        <v>35.703800000000001</v>
      </c>
      <c r="GE11" s="164">
        <f>$AH$11*CG11</f>
        <v>89.259500000000003</v>
      </c>
      <c r="GF11" s="164">
        <f>$AI$11*CH11</f>
        <v>107.1114</v>
      </c>
      <c r="GG11" s="164">
        <f>$AJ$11*CI11</f>
        <v>428.44560000000001</v>
      </c>
      <c r="GH11" s="164">
        <f>$AK$11*CJ11</f>
        <v>17.851900000000001</v>
      </c>
      <c r="GI11" s="164">
        <f>$AL$11*CK11</f>
        <v>428.44560000000001</v>
      </c>
      <c r="GJ11" s="173">
        <f>$AM$11*CL11</f>
        <v>285.63040000000001</v>
      </c>
      <c r="GK11" s="229"/>
      <c r="GL11" s="172">
        <f>$X$11*CN11</f>
        <v>0</v>
      </c>
      <c r="GM11" s="164">
        <f>$Y$11*CO11</f>
        <v>0</v>
      </c>
      <c r="GN11" s="164">
        <f>$Z$11*CP11</f>
        <v>0</v>
      </c>
      <c r="GO11" s="164">
        <f>$AA$11*CQ11</f>
        <v>0</v>
      </c>
      <c r="GP11" s="164">
        <f>$AB$11*CR11</f>
        <v>0</v>
      </c>
      <c r="GQ11" s="164">
        <f>$AC$11*CS11</f>
        <v>0</v>
      </c>
      <c r="GR11" s="164">
        <f>$AD$11*CT11</f>
        <v>0</v>
      </c>
      <c r="GS11" s="164">
        <f>$AE$11*CU11</f>
        <v>0</v>
      </c>
      <c r="GT11" s="164">
        <f>$AF$11*CV11</f>
        <v>0</v>
      </c>
      <c r="GU11" s="164">
        <f>$AG$11*CW11</f>
        <v>0</v>
      </c>
      <c r="GV11" s="164">
        <f>$AH$11*CX11</f>
        <v>0</v>
      </c>
      <c r="GW11" s="164">
        <f>$AI$11*CY11</f>
        <v>0</v>
      </c>
      <c r="GX11" s="164">
        <f>$AJ$11*CZ11</f>
        <v>0</v>
      </c>
      <c r="GY11" s="164">
        <f>$AK$11*DA11</f>
        <v>0</v>
      </c>
      <c r="GZ11" s="164">
        <f>$AL$11*DB11</f>
        <v>0</v>
      </c>
      <c r="HA11" s="173">
        <f>$AM$11*DC11</f>
        <v>0</v>
      </c>
      <c r="HB11" s="229"/>
      <c r="HC11" s="172">
        <f>$X$11*DE11</f>
        <v>0</v>
      </c>
      <c r="HD11" s="164">
        <f>$Y$11*DF11</f>
        <v>0</v>
      </c>
      <c r="HE11" s="164">
        <f>$Z$11*DG11</f>
        <v>0</v>
      </c>
      <c r="HF11" s="164">
        <f>$AA$11*DH11</f>
        <v>0</v>
      </c>
      <c r="HG11" s="164">
        <f>$AB$11*DI11</f>
        <v>0</v>
      </c>
      <c r="HH11" s="164">
        <f>$AC$11*DJ11</f>
        <v>0</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73">
        <f>$AM$11*DT11</f>
        <v>0</v>
      </c>
      <c r="HS11" s="229"/>
      <c r="HT11" s="172">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73">
        <f>$AM$11*EK11</f>
        <v>0</v>
      </c>
      <c r="IK11" s="49" t="s">
        <v>228</v>
      </c>
      <c r="IL11" s="62">
        <f t="shared" si="5"/>
        <v>0</v>
      </c>
      <c r="IM11" s="289">
        <f t="shared" si="6"/>
        <v>0</v>
      </c>
      <c r="IN11" s="289">
        <f t="shared" si="7"/>
        <v>367.71214106785305</v>
      </c>
      <c r="IO11" s="289">
        <f t="shared" si="8"/>
        <v>0</v>
      </c>
      <c r="IP11" s="289">
        <f t="shared" si="9"/>
        <v>0</v>
      </c>
      <c r="IQ11" s="236">
        <f t="shared" si="10"/>
        <v>0</v>
      </c>
    </row>
    <row r="12" spans="1:251">
      <c r="A12" s="62" t="s">
        <v>259</v>
      </c>
      <c r="B12" s="145">
        <f>INDEX('Waste Projections'!$H14:$AL14,MATCH('4. YTS and UCRTS Rail'!$B$1,'Waste Projections'!$H$6:$AL$6,0))</f>
        <v>11510.33</v>
      </c>
      <c r="C12" s="286" t="s">
        <v>294</v>
      </c>
      <c r="D12" s="154" t="s">
        <v>297</v>
      </c>
      <c r="E12" s="83" t="s">
        <v>249</v>
      </c>
      <c r="F12" s="83" t="s">
        <v>249</v>
      </c>
      <c r="G12" s="156">
        <v>7.8</v>
      </c>
      <c r="H12" s="83" t="s">
        <v>219</v>
      </c>
      <c r="I12" s="156">
        <v>0</v>
      </c>
      <c r="J12" s="156" t="str">
        <f t="shared" si="1"/>
        <v>N/A</v>
      </c>
      <c r="K12" s="156">
        <v>0</v>
      </c>
      <c r="L12" s="240" t="str">
        <f t="shared" si="2"/>
        <v>N/A</v>
      </c>
      <c r="M12" s="243">
        <f t="shared" si="11"/>
        <v>1200</v>
      </c>
      <c r="N12" s="240" t="str">
        <f t="shared" si="3"/>
        <v>Rail</v>
      </c>
      <c r="O12" s="172">
        <f t="shared" si="4"/>
        <v>89780.573999999993</v>
      </c>
      <c r="P12" s="164">
        <f t="shared" si="4"/>
        <v>0</v>
      </c>
      <c r="Q12" s="164">
        <f t="shared" si="4"/>
        <v>0</v>
      </c>
      <c r="R12" s="173">
        <f t="shared" si="4"/>
        <v>13812396</v>
      </c>
      <c r="S12" s="172">
        <f>INDEX('Transportation GHG'!$B$21:$B$24,MATCH('4. YTS and UCRTS Rail'!S$4,'Transportation GHG'!$A$21:$A$24,0))*O12</f>
        <v>16.108016215199999</v>
      </c>
      <c r="T12" s="164">
        <f>INDEX('Transportation GHG'!$B$21:$B$24,MATCH('4. YTS and UCRTS Rail'!T$4,'Transportation GHG'!$A$21:$A$24,0))*P12</f>
        <v>0</v>
      </c>
      <c r="U12" s="164">
        <f>INDEX('Transportation GHG'!$B$21:$B$24,MATCH('4. YTS and UCRTS Rail'!U$4,'Transportation GHG'!$A$21:$A$24,0))*Q12</f>
        <v>0</v>
      </c>
      <c r="V12" s="173">
        <f>INDEX('Transportation GHG'!$B$21:$B$24,MATCH('4. YTS and UCRTS Rail'!V$4,'Transportation GHG'!$A$21:$A$24,0))*R12</f>
        <v>327.39870356097566</v>
      </c>
      <c r="X12" s="172">
        <f>INDEX('Waste Composition'!$P$5:$P$20,MATCH('4. YTS and UCRTS Rail'!X$4,'Waste Composition'!$O$5:$O$20,0))*$B12</f>
        <v>460.41320000000002</v>
      </c>
      <c r="Y12" s="164">
        <f>INDEX('Waste Composition'!$P$5:$P$20,MATCH('4. YTS and UCRTS Rail'!Y$4,'Waste Composition'!$O$5:$O$20,0))*$B12</f>
        <v>1956.7560999999998</v>
      </c>
      <c r="Z12" s="164">
        <f>INDEX('Waste Composition'!$P$5:$P$20,MATCH('4. YTS and UCRTS Rail'!Z$4,'Waste Composition'!$O$5:$O$20,0))*$B12</f>
        <v>2071.8593999999998</v>
      </c>
      <c r="AA12" s="164">
        <f>INDEX('Waste Composition'!$P$5:$P$20,MATCH('4. YTS and UCRTS Rail'!AA$4,'Waste Composition'!$O$5:$O$20,0))*$B12</f>
        <v>1035.9296999999999</v>
      </c>
      <c r="AB12" s="164">
        <f>INDEX('Waste Composition'!$P$5:$P$20,MATCH('4. YTS and UCRTS Rail'!AB$4,'Waste Composition'!$O$5:$O$20,0))*$B12</f>
        <v>172.65494999999999</v>
      </c>
      <c r="AC12" s="164">
        <f>INDEX('Waste Composition'!$P$5:$P$20,MATCH('4. YTS and UCRTS Rail'!AC$4,'Waste Composition'!$O$5:$O$20,0))*$B12</f>
        <v>287.75825000000003</v>
      </c>
      <c r="AD12" s="164">
        <f>INDEX('Waste Composition'!$P$5:$P$20,MATCH('4. YTS and UCRTS Rail'!AD$4,'Waste Composition'!$O$5:$O$20,0))*$B12</f>
        <v>57.551650000000002</v>
      </c>
      <c r="AE12" s="164">
        <f>INDEX('Waste Composition'!$P$5:$P$20,MATCH('4. YTS and UCRTS Rail'!AE$4,'Waste Composition'!$O$5:$O$20,0))*$B12</f>
        <v>863.27474999999993</v>
      </c>
      <c r="AF12" s="164">
        <f>INDEX('Waste Composition'!$P$5:$P$20,MATCH('4. YTS and UCRTS Rail'!AF$4,'Waste Composition'!$O$5:$O$20,0))*$B12</f>
        <v>115.1033</v>
      </c>
      <c r="AG12" s="164">
        <f>INDEX('Waste Composition'!$P$5:$P$20,MATCH('4. YTS and UCRTS Rail'!AG$4,'Waste Composition'!$O$5:$O$20,0))*$B12</f>
        <v>115.1033</v>
      </c>
      <c r="AH12" s="164">
        <f>INDEX('Waste Composition'!$P$5:$P$20,MATCH('4. YTS and UCRTS Rail'!AH$4,'Waste Composition'!$O$5:$O$20,0))*$B12</f>
        <v>287.75825000000003</v>
      </c>
      <c r="AI12" s="164">
        <f>INDEX('Waste Composition'!$P$5:$P$20,MATCH('4. YTS and UCRTS Rail'!AI$4,'Waste Composition'!$O$5:$O$20,0))*$B12</f>
        <v>345.30989999999997</v>
      </c>
      <c r="AJ12" s="164">
        <f>INDEX('Waste Composition'!$P$5:$P$20,MATCH('4. YTS and UCRTS Rail'!AJ$4,'Waste Composition'!$O$5:$O$20,0))*$B12</f>
        <v>1381.2395999999999</v>
      </c>
      <c r="AK12" s="164">
        <f>INDEX('Waste Composition'!$P$5:$P$20,MATCH('4. YTS and UCRTS Rail'!AK$4,'Waste Composition'!$O$5:$O$20,0))*$B12</f>
        <v>57.551650000000002</v>
      </c>
      <c r="AL12" s="164">
        <f>INDEX('Waste Composition'!$P$5:$P$20,MATCH('4. YTS and UCRTS Rail'!AL$4,'Waste Composition'!$O$5:$O$20,0))*$B12</f>
        <v>1381.2395999999999</v>
      </c>
      <c r="AM12" s="173">
        <f>INDEX('Waste Composition'!$P$5:$P$20,MATCH('4. YTS and UCRTS Rail'!AM$4,'Waste Composition'!$O$5:$O$20,0))*$B12</f>
        <v>920.82640000000004</v>
      </c>
      <c r="AO12" s="214">
        <v>0</v>
      </c>
      <c r="AP12" s="215">
        <v>0</v>
      </c>
      <c r="AQ12" s="215">
        <v>0</v>
      </c>
      <c r="AR12" s="215">
        <v>0</v>
      </c>
      <c r="AS12" s="215">
        <v>0</v>
      </c>
      <c r="AT12" s="215">
        <v>0</v>
      </c>
      <c r="AU12" s="215">
        <v>0</v>
      </c>
      <c r="AV12" s="215">
        <v>0</v>
      </c>
      <c r="AW12" s="215">
        <v>0</v>
      </c>
      <c r="AX12" s="215">
        <v>0</v>
      </c>
      <c r="AY12" s="215">
        <v>0</v>
      </c>
      <c r="AZ12" s="215">
        <v>0</v>
      </c>
      <c r="BA12" s="215">
        <v>0</v>
      </c>
      <c r="BB12" s="215">
        <v>0</v>
      </c>
      <c r="BC12" s="215">
        <v>0</v>
      </c>
      <c r="BD12" s="215">
        <v>0</v>
      </c>
      <c r="BF12" s="214">
        <v>0</v>
      </c>
      <c r="BG12" s="215">
        <v>0</v>
      </c>
      <c r="BH12" s="215">
        <v>0</v>
      </c>
      <c r="BI12" s="215">
        <v>0</v>
      </c>
      <c r="BJ12" s="215">
        <v>0</v>
      </c>
      <c r="BK12" s="215">
        <v>0</v>
      </c>
      <c r="BL12" s="215">
        <v>0</v>
      </c>
      <c r="BM12" s="215">
        <v>0</v>
      </c>
      <c r="BN12" s="215">
        <v>0</v>
      </c>
      <c r="BO12" s="215">
        <v>0</v>
      </c>
      <c r="BP12" s="215">
        <v>0</v>
      </c>
      <c r="BQ12" s="215">
        <v>0</v>
      </c>
      <c r="BR12" s="215">
        <v>0</v>
      </c>
      <c r="BS12" s="215">
        <v>0</v>
      </c>
      <c r="BT12" s="215">
        <v>0</v>
      </c>
      <c r="BU12" s="219">
        <v>0</v>
      </c>
      <c r="BW12" s="214">
        <v>1</v>
      </c>
      <c r="BX12" s="215">
        <v>1</v>
      </c>
      <c r="BY12" s="215">
        <v>1</v>
      </c>
      <c r="BZ12" s="215">
        <v>1</v>
      </c>
      <c r="CA12" s="215">
        <v>1</v>
      </c>
      <c r="CB12" s="215">
        <v>1</v>
      </c>
      <c r="CC12" s="215">
        <v>1</v>
      </c>
      <c r="CD12" s="215">
        <v>1</v>
      </c>
      <c r="CE12" s="215">
        <v>1</v>
      </c>
      <c r="CF12" s="215">
        <v>1</v>
      </c>
      <c r="CG12" s="215">
        <v>1</v>
      </c>
      <c r="CH12" s="215">
        <v>1</v>
      </c>
      <c r="CI12" s="215">
        <v>1</v>
      </c>
      <c r="CJ12" s="215">
        <v>1</v>
      </c>
      <c r="CK12" s="215">
        <v>1</v>
      </c>
      <c r="CL12" s="219">
        <v>1</v>
      </c>
      <c r="CN12" s="214">
        <v>0</v>
      </c>
      <c r="CO12" s="215">
        <v>0</v>
      </c>
      <c r="CP12" s="215">
        <v>0</v>
      </c>
      <c r="CQ12" s="215">
        <v>0</v>
      </c>
      <c r="CR12" s="215">
        <v>0</v>
      </c>
      <c r="CS12" s="215">
        <v>0</v>
      </c>
      <c r="CT12" s="215">
        <v>0</v>
      </c>
      <c r="CU12" s="215">
        <v>0</v>
      </c>
      <c r="CV12" s="215">
        <v>0</v>
      </c>
      <c r="CW12" s="215">
        <v>0</v>
      </c>
      <c r="CX12" s="215">
        <v>0</v>
      </c>
      <c r="CY12" s="215">
        <v>0</v>
      </c>
      <c r="CZ12" s="215">
        <v>0</v>
      </c>
      <c r="DA12" s="215">
        <v>0</v>
      </c>
      <c r="DB12" s="215">
        <v>0</v>
      </c>
      <c r="DC12" s="219">
        <v>0</v>
      </c>
      <c r="DE12" s="214">
        <v>0</v>
      </c>
      <c r="DF12" s="215">
        <v>0</v>
      </c>
      <c r="DG12" s="215">
        <v>0</v>
      </c>
      <c r="DH12" s="215">
        <v>0</v>
      </c>
      <c r="DI12" s="215">
        <v>0</v>
      </c>
      <c r="DJ12" s="215">
        <v>0</v>
      </c>
      <c r="DK12" s="215">
        <v>0</v>
      </c>
      <c r="DL12" s="215">
        <v>0</v>
      </c>
      <c r="DM12" s="215">
        <v>0</v>
      </c>
      <c r="DN12" s="215">
        <v>0</v>
      </c>
      <c r="DO12" s="215">
        <v>0</v>
      </c>
      <c r="DP12" s="215">
        <v>0</v>
      </c>
      <c r="DQ12" s="215">
        <v>0</v>
      </c>
      <c r="DR12" s="215">
        <v>0</v>
      </c>
      <c r="DS12" s="215">
        <v>0</v>
      </c>
      <c r="DT12" s="219">
        <v>0</v>
      </c>
      <c r="DV12" s="214">
        <v>0</v>
      </c>
      <c r="DW12" s="215">
        <v>0</v>
      </c>
      <c r="DX12" s="215">
        <v>0</v>
      </c>
      <c r="DY12" s="215">
        <v>0</v>
      </c>
      <c r="DZ12" s="215">
        <v>0</v>
      </c>
      <c r="EA12" s="215">
        <v>0</v>
      </c>
      <c r="EB12" s="215">
        <v>0</v>
      </c>
      <c r="EC12" s="215">
        <v>0</v>
      </c>
      <c r="ED12" s="215">
        <v>0</v>
      </c>
      <c r="EE12" s="215">
        <v>0</v>
      </c>
      <c r="EF12" s="215">
        <v>0</v>
      </c>
      <c r="EG12" s="215">
        <v>0</v>
      </c>
      <c r="EH12" s="215">
        <v>0</v>
      </c>
      <c r="EI12" s="215">
        <v>0</v>
      </c>
      <c r="EJ12" s="215">
        <v>0</v>
      </c>
      <c r="EK12" s="219">
        <v>0</v>
      </c>
      <c r="EM12" s="172">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73">
        <f>$AM$12*BD12</f>
        <v>0</v>
      </c>
      <c r="FC12" s="229"/>
      <c r="FD12" s="172">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73">
        <f>$AM$12*BU12</f>
        <v>0</v>
      </c>
      <c r="FT12" s="229"/>
      <c r="FU12" s="172">
        <f>$X$12*BW12</f>
        <v>460.41320000000002</v>
      </c>
      <c r="FV12" s="164">
        <f>$Y$12*BX12</f>
        <v>1956.7560999999998</v>
      </c>
      <c r="FW12" s="164">
        <f>$Z$12*BY12</f>
        <v>2071.8593999999998</v>
      </c>
      <c r="FX12" s="164">
        <f>$AA$12*BZ12</f>
        <v>1035.9296999999999</v>
      </c>
      <c r="FY12" s="164">
        <f>$AB$12*CA12</f>
        <v>172.65494999999999</v>
      </c>
      <c r="FZ12" s="164">
        <f>$AC$12*CB12</f>
        <v>287.75825000000003</v>
      </c>
      <c r="GA12" s="164">
        <f>$AD$12*CC12</f>
        <v>57.551650000000002</v>
      </c>
      <c r="GB12" s="164">
        <f>$AE$12*CD12</f>
        <v>863.27474999999993</v>
      </c>
      <c r="GC12" s="164">
        <f>$AF$12*CE12</f>
        <v>115.1033</v>
      </c>
      <c r="GD12" s="164">
        <f>$AG$12*CF12</f>
        <v>115.1033</v>
      </c>
      <c r="GE12" s="164">
        <f>$AH$12*CG12</f>
        <v>287.75825000000003</v>
      </c>
      <c r="GF12" s="164">
        <f>$AI$12*CH12</f>
        <v>345.30989999999997</v>
      </c>
      <c r="GG12" s="164">
        <f>$AJ$12*CI12</f>
        <v>1381.2395999999999</v>
      </c>
      <c r="GH12" s="164">
        <f>$AK$12*CJ12</f>
        <v>57.551650000000002</v>
      </c>
      <c r="GI12" s="164">
        <f>$AL$12*CK12</f>
        <v>1381.2395999999999</v>
      </c>
      <c r="GJ12" s="173">
        <f>$AM$12*CL12</f>
        <v>920.82640000000004</v>
      </c>
      <c r="GK12" s="229"/>
      <c r="GL12" s="172">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73">
        <f>$AM$12*DC12</f>
        <v>0</v>
      </c>
      <c r="HB12" s="229"/>
      <c r="HC12" s="172">
        <f>$X$12*DE12</f>
        <v>0</v>
      </c>
      <c r="HD12" s="164">
        <f>$Y$12*DF12</f>
        <v>0</v>
      </c>
      <c r="HE12" s="164">
        <f>$Z$12*DG12</f>
        <v>0</v>
      </c>
      <c r="HF12" s="164">
        <f>$AA$12*DH12</f>
        <v>0</v>
      </c>
      <c r="HG12" s="164">
        <f>$AB$12*DI12</f>
        <v>0</v>
      </c>
      <c r="HH12" s="164">
        <f>$AC$12*DJ12</f>
        <v>0</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73">
        <f>$AM$12*DT12</f>
        <v>0</v>
      </c>
      <c r="HS12" s="229"/>
      <c r="HT12" s="172">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73">
        <f>$AM$12*EK12</f>
        <v>0</v>
      </c>
      <c r="IK12" s="49" t="s">
        <v>229</v>
      </c>
      <c r="IL12" s="62">
        <f t="shared" si="5"/>
        <v>0</v>
      </c>
      <c r="IM12" s="289">
        <f t="shared" si="6"/>
        <v>0</v>
      </c>
      <c r="IN12" s="289">
        <f t="shared" si="7"/>
        <v>5515.6821160177988</v>
      </c>
      <c r="IO12" s="289">
        <f t="shared" si="8"/>
        <v>0</v>
      </c>
      <c r="IP12" s="289">
        <f t="shared" si="9"/>
        <v>0</v>
      </c>
      <c r="IQ12" s="236">
        <f t="shared" si="10"/>
        <v>0</v>
      </c>
    </row>
    <row r="13" spans="1:251">
      <c r="A13" s="367" t="s">
        <v>260</v>
      </c>
      <c r="B13" s="145">
        <f>INDEX('Waste Projections'!$H15:$AL15,MATCH('4. YTS and UCRTS Rail'!$B$1,'Waste Projections'!$H$6:$AL$6,0))</f>
        <v>2245</v>
      </c>
      <c r="C13" s="286" t="s">
        <v>294</v>
      </c>
      <c r="D13" s="154" t="s">
        <v>257</v>
      </c>
      <c r="E13" s="83" t="s">
        <v>249</v>
      </c>
      <c r="F13" s="83" t="s">
        <v>249</v>
      </c>
      <c r="G13" s="156">
        <v>11.8</v>
      </c>
      <c r="H13" s="83" t="s">
        <v>220</v>
      </c>
      <c r="I13" s="156">
        <v>0</v>
      </c>
      <c r="J13" s="156" t="str">
        <f t="shared" si="1"/>
        <v>N/A</v>
      </c>
      <c r="K13" s="156">
        <v>0</v>
      </c>
      <c r="L13" s="240" t="str">
        <f t="shared" si="2"/>
        <v>N/A</v>
      </c>
      <c r="M13" s="243">
        <f t="shared" si="11"/>
        <v>1200</v>
      </c>
      <c r="N13" s="240" t="str">
        <f t="shared" si="3"/>
        <v>Rail</v>
      </c>
      <c r="O13" s="172">
        <f t="shared" si="4"/>
        <v>0</v>
      </c>
      <c r="P13" s="164">
        <f t="shared" si="4"/>
        <v>26491</v>
      </c>
      <c r="Q13" s="164">
        <f t="shared" si="4"/>
        <v>0</v>
      </c>
      <c r="R13" s="173">
        <f t="shared" si="4"/>
        <v>2694000</v>
      </c>
      <c r="S13" s="172">
        <f>INDEX('Transportation GHG'!$B$21:$B$24,MATCH('4. YTS and UCRTS Rail'!S$4,'Transportation GHG'!$A$21:$A$24,0))*O13</f>
        <v>0</v>
      </c>
      <c r="T13" s="164">
        <f>INDEX('Transportation GHG'!$B$21:$B$24,MATCH('4. YTS and UCRTS Rail'!T$4,'Transportation GHG'!$A$21:$A$24,0))*P13</f>
        <v>2.3764464769230771</v>
      </c>
      <c r="U13" s="164">
        <f>INDEX('Transportation GHG'!$B$21:$B$24,MATCH('4. YTS and UCRTS Rail'!U$4,'Transportation GHG'!$A$21:$A$24,0))*Q13</f>
        <v>0</v>
      </c>
      <c r="V13" s="173">
        <f>INDEX('Transportation GHG'!$B$21:$B$24,MATCH('4. YTS and UCRTS Rail'!V$4,'Transportation GHG'!$A$21:$A$24,0))*R13</f>
        <v>63.856560975609767</v>
      </c>
      <c r="X13" s="172">
        <f>INDEX('Waste Composition'!$P$5:$P$20,MATCH('4. YTS and UCRTS Rail'!X$4,'Waste Composition'!$O$5:$O$20,0))*$B13</f>
        <v>89.8</v>
      </c>
      <c r="Y13" s="164">
        <f>INDEX('Waste Composition'!$P$5:$P$20,MATCH('4. YTS and UCRTS Rail'!Y$4,'Waste Composition'!$O$5:$O$20,0))*$B13</f>
        <v>381.65</v>
      </c>
      <c r="Z13" s="164">
        <f>INDEX('Waste Composition'!$P$5:$P$20,MATCH('4. YTS and UCRTS Rail'!Z$4,'Waste Composition'!$O$5:$O$20,0))*$B13</f>
        <v>404.09999999999997</v>
      </c>
      <c r="AA13" s="164">
        <f>INDEX('Waste Composition'!$P$5:$P$20,MATCH('4. YTS and UCRTS Rail'!AA$4,'Waste Composition'!$O$5:$O$20,0))*$B13</f>
        <v>202.04999999999998</v>
      </c>
      <c r="AB13" s="164">
        <f>INDEX('Waste Composition'!$P$5:$P$20,MATCH('4. YTS and UCRTS Rail'!AB$4,'Waste Composition'!$O$5:$O$20,0))*$B13</f>
        <v>33.674999999999997</v>
      </c>
      <c r="AC13" s="164">
        <f>INDEX('Waste Composition'!$P$5:$P$20,MATCH('4. YTS and UCRTS Rail'!AC$4,'Waste Composition'!$O$5:$O$20,0))*$B13</f>
        <v>56.125</v>
      </c>
      <c r="AD13" s="164">
        <f>INDEX('Waste Composition'!$P$5:$P$20,MATCH('4. YTS and UCRTS Rail'!AD$4,'Waste Composition'!$O$5:$O$20,0))*$B13</f>
        <v>11.225</v>
      </c>
      <c r="AE13" s="164">
        <f>INDEX('Waste Composition'!$P$5:$P$20,MATCH('4. YTS and UCRTS Rail'!AE$4,'Waste Composition'!$O$5:$O$20,0))*$B13</f>
        <v>168.375</v>
      </c>
      <c r="AF13" s="164">
        <f>INDEX('Waste Composition'!$P$5:$P$20,MATCH('4. YTS and UCRTS Rail'!AF$4,'Waste Composition'!$O$5:$O$20,0))*$B13</f>
        <v>22.45</v>
      </c>
      <c r="AG13" s="164">
        <f>INDEX('Waste Composition'!$P$5:$P$20,MATCH('4. YTS and UCRTS Rail'!AG$4,'Waste Composition'!$O$5:$O$20,0))*$B13</f>
        <v>22.45</v>
      </c>
      <c r="AH13" s="164">
        <f>INDEX('Waste Composition'!$P$5:$P$20,MATCH('4. YTS and UCRTS Rail'!AH$4,'Waste Composition'!$O$5:$O$20,0))*$B13</f>
        <v>56.125</v>
      </c>
      <c r="AI13" s="164">
        <f>INDEX('Waste Composition'!$P$5:$P$20,MATCH('4. YTS and UCRTS Rail'!AI$4,'Waste Composition'!$O$5:$O$20,0))*$B13</f>
        <v>67.349999999999994</v>
      </c>
      <c r="AJ13" s="164">
        <f>INDEX('Waste Composition'!$P$5:$P$20,MATCH('4. YTS and UCRTS Rail'!AJ$4,'Waste Composition'!$O$5:$O$20,0))*$B13</f>
        <v>269.39999999999998</v>
      </c>
      <c r="AK13" s="164">
        <f>INDEX('Waste Composition'!$P$5:$P$20,MATCH('4. YTS and UCRTS Rail'!AK$4,'Waste Composition'!$O$5:$O$20,0))*$B13</f>
        <v>11.225</v>
      </c>
      <c r="AL13" s="164">
        <f>INDEX('Waste Composition'!$P$5:$P$20,MATCH('4. YTS and UCRTS Rail'!AL$4,'Waste Composition'!$O$5:$O$20,0))*$B13</f>
        <v>269.39999999999998</v>
      </c>
      <c r="AM13" s="173">
        <f>INDEX('Waste Composition'!$P$5:$P$20,MATCH('4. YTS and UCRTS Rail'!AM$4,'Waste Composition'!$O$5:$O$20,0))*$B13</f>
        <v>179.6</v>
      </c>
      <c r="AO13" s="214">
        <v>0</v>
      </c>
      <c r="AP13" s="215">
        <v>0</v>
      </c>
      <c r="AQ13" s="215">
        <v>0</v>
      </c>
      <c r="AR13" s="215">
        <v>0</v>
      </c>
      <c r="AS13" s="215">
        <v>0</v>
      </c>
      <c r="AT13" s="215">
        <v>0</v>
      </c>
      <c r="AU13" s="215">
        <v>0</v>
      </c>
      <c r="AV13" s="215">
        <v>0</v>
      </c>
      <c r="AW13" s="215">
        <v>0</v>
      </c>
      <c r="AX13" s="215">
        <v>0</v>
      </c>
      <c r="AY13" s="215">
        <v>0</v>
      </c>
      <c r="AZ13" s="215">
        <v>0</v>
      </c>
      <c r="BA13" s="215">
        <v>0</v>
      </c>
      <c r="BB13" s="215">
        <v>0</v>
      </c>
      <c r="BC13" s="215">
        <v>0</v>
      </c>
      <c r="BD13" s="215">
        <v>0</v>
      </c>
      <c r="BF13" s="214">
        <v>0</v>
      </c>
      <c r="BG13" s="215">
        <v>0</v>
      </c>
      <c r="BH13" s="215">
        <v>0</v>
      </c>
      <c r="BI13" s="215">
        <v>0</v>
      </c>
      <c r="BJ13" s="215">
        <v>0</v>
      </c>
      <c r="BK13" s="215">
        <v>0</v>
      </c>
      <c r="BL13" s="215">
        <v>0</v>
      </c>
      <c r="BM13" s="215">
        <v>0</v>
      </c>
      <c r="BN13" s="215">
        <v>0</v>
      </c>
      <c r="BO13" s="215">
        <v>0</v>
      </c>
      <c r="BP13" s="215">
        <v>0</v>
      </c>
      <c r="BQ13" s="215">
        <v>0</v>
      </c>
      <c r="BR13" s="215">
        <v>0</v>
      </c>
      <c r="BS13" s="215">
        <v>0</v>
      </c>
      <c r="BT13" s="215">
        <v>0</v>
      </c>
      <c r="BU13" s="219">
        <v>0</v>
      </c>
      <c r="BW13" s="214">
        <v>1</v>
      </c>
      <c r="BX13" s="215">
        <v>1</v>
      </c>
      <c r="BY13" s="215">
        <v>1</v>
      </c>
      <c r="BZ13" s="215">
        <v>1</v>
      </c>
      <c r="CA13" s="215">
        <v>1</v>
      </c>
      <c r="CB13" s="215">
        <v>1</v>
      </c>
      <c r="CC13" s="215">
        <v>1</v>
      </c>
      <c r="CD13" s="215">
        <v>1</v>
      </c>
      <c r="CE13" s="215">
        <v>1</v>
      </c>
      <c r="CF13" s="215">
        <v>1</v>
      </c>
      <c r="CG13" s="215">
        <v>1</v>
      </c>
      <c r="CH13" s="215">
        <v>1</v>
      </c>
      <c r="CI13" s="215">
        <v>1</v>
      </c>
      <c r="CJ13" s="215">
        <v>1</v>
      </c>
      <c r="CK13" s="215">
        <v>1</v>
      </c>
      <c r="CL13" s="219">
        <v>1</v>
      </c>
      <c r="CN13" s="214">
        <v>0</v>
      </c>
      <c r="CO13" s="215">
        <v>0</v>
      </c>
      <c r="CP13" s="215">
        <v>0</v>
      </c>
      <c r="CQ13" s="215">
        <v>0</v>
      </c>
      <c r="CR13" s="215">
        <v>0</v>
      </c>
      <c r="CS13" s="215">
        <v>0</v>
      </c>
      <c r="CT13" s="215">
        <v>0</v>
      </c>
      <c r="CU13" s="215">
        <v>0</v>
      </c>
      <c r="CV13" s="215">
        <v>0</v>
      </c>
      <c r="CW13" s="215">
        <v>0</v>
      </c>
      <c r="CX13" s="215">
        <v>0</v>
      </c>
      <c r="CY13" s="215">
        <v>0</v>
      </c>
      <c r="CZ13" s="215">
        <v>0</v>
      </c>
      <c r="DA13" s="215">
        <v>0</v>
      </c>
      <c r="DB13" s="215">
        <v>0</v>
      </c>
      <c r="DC13" s="219">
        <v>0</v>
      </c>
      <c r="DE13" s="214">
        <v>0</v>
      </c>
      <c r="DF13" s="215">
        <v>0</v>
      </c>
      <c r="DG13" s="215">
        <v>0</v>
      </c>
      <c r="DH13" s="215">
        <v>0</v>
      </c>
      <c r="DI13" s="215">
        <v>0</v>
      </c>
      <c r="DJ13" s="215">
        <v>0</v>
      </c>
      <c r="DK13" s="215">
        <v>0</v>
      </c>
      <c r="DL13" s="215">
        <v>0</v>
      </c>
      <c r="DM13" s="215">
        <v>0</v>
      </c>
      <c r="DN13" s="215">
        <v>0</v>
      </c>
      <c r="DO13" s="215">
        <v>0</v>
      </c>
      <c r="DP13" s="215">
        <v>0</v>
      </c>
      <c r="DQ13" s="215">
        <v>0</v>
      </c>
      <c r="DR13" s="215">
        <v>0</v>
      </c>
      <c r="DS13" s="215">
        <v>0</v>
      </c>
      <c r="DT13" s="219">
        <v>0</v>
      </c>
      <c r="DV13" s="214">
        <v>0</v>
      </c>
      <c r="DW13" s="215">
        <v>0</v>
      </c>
      <c r="DX13" s="215">
        <v>0</v>
      </c>
      <c r="DY13" s="215">
        <v>0</v>
      </c>
      <c r="DZ13" s="215">
        <v>0</v>
      </c>
      <c r="EA13" s="215">
        <v>0</v>
      </c>
      <c r="EB13" s="215">
        <v>0</v>
      </c>
      <c r="EC13" s="215">
        <v>0</v>
      </c>
      <c r="ED13" s="215">
        <v>0</v>
      </c>
      <c r="EE13" s="215">
        <v>0</v>
      </c>
      <c r="EF13" s="215">
        <v>0</v>
      </c>
      <c r="EG13" s="215">
        <v>0</v>
      </c>
      <c r="EH13" s="215">
        <v>0</v>
      </c>
      <c r="EI13" s="215">
        <v>0</v>
      </c>
      <c r="EJ13" s="215">
        <v>0</v>
      </c>
      <c r="EK13" s="219">
        <v>0</v>
      </c>
      <c r="EM13" s="172">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73">
        <f>$AM$13*BD13</f>
        <v>0</v>
      </c>
      <c r="FC13" s="229"/>
      <c r="FD13" s="172">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73">
        <f>$AM$13*BU13</f>
        <v>0</v>
      </c>
      <c r="FT13" s="229"/>
      <c r="FU13" s="172">
        <f>$X$13*BW13</f>
        <v>89.8</v>
      </c>
      <c r="FV13" s="164">
        <f>$Y$13*BX13</f>
        <v>381.65</v>
      </c>
      <c r="FW13" s="164">
        <f>$Z$13*BY13</f>
        <v>404.09999999999997</v>
      </c>
      <c r="FX13" s="164">
        <f>$AA$13*BZ13</f>
        <v>202.04999999999998</v>
      </c>
      <c r="FY13" s="164">
        <f>$AB$13*CA13</f>
        <v>33.674999999999997</v>
      </c>
      <c r="FZ13" s="164">
        <f>$AC$13*CB13</f>
        <v>56.125</v>
      </c>
      <c r="GA13" s="164">
        <f>$AD$13*CC13</f>
        <v>11.225</v>
      </c>
      <c r="GB13" s="164">
        <f>$AE$13*CD13</f>
        <v>168.375</v>
      </c>
      <c r="GC13" s="164">
        <f>$AF$13*CE13</f>
        <v>22.45</v>
      </c>
      <c r="GD13" s="164">
        <f>$AG$13*CF13</f>
        <v>22.45</v>
      </c>
      <c r="GE13" s="164">
        <f>$AH$13*CG13</f>
        <v>56.125</v>
      </c>
      <c r="GF13" s="164">
        <f>$AI$13*CH13</f>
        <v>67.349999999999994</v>
      </c>
      <c r="GG13" s="164">
        <f>$AJ$13*CI13</f>
        <v>269.39999999999998</v>
      </c>
      <c r="GH13" s="164">
        <f>$AK$13*CJ13</f>
        <v>11.225</v>
      </c>
      <c r="GI13" s="164">
        <f>$AL$13*CK13</f>
        <v>269.39999999999998</v>
      </c>
      <c r="GJ13" s="173">
        <f>$AM$13*CL13</f>
        <v>179.6</v>
      </c>
      <c r="GK13" s="229"/>
      <c r="GL13" s="172">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73">
        <f>$AM$13*DC13</f>
        <v>0</v>
      </c>
      <c r="HB13" s="229"/>
      <c r="HC13" s="172">
        <f>$X$13*DE13</f>
        <v>0</v>
      </c>
      <c r="HD13" s="164">
        <f>$Y$13*DF13</f>
        <v>0</v>
      </c>
      <c r="HE13" s="164">
        <f>$Z$13*DG13</f>
        <v>0</v>
      </c>
      <c r="HF13" s="164">
        <f>$AA$13*DH13</f>
        <v>0</v>
      </c>
      <c r="HG13" s="164">
        <f>$AB$13*DI13</f>
        <v>0</v>
      </c>
      <c r="HH13" s="164">
        <f>$AC$13*DJ13</f>
        <v>0</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73">
        <f>$AM$13*DT13</f>
        <v>0</v>
      </c>
      <c r="HS13" s="229"/>
      <c r="HT13" s="172">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73">
        <f>$AM$13*EK13</f>
        <v>0</v>
      </c>
      <c r="IK13" s="65" t="s">
        <v>230</v>
      </c>
      <c r="IL13" s="62">
        <f t="shared" si="5"/>
        <v>0</v>
      </c>
      <c r="IM13" s="289">
        <f t="shared" si="6"/>
        <v>0</v>
      </c>
      <c r="IN13" s="289">
        <f t="shared" si="7"/>
        <v>735.42428213570611</v>
      </c>
      <c r="IO13" s="289">
        <f t="shared" si="8"/>
        <v>0</v>
      </c>
      <c r="IP13" s="289">
        <f t="shared" si="9"/>
        <v>0</v>
      </c>
      <c r="IQ13" s="236">
        <f t="shared" si="10"/>
        <v>0</v>
      </c>
    </row>
    <row r="14" spans="1:251">
      <c r="A14" s="368"/>
      <c r="B14" s="145">
        <f>INDEX('Waste Projections'!$H16:$AL16,MATCH('4. YTS and UCRTS Rail'!$B$1,'Waste Projections'!$H$6:$AL$6,0))</f>
        <v>2245</v>
      </c>
      <c r="C14" s="286" t="s">
        <v>294</v>
      </c>
      <c r="D14" s="154" t="s">
        <v>257</v>
      </c>
      <c r="E14" s="83" t="s">
        <v>249</v>
      </c>
      <c r="F14" s="83" t="s">
        <v>249</v>
      </c>
      <c r="G14" s="156">
        <v>11.8</v>
      </c>
      <c r="H14" s="83" t="s">
        <v>220</v>
      </c>
      <c r="I14" s="156">
        <v>0</v>
      </c>
      <c r="J14" s="156" t="str">
        <f t="shared" si="1"/>
        <v>N/A</v>
      </c>
      <c r="K14" s="156">
        <v>0</v>
      </c>
      <c r="L14" s="240" t="str">
        <f t="shared" si="2"/>
        <v>N/A</v>
      </c>
      <c r="M14" s="243">
        <f t="shared" si="11"/>
        <v>1200</v>
      </c>
      <c r="N14" s="240" t="str">
        <f t="shared" si="3"/>
        <v>Rail</v>
      </c>
      <c r="O14" s="172">
        <f t="shared" si="4"/>
        <v>0</v>
      </c>
      <c r="P14" s="164">
        <f t="shared" si="4"/>
        <v>26491</v>
      </c>
      <c r="Q14" s="164">
        <f t="shared" si="4"/>
        <v>0</v>
      </c>
      <c r="R14" s="173">
        <f t="shared" si="4"/>
        <v>2694000</v>
      </c>
      <c r="S14" s="172">
        <f>INDEX('Transportation GHG'!$B$21:$B$24,MATCH('4. YTS and UCRTS Rail'!S$4,'Transportation GHG'!$A$21:$A$24,0))*O14</f>
        <v>0</v>
      </c>
      <c r="T14" s="164">
        <f>INDEX('Transportation GHG'!$B$21:$B$24,MATCH('4. YTS and UCRTS Rail'!T$4,'Transportation GHG'!$A$21:$A$24,0))*P14</f>
        <v>2.3764464769230771</v>
      </c>
      <c r="U14" s="164">
        <f>INDEX('Transportation GHG'!$B$21:$B$24,MATCH('4. YTS and UCRTS Rail'!U$4,'Transportation GHG'!$A$21:$A$24,0))*Q14</f>
        <v>0</v>
      </c>
      <c r="V14" s="173">
        <f>INDEX('Transportation GHG'!$B$21:$B$24,MATCH('4. YTS and UCRTS Rail'!V$4,'Transportation GHG'!$A$21:$A$24,0))*R14</f>
        <v>63.856560975609767</v>
      </c>
      <c r="X14" s="172">
        <f>INDEX('Waste Composition'!$P$5:$P$20,MATCH('4. YTS and UCRTS Rail'!X$4,'Waste Composition'!$O$5:$O$20,0))*$B14</f>
        <v>89.8</v>
      </c>
      <c r="Y14" s="164">
        <f>INDEX('Waste Composition'!$P$5:$P$20,MATCH('4. YTS and UCRTS Rail'!Y$4,'Waste Composition'!$O$5:$O$20,0))*$B14</f>
        <v>381.65</v>
      </c>
      <c r="Z14" s="164">
        <f>INDEX('Waste Composition'!$P$5:$P$20,MATCH('4. YTS and UCRTS Rail'!Z$4,'Waste Composition'!$O$5:$O$20,0))*$B14</f>
        <v>404.09999999999997</v>
      </c>
      <c r="AA14" s="164">
        <f>INDEX('Waste Composition'!$P$5:$P$20,MATCH('4. YTS and UCRTS Rail'!AA$4,'Waste Composition'!$O$5:$O$20,0))*$B14</f>
        <v>202.04999999999998</v>
      </c>
      <c r="AB14" s="164">
        <f>INDEX('Waste Composition'!$P$5:$P$20,MATCH('4. YTS and UCRTS Rail'!AB$4,'Waste Composition'!$O$5:$O$20,0))*$B14</f>
        <v>33.674999999999997</v>
      </c>
      <c r="AC14" s="164">
        <f>INDEX('Waste Composition'!$P$5:$P$20,MATCH('4. YTS and UCRTS Rail'!AC$4,'Waste Composition'!$O$5:$O$20,0))*$B14</f>
        <v>56.125</v>
      </c>
      <c r="AD14" s="164">
        <f>INDEX('Waste Composition'!$P$5:$P$20,MATCH('4. YTS and UCRTS Rail'!AD$4,'Waste Composition'!$O$5:$O$20,0))*$B14</f>
        <v>11.225</v>
      </c>
      <c r="AE14" s="164">
        <f>INDEX('Waste Composition'!$P$5:$P$20,MATCH('4. YTS and UCRTS Rail'!AE$4,'Waste Composition'!$O$5:$O$20,0))*$B14</f>
        <v>168.375</v>
      </c>
      <c r="AF14" s="164">
        <f>INDEX('Waste Composition'!$P$5:$P$20,MATCH('4. YTS and UCRTS Rail'!AF$4,'Waste Composition'!$O$5:$O$20,0))*$B14</f>
        <v>22.45</v>
      </c>
      <c r="AG14" s="164">
        <f>INDEX('Waste Composition'!$P$5:$P$20,MATCH('4. YTS and UCRTS Rail'!AG$4,'Waste Composition'!$O$5:$O$20,0))*$B14</f>
        <v>22.45</v>
      </c>
      <c r="AH14" s="164">
        <f>INDEX('Waste Composition'!$P$5:$P$20,MATCH('4. YTS and UCRTS Rail'!AH$4,'Waste Composition'!$O$5:$O$20,0))*$B14</f>
        <v>56.125</v>
      </c>
      <c r="AI14" s="164">
        <f>INDEX('Waste Composition'!$P$5:$P$20,MATCH('4. YTS and UCRTS Rail'!AI$4,'Waste Composition'!$O$5:$O$20,0))*$B14</f>
        <v>67.349999999999994</v>
      </c>
      <c r="AJ14" s="164">
        <f>INDEX('Waste Composition'!$P$5:$P$20,MATCH('4. YTS and UCRTS Rail'!AJ$4,'Waste Composition'!$O$5:$O$20,0))*$B14</f>
        <v>269.39999999999998</v>
      </c>
      <c r="AK14" s="164">
        <f>INDEX('Waste Composition'!$P$5:$P$20,MATCH('4. YTS and UCRTS Rail'!AK$4,'Waste Composition'!$O$5:$O$20,0))*$B14</f>
        <v>11.225</v>
      </c>
      <c r="AL14" s="164">
        <f>INDEX('Waste Composition'!$P$5:$P$20,MATCH('4. YTS and UCRTS Rail'!AL$4,'Waste Composition'!$O$5:$O$20,0))*$B14</f>
        <v>269.39999999999998</v>
      </c>
      <c r="AM14" s="173">
        <f>INDEX('Waste Composition'!$P$5:$P$20,MATCH('4. YTS and UCRTS Rail'!AM$4,'Waste Composition'!$O$5:$O$20,0))*$B14</f>
        <v>179.6</v>
      </c>
      <c r="AO14" s="214">
        <v>0</v>
      </c>
      <c r="AP14" s="215">
        <v>0</v>
      </c>
      <c r="AQ14" s="215">
        <v>0</v>
      </c>
      <c r="AR14" s="215">
        <v>0</v>
      </c>
      <c r="AS14" s="215">
        <v>0</v>
      </c>
      <c r="AT14" s="215">
        <v>0</v>
      </c>
      <c r="AU14" s="215">
        <v>0</v>
      </c>
      <c r="AV14" s="215">
        <v>0</v>
      </c>
      <c r="AW14" s="215">
        <v>0</v>
      </c>
      <c r="AX14" s="215">
        <v>0</v>
      </c>
      <c r="AY14" s="215">
        <v>0</v>
      </c>
      <c r="AZ14" s="215">
        <v>0</v>
      </c>
      <c r="BA14" s="215">
        <v>0</v>
      </c>
      <c r="BB14" s="215">
        <v>0</v>
      </c>
      <c r="BC14" s="215">
        <v>0</v>
      </c>
      <c r="BD14" s="215">
        <v>0</v>
      </c>
      <c r="BF14" s="214">
        <v>0</v>
      </c>
      <c r="BG14" s="215">
        <v>0</v>
      </c>
      <c r="BH14" s="215">
        <v>0</v>
      </c>
      <c r="BI14" s="215">
        <v>0</v>
      </c>
      <c r="BJ14" s="215">
        <v>0</v>
      </c>
      <c r="BK14" s="215">
        <v>0</v>
      </c>
      <c r="BL14" s="215">
        <v>0</v>
      </c>
      <c r="BM14" s="215">
        <v>0</v>
      </c>
      <c r="BN14" s="215">
        <v>0</v>
      </c>
      <c r="BO14" s="215">
        <v>0</v>
      </c>
      <c r="BP14" s="215">
        <v>0</v>
      </c>
      <c r="BQ14" s="215">
        <v>0</v>
      </c>
      <c r="BR14" s="215">
        <v>0</v>
      </c>
      <c r="BS14" s="215">
        <v>0</v>
      </c>
      <c r="BT14" s="215">
        <v>0</v>
      </c>
      <c r="BU14" s="219">
        <v>0</v>
      </c>
      <c r="BW14" s="214">
        <v>1</v>
      </c>
      <c r="BX14" s="215">
        <v>1</v>
      </c>
      <c r="BY14" s="215">
        <v>1</v>
      </c>
      <c r="BZ14" s="215">
        <v>1</v>
      </c>
      <c r="CA14" s="215">
        <v>1</v>
      </c>
      <c r="CB14" s="215">
        <v>1</v>
      </c>
      <c r="CC14" s="215">
        <v>1</v>
      </c>
      <c r="CD14" s="215">
        <v>1</v>
      </c>
      <c r="CE14" s="215">
        <v>1</v>
      </c>
      <c r="CF14" s="215">
        <v>1</v>
      </c>
      <c r="CG14" s="215">
        <v>1</v>
      </c>
      <c r="CH14" s="215">
        <v>1</v>
      </c>
      <c r="CI14" s="215">
        <v>1</v>
      </c>
      <c r="CJ14" s="215">
        <v>1</v>
      </c>
      <c r="CK14" s="215">
        <v>1</v>
      </c>
      <c r="CL14" s="219">
        <v>1</v>
      </c>
      <c r="CN14" s="214">
        <v>0</v>
      </c>
      <c r="CO14" s="215">
        <v>0</v>
      </c>
      <c r="CP14" s="215">
        <v>0</v>
      </c>
      <c r="CQ14" s="215">
        <v>0</v>
      </c>
      <c r="CR14" s="215">
        <v>0</v>
      </c>
      <c r="CS14" s="215">
        <v>0</v>
      </c>
      <c r="CT14" s="215">
        <v>0</v>
      </c>
      <c r="CU14" s="215">
        <v>0</v>
      </c>
      <c r="CV14" s="215">
        <v>0</v>
      </c>
      <c r="CW14" s="215">
        <v>0</v>
      </c>
      <c r="CX14" s="215">
        <v>0</v>
      </c>
      <c r="CY14" s="215">
        <v>0</v>
      </c>
      <c r="CZ14" s="215">
        <v>0</v>
      </c>
      <c r="DA14" s="215">
        <v>0</v>
      </c>
      <c r="DB14" s="215">
        <v>0</v>
      </c>
      <c r="DC14" s="219">
        <v>0</v>
      </c>
      <c r="DE14" s="214">
        <v>0</v>
      </c>
      <c r="DF14" s="215">
        <v>0</v>
      </c>
      <c r="DG14" s="215">
        <v>0</v>
      </c>
      <c r="DH14" s="215">
        <v>0</v>
      </c>
      <c r="DI14" s="215">
        <v>0</v>
      </c>
      <c r="DJ14" s="215">
        <v>0</v>
      </c>
      <c r="DK14" s="215">
        <v>0</v>
      </c>
      <c r="DL14" s="215">
        <v>0</v>
      </c>
      <c r="DM14" s="215">
        <v>0</v>
      </c>
      <c r="DN14" s="215">
        <v>0</v>
      </c>
      <c r="DO14" s="215">
        <v>0</v>
      </c>
      <c r="DP14" s="215">
        <v>0</v>
      </c>
      <c r="DQ14" s="215">
        <v>0</v>
      </c>
      <c r="DR14" s="215">
        <v>0</v>
      </c>
      <c r="DS14" s="215">
        <v>0</v>
      </c>
      <c r="DT14" s="219">
        <v>0</v>
      </c>
      <c r="DV14" s="214">
        <v>0</v>
      </c>
      <c r="DW14" s="215">
        <v>0</v>
      </c>
      <c r="DX14" s="215">
        <v>0</v>
      </c>
      <c r="DY14" s="215">
        <v>0</v>
      </c>
      <c r="DZ14" s="215">
        <v>0</v>
      </c>
      <c r="EA14" s="215">
        <v>0</v>
      </c>
      <c r="EB14" s="215">
        <v>0</v>
      </c>
      <c r="EC14" s="215">
        <v>0</v>
      </c>
      <c r="ED14" s="215">
        <v>0</v>
      </c>
      <c r="EE14" s="215">
        <v>0</v>
      </c>
      <c r="EF14" s="215">
        <v>0</v>
      </c>
      <c r="EG14" s="215">
        <v>0</v>
      </c>
      <c r="EH14" s="215">
        <v>0</v>
      </c>
      <c r="EI14" s="215">
        <v>0</v>
      </c>
      <c r="EJ14" s="215">
        <v>0</v>
      </c>
      <c r="EK14" s="219">
        <v>0</v>
      </c>
      <c r="EM14" s="172">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73">
        <f>$AM$14*BD14</f>
        <v>0</v>
      </c>
      <c r="FC14" s="229"/>
      <c r="FD14" s="172">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73">
        <f>$AM$14*BU14</f>
        <v>0</v>
      </c>
      <c r="FT14" s="229"/>
      <c r="FU14" s="172">
        <f>$X$14*BW14</f>
        <v>89.8</v>
      </c>
      <c r="FV14" s="164">
        <f>$Y$14*BX14</f>
        <v>381.65</v>
      </c>
      <c r="FW14" s="164">
        <f>$Z$14*BY14</f>
        <v>404.09999999999997</v>
      </c>
      <c r="FX14" s="164">
        <f>$AA$14*BZ14</f>
        <v>202.04999999999998</v>
      </c>
      <c r="FY14" s="164">
        <f>$AB$14*CA14</f>
        <v>33.674999999999997</v>
      </c>
      <c r="FZ14" s="164">
        <f>$AC$14*CB14</f>
        <v>56.125</v>
      </c>
      <c r="GA14" s="164">
        <f>$AD$14*CC14</f>
        <v>11.225</v>
      </c>
      <c r="GB14" s="164">
        <f>$AE$14*CD14</f>
        <v>168.375</v>
      </c>
      <c r="GC14" s="164">
        <f>$AF$14*CE14</f>
        <v>22.45</v>
      </c>
      <c r="GD14" s="164">
        <f>$AG$14*CF14</f>
        <v>22.45</v>
      </c>
      <c r="GE14" s="164">
        <f>$AH$14*CG14</f>
        <v>56.125</v>
      </c>
      <c r="GF14" s="164">
        <f>$AI$14*CH14</f>
        <v>67.349999999999994</v>
      </c>
      <c r="GG14" s="164">
        <f>$AJ$14*CI14</f>
        <v>269.39999999999998</v>
      </c>
      <c r="GH14" s="164">
        <f>$AK$14*CJ14</f>
        <v>11.225</v>
      </c>
      <c r="GI14" s="164">
        <f>$AL$14*CK14</f>
        <v>269.39999999999998</v>
      </c>
      <c r="GJ14" s="173">
        <f>$AM$14*CL14</f>
        <v>179.6</v>
      </c>
      <c r="GK14" s="229"/>
      <c r="GL14" s="172">
        <f>$X$14*CN14</f>
        <v>0</v>
      </c>
      <c r="GM14" s="164">
        <f>$Y$14*CO14</f>
        <v>0</v>
      </c>
      <c r="GN14" s="164">
        <f>$Z$14*CP14</f>
        <v>0</v>
      </c>
      <c r="GO14" s="164">
        <f>$AA$14*CQ14</f>
        <v>0</v>
      </c>
      <c r="GP14" s="164">
        <f>$AB$14*CR14</f>
        <v>0</v>
      </c>
      <c r="GQ14" s="164">
        <f>$AC$14*CS14</f>
        <v>0</v>
      </c>
      <c r="GR14" s="164">
        <f>$AD$14*CT14</f>
        <v>0</v>
      </c>
      <c r="GS14" s="164">
        <f>$AE$14*CU14</f>
        <v>0</v>
      </c>
      <c r="GT14" s="164">
        <f>$AF$14*CV14</f>
        <v>0</v>
      </c>
      <c r="GU14" s="164">
        <f>$AG$14*CW14</f>
        <v>0</v>
      </c>
      <c r="GV14" s="164">
        <f>$AH$14*CX14</f>
        <v>0</v>
      </c>
      <c r="GW14" s="164">
        <f>$AI$14*CY14</f>
        <v>0</v>
      </c>
      <c r="GX14" s="164">
        <f>$AJ$14*CZ14</f>
        <v>0</v>
      </c>
      <c r="GY14" s="164">
        <f>$AK$14*DA14</f>
        <v>0</v>
      </c>
      <c r="GZ14" s="164">
        <f>$AL$14*DB14</f>
        <v>0</v>
      </c>
      <c r="HA14" s="173">
        <f>$AM$14*DC14</f>
        <v>0</v>
      </c>
      <c r="HB14" s="229"/>
      <c r="HC14" s="172">
        <f>$X$14*DE14</f>
        <v>0</v>
      </c>
      <c r="HD14" s="164">
        <f>$Y$14*DF14</f>
        <v>0</v>
      </c>
      <c r="HE14" s="164">
        <f>$Z$14*DG14</f>
        <v>0</v>
      </c>
      <c r="HF14" s="164">
        <f>$AA$14*DH14</f>
        <v>0</v>
      </c>
      <c r="HG14" s="164">
        <f>$AB$14*DI14</f>
        <v>0</v>
      </c>
      <c r="HH14" s="164">
        <f>$AC$14*DJ14</f>
        <v>0</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73">
        <f>$AM$14*DT14</f>
        <v>0</v>
      </c>
      <c r="HS14" s="229"/>
      <c r="HT14" s="172">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73">
        <f>$AM$14*EK14</f>
        <v>0</v>
      </c>
      <c r="IK14" s="52" t="s">
        <v>231</v>
      </c>
      <c r="IL14" s="62">
        <f t="shared" si="5"/>
        <v>0</v>
      </c>
      <c r="IM14" s="289">
        <f t="shared" si="6"/>
        <v>0</v>
      </c>
      <c r="IN14" s="289">
        <f t="shared" si="7"/>
        <v>735.42428213570611</v>
      </c>
      <c r="IO14" s="289">
        <f t="shared" si="8"/>
        <v>0</v>
      </c>
      <c r="IP14" s="289">
        <f t="shared" si="9"/>
        <v>0</v>
      </c>
      <c r="IQ14" s="236">
        <f t="shared" si="10"/>
        <v>0</v>
      </c>
    </row>
    <row r="15" spans="1:251">
      <c r="A15" s="62" t="s">
        <v>262</v>
      </c>
      <c r="B15" s="145">
        <f>INDEX('Waste Projections'!$H17:$AL17,MATCH('4. YTS and UCRTS Rail'!$B$1,'Waste Projections'!$H$6:$AL$6,0))</f>
        <v>3517</v>
      </c>
      <c r="C15" s="286" t="s">
        <v>294</v>
      </c>
      <c r="D15" s="154" t="s">
        <v>297</v>
      </c>
      <c r="E15" s="83" t="s">
        <v>249</v>
      </c>
      <c r="F15" s="83" t="s">
        <v>249</v>
      </c>
      <c r="G15" s="156">
        <v>8</v>
      </c>
      <c r="H15" s="83" t="s">
        <v>220</v>
      </c>
      <c r="I15" s="156">
        <v>0</v>
      </c>
      <c r="J15" s="156" t="str">
        <f t="shared" si="1"/>
        <v>N/A</v>
      </c>
      <c r="K15" s="156">
        <v>0</v>
      </c>
      <c r="L15" s="240" t="str">
        <f t="shared" si="2"/>
        <v>N/A</v>
      </c>
      <c r="M15" s="243">
        <f t="shared" si="11"/>
        <v>1200</v>
      </c>
      <c r="N15" s="240" t="str">
        <f t="shared" si="3"/>
        <v>Rail</v>
      </c>
      <c r="O15" s="172">
        <f t="shared" si="4"/>
        <v>0</v>
      </c>
      <c r="P15" s="164">
        <f t="shared" si="4"/>
        <v>28136</v>
      </c>
      <c r="Q15" s="164">
        <f t="shared" si="4"/>
        <v>0</v>
      </c>
      <c r="R15" s="173">
        <f t="shared" si="4"/>
        <v>4220400</v>
      </c>
      <c r="S15" s="172">
        <f>INDEX('Transportation GHG'!$B$21:$B$24,MATCH('4. YTS and UCRTS Rail'!S$4,'Transportation GHG'!$A$21:$A$24,0))*O15</f>
        <v>0</v>
      </c>
      <c r="T15" s="164">
        <f>INDEX('Transportation GHG'!$B$21:$B$24,MATCH('4. YTS and UCRTS Rail'!T$4,'Transportation GHG'!$A$21:$A$24,0))*P15</f>
        <v>2.524015630769231</v>
      </c>
      <c r="U15" s="164">
        <f>INDEX('Transportation GHG'!$B$21:$B$24,MATCH('4. YTS and UCRTS Rail'!U$4,'Transportation GHG'!$A$21:$A$24,0))*Q15</f>
        <v>0</v>
      </c>
      <c r="V15" s="173">
        <f>INDEX('Transportation GHG'!$B$21:$B$24,MATCH('4. YTS and UCRTS Rail'!V$4,'Transportation GHG'!$A$21:$A$24,0))*R15</f>
        <v>100.0372048780488</v>
      </c>
      <c r="X15" s="172">
        <f>INDEX('Waste Composition'!$P$5:$P$20,MATCH('4. YTS and UCRTS Rail'!X$4,'Waste Composition'!$O$5:$O$20,0))*$B15</f>
        <v>140.68</v>
      </c>
      <c r="Y15" s="164">
        <f>INDEX('Waste Composition'!$P$5:$P$20,MATCH('4. YTS and UCRTS Rail'!Y$4,'Waste Composition'!$O$5:$O$20,0))*$B15</f>
        <v>597.89</v>
      </c>
      <c r="Z15" s="164">
        <f>INDEX('Waste Composition'!$P$5:$P$20,MATCH('4. YTS and UCRTS Rail'!Z$4,'Waste Composition'!$O$5:$O$20,0))*$B15</f>
        <v>633.05999999999995</v>
      </c>
      <c r="AA15" s="164">
        <f>INDEX('Waste Composition'!$P$5:$P$20,MATCH('4. YTS and UCRTS Rail'!AA$4,'Waste Composition'!$O$5:$O$20,0))*$B15</f>
        <v>316.52999999999997</v>
      </c>
      <c r="AB15" s="164">
        <f>INDEX('Waste Composition'!$P$5:$P$20,MATCH('4. YTS and UCRTS Rail'!AB$4,'Waste Composition'!$O$5:$O$20,0))*$B15</f>
        <v>52.754999999999995</v>
      </c>
      <c r="AC15" s="164">
        <f>INDEX('Waste Composition'!$P$5:$P$20,MATCH('4. YTS and UCRTS Rail'!AC$4,'Waste Composition'!$O$5:$O$20,0))*$B15</f>
        <v>87.925000000000011</v>
      </c>
      <c r="AD15" s="164">
        <f>INDEX('Waste Composition'!$P$5:$P$20,MATCH('4. YTS and UCRTS Rail'!AD$4,'Waste Composition'!$O$5:$O$20,0))*$B15</f>
        <v>17.585000000000001</v>
      </c>
      <c r="AE15" s="164">
        <f>INDEX('Waste Composition'!$P$5:$P$20,MATCH('4. YTS and UCRTS Rail'!AE$4,'Waste Composition'!$O$5:$O$20,0))*$B15</f>
        <v>263.77499999999998</v>
      </c>
      <c r="AF15" s="164">
        <f>INDEX('Waste Composition'!$P$5:$P$20,MATCH('4. YTS and UCRTS Rail'!AF$4,'Waste Composition'!$O$5:$O$20,0))*$B15</f>
        <v>35.17</v>
      </c>
      <c r="AG15" s="164">
        <f>INDEX('Waste Composition'!$P$5:$P$20,MATCH('4. YTS and UCRTS Rail'!AG$4,'Waste Composition'!$O$5:$O$20,0))*$B15</f>
        <v>35.17</v>
      </c>
      <c r="AH15" s="164">
        <f>INDEX('Waste Composition'!$P$5:$P$20,MATCH('4. YTS and UCRTS Rail'!AH$4,'Waste Composition'!$O$5:$O$20,0))*$B15</f>
        <v>87.925000000000011</v>
      </c>
      <c r="AI15" s="164">
        <f>INDEX('Waste Composition'!$P$5:$P$20,MATCH('4. YTS and UCRTS Rail'!AI$4,'Waste Composition'!$O$5:$O$20,0))*$B15</f>
        <v>105.50999999999999</v>
      </c>
      <c r="AJ15" s="164">
        <f>INDEX('Waste Composition'!$P$5:$P$20,MATCH('4. YTS and UCRTS Rail'!AJ$4,'Waste Composition'!$O$5:$O$20,0))*$B15</f>
        <v>422.03999999999996</v>
      </c>
      <c r="AK15" s="164">
        <f>INDEX('Waste Composition'!$P$5:$P$20,MATCH('4. YTS and UCRTS Rail'!AK$4,'Waste Composition'!$O$5:$O$20,0))*$B15</f>
        <v>17.585000000000001</v>
      </c>
      <c r="AL15" s="164">
        <f>INDEX('Waste Composition'!$P$5:$P$20,MATCH('4. YTS and UCRTS Rail'!AL$4,'Waste Composition'!$O$5:$O$20,0))*$B15</f>
        <v>422.03999999999996</v>
      </c>
      <c r="AM15" s="173">
        <f>INDEX('Waste Composition'!$P$5:$P$20,MATCH('4. YTS and UCRTS Rail'!AM$4,'Waste Composition'!$O$5:$O$20,0))*$B15</f>
        <v>281.36</v>
      </c>
      <c r="AO15" s="214">
        <v>0</v>
      </c>
      <c r="AP15" s="215">
        <v>0</v>
      </c>
      <c r="AQ15" s="215">
        <v>0</v>
      </c>
      <c r="AR15" s="215">
        <v>0</v>
      </c>
      <c r="AS15" s="215">
        <v>0</v>
      </c>
      <c r="AT15" s="215">
        <v>0</v>
      </c>
      <c r="AU15" s="215">
        <v>0</v>
      </c>
      <c r="AV15" s="215">
        <v>0</v>
      </c>
      <c r="AW15" s="215">
        <v>0</v>
      </c>
      <c r="AX15" s="215">
        <v>0</v>
      </c>
      <c r="AY15" s="215">
        <v>0</v>
      </c>
      <c r="AZ15" s="215">
        <v>0</v>
      </c>
      <c r="BA15" s="215">
        <v>0</v>
      </c>
      <c r="BB15" s="215">
        <v>0</v>
      </c>
      <c r="BC15" s="215">
        <v>0</v>
      </c>
      <c r="BD15" s="215">
        <v>0</v>
      </c>
      <c r="BF15" s="214">
        <v>0</v>
      </c>
      <c r="BG15" s="215">
        <v>0</v>
      </c>
      <c r="BH15" s="215">
        <v>0</v>
      </c>
      <c r="BI15" s="215">
        <v>0</v>
      </c>
      <c r="BJ15" s="215">
        <v>0</v>
      </c>
      <c r="BK15" s="215">
        <v>0</v>
      </c>
      <c r="BL15" s="215">
        <v>0</v>
      </c>
      <c r="BM15" s="215">
        <v>0</v>
      </c>
      <c r="BN15" s="215">
        <v>0</v>
      </c>
      <c r="BO15" s="215">
        <v>0</v>
      </c>
      <c r="BP15" s="215">
        <v>0</v>
      </c>
      <c r="BQ15" s="215">
        <v>0</v>
      </c>
      <c r="BR15" s="215">
        <v>0</v>
      </c>
      <c r="BS15" s="215">
        <v>0</v>
      </c>
      <c r="BT15" s="215">
        <v>0</v>
      </c>
      <c r="BU15" s="219">
        <v>0</v>
      </c>
      <c r="BW15" s="214">
        <v>1</v>
      </c>
      <c r="BX15" s="215">
        <v>1</v>
      </c>
      <c r="BY15" s="215">
        <v>1</v>
      </c>
      <c r="BZ15" s="215">
        <v>1</v>
      </c>
      <c r="CA15" s="215">
        <v>1</v>
      </c>
      <c r="CB15" s="215">
        <v>1</v>
      </c>
      <c r="CC15" s="215">
        <v>1</v>
      </c>
      <c r="CD15" s="215">
        <v>1</v>
      </c>
      <c r="CE15" s="215">
        <v>1</v>
      </c>
      <c r="CF15" s="215">
        <v>1</v>
      </c>
      <c r="CG15" s="215">
        <v>1</v>
      </c>
      <c r="CH15" s="215">
        <v>1</v>
      </c>
      <c r="CI15" s="215">
        <v>1</v>
      </c>
      <c r="CJ15" s="215">
        <v>1</v>
      </c>
      <c r="CK15" s="215">
        <v>1</v>
      </c>
      <c r="CL15" s="219">
        <v>1</v>
      </c>
      <c r="CN15" s="214">
        <v>0</v>
      </c>
      <c r="CO15" s="215">
        <v>0</v>
      </c>
      <c r="CP15" s="215">
        <v>0</v>
      </c>
      <c r="CQ15" s="215">
        <v>0</v>
      </c>
      <c r="CR15" s="215">
        <v>0</v>
      </c>
      <c r="CS15" s="215">
        <v>0</v>
      </c>
      <c r="CT15" s="215">
        <v>0</v>
      </c>
      <c r="CU15" s="215">
        <v>0</v>
      </c>
      <c r="CV15" s="215">
        <v>0</v>
      </c>
      <c r="CW15" s="215">
        <v>0</v>
      </c>
      <c r="CX15" s="215">
        <v>0</v>
      </c>
      <c r="CY15" s="215">
        <v>0</v>
      </c>
      <c r="CZ15" s="215">
        <v>0</v>
      </c>
      <c r="DA15" s="215">
        <v>0</v>
      </c>
      <c r="DB15" s="215">
        <v>0</v>
      </c>
      <c r="DC15" s="219">
        <v>0</v>
      </c>
      <c r="DE15" s="214">
        <v>0</v>
      </c>
      <c r="DF15" s="215">
        <v>0</v>
      </c>
      <c r="DG15" s="215">
        <v>0</v>
      </c>
      <c r="DH15" s="215">
        <v>0</v>
      </c>
      <c r="DI15" s="215">
        <v>0</v>
      </c>
      <c r="DJ15" s="215">
        <v>0</v>
      </c>
      <c r="DK15" s="215">
        <v>0</v>
      </c>
      <c r="DL15" s="215">
        <v>0</v>
      </c>
      <c r="DM15" s="215">
        <v>0</v>
      </c>
      <c r="DN15" s="215">
        <v>0</v>
      </c>
      <c r="DO15" s="215">
        <v>0</v>
      </c>
      <c r="DP15" s="215">
        <v>0</v>
      </c>
      <c r="DQ15" s="215">
        <v>0</v>
      </c>
      <c r="DR15" s="215">
        <v>0</v>
      </c>
      <c r="DS15" s="215">
        <v>0</v>
      </c>
      <c r="DT15" s="219">
        <v>0</v>
      </c>
      <c r="DV15" s="214">
        <v>0</v>
      </c>
      <c r="DW15" s="215">
        <v>0</v>
      </c>
      <c r="DX15" s="215">
        <v>0</v>
      </c>
      <c r="DY15" s="215">
        <v>0</v>
      </c>
      <c r="DZ15" s="215">
        <v>0</v>
      </c>
      <c r="EA15" s="215">
        <v>0</v>
      </c>
      <c r="EB15" s="215">
        <v>0</v>
      </c>
      <c r="EC15" s="215">
        <v>0</v>
      </c>
      <c r="ED15" s="215">
        <v>0</v>
      </c>
      <c r="EE15" s="215">
        <v>0</v>
      </c>
      <c r="EF15" s="215">
        <v>0</v>
      </c>
      <c r="EG15" s="215">
        <v>0</v>
      </c>
      <c r="EH15" s="215">
        <v>0</v>
      </c>
      <c r="EI15" s="215">
        <v>0</v>
      </c>
      <c r="EJ15" s="215">
        <v>0</v>
      </c>
      <c r="EK15" s="219">
        <v>0</v>
      </c>
      <c r="EM15" s="172">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73">
        <f>$AM$15*BD15</f>
        <v>0</v>
      </c>
      <c r="FC15" s="229"/>
      <c r="FD15" s="172">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73">
        <f>$AM$15*BU15</f>
        <v>0</v>
      </c>
      <c r="FT15" s="229"/>
      <c r="FU15" s="172">
        <f>$X$15*BW15</f>
        <v>140.68</v>
      </c>
      <c r="FV15" s="164">
        <f>$Y$15*BX15</f>
        <v>597.89</v>
      </c>
      <c r="FW15" s="164">
        <f>$Z$15*BY15</f>
        <v>633.05999999999995</v>
      </c>
      <c r="FX15" s="164">
        <f>$AA$15*BZ15</f>
        <v>316.52999999999997</v>
      </c>
      <c r="FY15" s="164">
        <f>$AB$15*CA15</f>
        <v>52.754999999999995</v>
      </c>
      <c r="FZ15" s="164">
        <f>$AC$15*CB15</f>
        <v>87.925000000000011</v>
      </c>
      <c r="GA15" s="164">
        <f>$AD$15*CC15</f>
        <v>17.585000000000001</v>
      </c>
      <c r="GB15" s="164">
        <f>$AE$15*CD15</f>
        <v>263.77499999999998</v>
      </c>
      <c r="GC15" s="164">
        <f>$AF$15*CE15</f>
        <v>35.17</v>
      </c>
      <c r="GD15" s="164">
        <f>$AG$15*CF15</f>
        <v>35.17</v>
      </c>
      <c r="GE15" s="164">
        <f>$AH$15*CG15</f>
        <v>87.925000000000011</v>
      </c>
      <c r="GF15" s="164">
        <f>$AI$15*CH15</f>
        <v>105.50999999999999</v>
      </c>
      <c r="GG15" s="164">
        <f>$AJ$15*CI15</f>
        <v>422.03999999999996</v>
      </c>
      <c r="GH15" s="164">
        <f>$AK$15*CJ15</f>
        <v>17.585000000000001</v>
      </c>
      <c r="GI15" s="164">
        <f>$AL$15*CK15</f>
        <v>422.03999999999996</v>
      </c>
      <c r="GJ15" s="173">
        <f>$AM$15*CL15</f>
        <v>281.36</v>
      </c>
      <c r="GK15" s="229"/>
      <c r="GL15" s="172">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73">
        <f>$AM$15*DC15</f>
        <v>0</v>
      </c>
      <c r="HB15" s="229"/>
      <c r="HC15" s="172">
        <f>$X$15*DE15</f>
        <v>0</v>
      </c>
      <c r="HD15" s="164">
        <f>$Y$15*DF15</f>
        <v>0</v>
      </c>
      <c r="HE15" s="164">
        <f>$Z$15*DG15</f>
        <v>0</v>
      </c>
      <c r="HF15" s="164">
        <f>$AA$15*DH15</f>
        <v>0</v>
      </c>
      <c r="HG15" s="164">
        <f>$AB$15*DI15</f>
        <v>0</v>
      </c>
      <c r="HH15" s="164">
        <f>$AC$15*DJ15</f>
        <v>0</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73">
        <f>$AM$15*DT15</f>
        <v>0</v>
      </c>
      <c r="HS15" s="229"/>
      <c r="HT15" s="172">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73">
        <f>$AM$15*EK15</f>
        <v>0</v>
      </c>
      <c r="IK15" s="52" t="s">
        <v>232</v>
      </c>
      <c r="IL15" s="62">
        <f t="shared" si="5"/>
        <v>0</v>
      </c>
      <c r="IM15" s="289">
        <f t="shared" si="6"/>
        <v>0</v>
      </c>
      <c r="IN15" s="289">
        <f t="shared" si="7"/>
        <v>1838.560705339266</v>
      </c>
      <c r="IO15" s="289">
        <f t="shared" si="8"/>
        <v>0</v>
      </c>
      <c r="IP15" s="289">
        <f t="shared" si="9"/>
        <v>0</v>
      </c>
      <c r="IQ15" s="236">
        <f t="shared" si="10"/>
        <v>0</v>
      </c>
    </row>
    <row r="16" spans="1:251">
      <c r="A16" s="62" t="s">
        <v>263</v>
      </c>
      <c r="B16" s="145">
        <f>INDEX('Waste Projections'!$H18:$AL18,MATCH('4. YTS and UCRTS Rail'!$B$1,'Waste Projections'!$H$6:$AL$6,0))</f>
        <v>2476</v>
      </c>
      <c r="C16" s="286" t="s">
        <v>294</v>
      </c>
      <c r="D16" s="154" t="s">
        <v>257</v>
      </c>
      <c r="E16" s="83" t="s">
        <v>249</v>
      </c>
      <c r="F16" s="83" t="s">
        <v>249</v>
      </c>
      <c r="G16" s="156">
        <v>17</v>
      </c>
      <c r="H16" s="83" t="s">
        <v>220</v>
      </c>
      <c r="I16" s="156">
        <v>0</v>
      </c>
      <c r="J16" s="156" t="str">
        <f t="shared" si="1"/>
        <v>N/A</v>
      </c>
      <c r="K16" s="156">
        <v>0</v>
      </c>
      <c r="L16" s="240" t="str">
        <f t="shared" si="2"/>
        <v>N/A</v>
      </c>
      <c r="M16" s="243">
        <f t="shared" si="11"/>
        <v>1200</v>
      </c>
      <c r="N16" s="240" t="str">
        <f t="shared" si="3"/>
        <v>Rail</v>
      </c>
      <c r="O16" s="172">
        <f t="shared" si="4"/>
        <v>0</v>
      </c>
      <c r="P16" s="164">
        <f t="shared" si="4"/>
        <v>42092</v>
      </c>
      <c r="Q16" s="164">
        <f t="shared" si="4"/>
        <v>0</v>
      </c>
      <c r="R16" s="173">
        <f t="shared" si="4"/>
        <v>2971200</v>
      </c>
      <c r="S16" s="172">
        <f>INDEX('Transportation GHG'!$B$21:$B$24,MATCH('4. YTS and UCRTS Rail'!S$4,'Transportation GHG'!$A$21:$A$24,0))*O16</f>
        <v>0</v>
      </c>
      <c r="T16" s="164">
        <f>INDEX('Transportation GHG'!$B$21:$B$24,MATCH('4. YTS and UCRTS Rail'!T$4,'Transportation GHG'!$A$21:$A$24,0))*P16</f>
        <v>3.7759761846153848</v>
      </c>
      <c r="U16" s="164">
        <f>INDEX('Transportation GHG'!$B$21:$B$24,MATCH('4. YTS and UCRTS Rail'!U$4,'Transportation GHG'!$A$21:$A$24,0))*Q16</f>
        <v>0</v>
      </c>
      <c r="V16" s="173">
        <f>INDEX('Transportation GHG'!$B$21:$B$24,MATCH('4. YTS and UCRTS Rail'!V$4,'Transportation GHG'!$A$21:$A$24,0))*R16</f>
        <v>70.427102439024395</v>
      </c>
      <c r="X16" s="172">
        <f>INDEX('Waste Composition'!$P$5:$P$20,MATCH('4. YTS and UCRTS Rail'!X$4,'Waste Composition'!$O$5:$O$20,0))*$B16</f>
        <v>99.04</v>
      </c>
      <c r="Y16" s="164">
        <f>INDEX('Waste Composition'!$P$5:$P$20,MATCH('4. YTS and UCRTS Rail'!Y$4,'Waste Composition'!$O$5:$O$20,0))*$B16</f>
        <v>420.91999999999996</v>
      </c>
      <c r="Z16" s="164">
        <f>INDEX('Waste Composition'!$P$5:$P$20,MATCH('4. YTS and UCRTS Rail'!Z$4,'Waste Composition'!$O$5:$O$20,0))*$B16</f>
        <v>445.68</v>
      </c>
      <c r="AA16" s="164">
        <f>INDEX('Waste Composition'!$P$5:$P$20,MATCH('4. YTS and UCRTS Rail'!AA$4,'Waste Composition'!$O$5:$O$20,0))*$B16</f>
        <v>222.84</v>
      </c>
      <c r="AB16" s="164">
        <f>INDEX('Waste Composition'!$P$5:$P$20,MATCH('4. YTS and UCRTS Rail'!AB$4,'Waste Composition'!$O$5:$O$20,0))*$B16</f>
        <v>37.14</v>
      </c>
      <c r="AC16" s="164">
        <f>INDEX('Waste Composition'!$P$5:$P$20,MATCH('4. YTS and UCRTS Rail'!AC$4,'Waste Composition'!$O$5:$O$20,0))*$B16</f>
        <v>61.900000000000006</v>
      </c>
      <c r="AD16" s="164">
        <f>INDEX('Waste Composition'!$P$5:$P$20,MATCH('4. YTS and UCRTS Rail'!AD$4,'Waste Composition'!$O$5:$O$20,0))*$B16</f>
        <v>12.38</v>
      </c>
      <c r="AE16" s="164">
        <f>INDEX('Waste Composition'!$P$5:$P$20,MATCH('4. YTS and UCRTS Rail'!AE$4,'Waste Composition'!$O$5:$O$20,0))*$B16</f>
        <v>185.7</v>
      </c>
      <c r="AF16" s="164">
        <f>INDEX('Waste Composition'!$P$5:$P$20,MATCH('4. YTS and UCRTS Rail'!AF$4,'Waste Composition'!$O$5:$O$20,0))*$B16</f>
        <v>24.76</v>
      </c>
      <c r="AG16" s="164">
        <f>INDEX('Waste Composition'!$P$5:$P$20,MATCH('4. YTS and UCRTS Rail'!AG$4,'Waste Composition'!$O$5:$O$20,0))*$B16</f>
        <v>24.76</v>
      </c>
      <c r="AH16" s="164">
        <f>INDEX('Waste Composition'!$P$5:$P$20,MATCH('4. YTS and UCRTS Rail'!AH$4,'Waste Composition'!$O$5:$O$20,0))*$B16</f>
        <v>61.900000000000006</v>
      </c>
      <c r="AI16" s="164">
        <f>INDEX('Waste Composition'!$P$5:$P$20,MATCH('4. YTS and UCRTS Rail'!AI$4,'Waste Composition'!$O$5:$O$20,0))*$B16</f>
        <v>74.28</v>
      </c>
      <c r="AJ16" s="164">
        <f>INDEX('Waste Composition'!$P$5:$P$20,MATCH('4. YTS and UCRTS Rail'!AJ$4,'Waste Composition'!$O$5:$O$20,0))*$B16</f>
        <v>297.12</v>
      </c>
      <c r="AK16" s="164">
        <f>INDEX('Waste Composition'!$P$5:$P$20,MATCH('4. YTS and UCRTS Rail'!AK$4,'Waste Composition'!$O$5:$O$20,0))*$B16</f>
        <v>12.38</v>
      </c>
      <c r="AL16" s="164">
        <f>INDEX('Waste Composition'!$P$5:$P$20,MATCH('4. YTS and UCRTS Rail'!AL$4,'Waste Composition'!$O$5:$O$20,0))*$B16</f>
        <v>297.12</v>
      </c>
      <c r="AM16" s="173">
        <f>INDEX('Waste Composition'!$P$5:$P$20,MATCH('4. YTS and UCRTS Rail'!AM$4,'Waste Composition'!$O$5:$O$20,0))*$B16</f>
        <v>198.08</v>
      </c>
      <c r="AO16" s="214">
        <v>0</v>
      </c>
      <c r="AP16" s="215">
        <v>0</v>
      </c>
      <c r="AQ16" s="215">
        <v>0</v>
      </c>
      <c r="AR16" s="215">
        <v>0</v>
      </c>
      <c r="AS16" s="215">
        <v>0</v>
      </c>
      <c r="AT16" s="215">
        <v>0</v>
      </c>
      <c r="AU16" s="215">
        <v>0</v>
      </c>
      <c r="AV16" s="215">
        <v>0</v>
      </c>
      <c r="AW16" s="215">
        <v>0</v>
      </c>
      <c r="AX16" s="215">
        <v>0</v>
      </c>
      <c r="AY16" s="215">
        <v>0</v>
      </c>
      <c r="AZ16" s="215">
        <v>0</v>
      </c>
      <c r="BA16" s="215">
        <v>0</v>
      </c>
      <c r="BB16" s="215">
        <v>0</v>
      </c>
      <c r="BC16" s="215">
        <v>0</v>
      </c>
      <c r="BD16" s="215">
        <v>0</v>
      </c>
      <c r="BF16" s="214">
        <v>0</v>
      </c>
      <c r="BG16" s="215">
        <v>0</v>
      </c>
      <c r="BH16" s="215">
        <v>0</v>
      </c>
      <c r="BI16" s="215">
        <v>0</v>
      </c>
      <c r="BJ16" s="215">
        <v>0</v>
      </c>
      <c r="BK16" s="215">
        <v>0</v>
      </c>
      <c r="BL16" s="215">
        <v>0</v>
      </c>
      <c r="BM16" s="215">
        <v>0</v>
      </c>
      <c r="BN16" s="215">
        <v>0</v>
      </c>
      <c r="BO16" s="215">
        <v>0</v>
      </c>
      <c r="BP16" s="215">
        <v>0</v>
      </c>
      <c r="BQ16" s="215">
        <v>0</v>
      </c>
      <c r="BR16" s="215">
        <v>0</v>
      </c>
      <c r="BS16" s="215">
        <v>0</v>
      </c>
      <c r="BT16" s="215">
        <v>0</v>
      </c>
      <c r="BU16" s="219">
        <v>0</v>
      </c>
      <c r="BW16" s="214">
        <v>1</v>
      </c>
      <c r="BX16" s="215">
        <v>1</v>
      </c>
      <c r="BY16" s="215">
        <v>1</v>
      </c>
      <c r="BZ16" s="215">
        <v>1</v>
      </c>
      <c r="CA16" s="215">
        <v>1</v>
      </c>
      <c r="CB16" s="215">
        <v>1</v>
      </c>
      <c r="CC16" s="215">
        <v>1</v>
      </c>
      <c r="CD16" s="215">
        <v>1</v>
      </c>
      <c r="CE16" s="215">
        <v>1</v>
      </c>
      <c r="CF16" s="215">
        <v>1</v>
      </c>
      <c r="CG16" s="215">
        <v>1</v>
      </c>
      <c r="CH16" s="215">
        <v>1</v>
      </c>
      <c r="CI16" s="215">
        <v>1</v>
      </c>
      <c r="CJ16" s="215">
        <v>1</v>
      </c>
      <c r="CK16" s="215">
        <v>1</v>
      </c>
      <c r="CL16" s="219">
        <v>1</v>
      </c>
      <c r="CN16" s="214">
        <v>0</v>
      </c>
      <c r="CO16" s="215">
        <v>0</v>
      </c>
      <c r="CP16" s="215">
        <v>0</v>
      </c>
      <c r="CQ16" s="215">
        <v>0</v>
      </c>
      <c r="CR16" s="215">
        <v>0</v>
      </c>
      <c r="CS16" s="215">
        <v>0</v>
      </c>
      <c r="CT16" s="215">
        <v>0</v>
      </c>
      <c r="CU16" s="215">
        <v>0</v>
      </c>
      <c r="CV16" s="215">
        <v>0</v>
      </c>
      <c r="CW16" s="215">
        <v>0</v>
      </c>
      <c r="CX16" s="215">
        <v>0</v>
      </c>
      <c r="CY16" s="215">
        <v>0</v>
      </c>
      <c r="CZ16" s="215">
        <v>0</v>
      </c>
      <c r="DA16" s="215">
        <v>0</v>
      </c>
      <c r="DB16" s="215">
        <v>0</v>
      </c>
      <c r="DC16" s="219">
        <v>0</v>
      </c>
      <c r="DE16" s="214">
        <v>0</v>
      </c>
      <c r="DF16" s="215">
        <v>0</v>
      </c>
      <c r="DG16" s="215">
        <v>0</v>
      </c>
      <c r="DH16" s="215">
        <v>0</v>
      </c>
      <c r="DI16" s="215">
        <v>0</v>
      </c>
      <c r="DJ16" s="215">
        <v>0</v>
      </c>
      <c r="DK16" s="215">
        <v>0</v>
      </c>
      <c r="DL16" s="215">
        <v>0</v>
      </c>
      <c r="DM16" s="215">
        <v>0</v>
      </c>
      <c r="DN16" s="215">
        <v>0</v>
      </c>
      <c r="DO16" s="215">
        <v>0</v>
      </c>
      <c r="DP16" s="215">
        <v>0</v>
      </c>
      <c r="DQ16" s="215">
        <v>0</v>
      </c>
      <c r="DR16" s="215">
        <v>0</v>
      </c>
      <c r="DS16" s="215">
        <v>0</v>
      </c>
      <c r="DT16" s="219">
        <v>0</v>
      </c>
      <c r="DV16" s="214">
        <v>0</v>
      </c>
      <c r="DW16" s="215">
        <v>0</v>
      </c>
      <c r="DX16" s="215">
        <v>0</v>
      </c>
      <c r="DY16" s="215">
        <v>0</v>
      </c>
      <c r="DZ16" s="215">
        <v>0</v>
      </c>
      <c r="EA16" s="215">
        <v>0</v>
      </c>
      <c r="EB16" s="215">
        <v>0</v>
      </c>
      <c r="EC16" s="215">
        <v>0</v>
      </c>
      <c r="ED16" s="215">
        <v>0</v>
      </c>
      <c r="EE16" s="215">
        <v>0</v>
      </c>
      <c r="EF16" s="215">
        <v>0</v>
      </c>
      <c r="EG16" s="215">
        <v>0</v>
      </c>
      <c r="EH16" s="215">
        <v>0</v>
      </c>
      <c r="EI16" s="215">
        <v>0</v>
      </c>
      <c r="EJ16" s="215">
        <v>0</v>
      </c>
      <c r="EK16" s="219">
        <v>0</v>
      </c>
      <c r="EM16" s="172">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73">
        <f>$AM$16*BD16</f>
        <v>0</v>
      </c>
      <c r="FC16" s="229"/>
      <c r="FD16" s="172">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73">
        <f>$AM$16*BU16</f>
        <v>0</v>
      </c>
      <c r="FT16" s="229"/>
      <c r="FU16" s="172">
        <f>$X$16*BW16</f>
        <v>99.04</v>
      </c>
      <c r="FV16" s="164">
        <f>$Y$16*BX16</f>
        <v>420.91999999999996</v>
      </c>
      <c r="FW16" s="164">
        <f>$Z$16*BY16</f>
        <v>445.68</v>
      </c>
      <c r="FX16" s="164">
        <f>$AA$16*BZ16</f>
        <v>222.84</v>
      </c>
      <c r="FY16" s="164">
        <f>$AB$16*CA16</f>
        <v>37.14</v>
      </c>
      <c r="FZ16" s="164">
        <f>$AC$16*CB16</f>
        <v>61.900000000000006</v>
      </c>
      <c r="GA16" s="164">
        <f>$AD$16*CC16</f>
        <v>12.38</v>
      </c>
      <c r="GB16" s="164">
        <f>$AE$16*CD16</f>
        <v>185.7</v>
      </c>
      <c r="GC16" s="164">
        <f>$AF$16*CE16</f>
        <v>24.76</v>
      </c>
      <c r="GD16" s="164">
        <f>$AG$16*CF16</f>
        <v>24.76</v>
      </c>
      <c r="GE16" s="164">
        <f>$AH$16*CG16</f>
        <v>61.900000000000006</v>
      </c>
      <c r="GF16" s="164">
        <f>$AI$16*CH16</f>
        <v>74.28</v>
      </c>
      <c r="GG16" s="164">
        <f>$AJ$16*CI16</f>
        <v>297.12</v>
      </c>
      <c r="GH16" s="164">
        <f>$AK$16*CJ16</f>
        <v>12.38</v>
      </c>
      <c r="GI16" s="164">
        <f>$AL$16*CK16</f>
        <v>297.12</v>
      </c>
      <c r="GJ16" s="173">
        <f>$AM$16*CL16</f>
        <v>198.08</v>
      </c>
      <c r="GK16" s="229"/>
      <c r="GL16" s="172">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73">
        <f>$AM$16*DC16</f>
        <v>0</v>
      </c>
      <c r="HB16" s="229"/>
      <c r="HC16" s="172">
        <f>$X$16*DE16</f>
        <v>0</v>
      </c>
      <c r="HD16" s="164">
        <f>$Y$16*DF16</f>
        <v>0</v>
      </c>
      <c r="HE16" s="164">
        <f>$Z$16*DG16</f>
        <v>0</v>
      </c>
      <c r="HF16" s="164">
        <f>$AA$16*DH16</f>
        <v>0</v>
      </c>
      <c r="HG16" s="164">
        <f>$AB$16*DI16</f>
        <v>0</v>
      </c>
      <c r="HH16" s="164">
        <f>$AC$16*DJ16</f>
        <v>0</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73">
        <f>$AM$16*DT16</f>
        <v>0</v>
      </c>
      <c r="HS16" s="229"/>
      <c r="HT16" s="172">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73">
        <f>$AM$16*EK16</f>
        <v>0</v>
      </c>
      <c r="IK16" s="55" t="s">
        <v>233</v>
      </c>
      <c r="IL16" s="62">
        <f t="shared" si="5"/>
        <v>0</v>
      </c>
      <c r="IM16" s="289">
        <f t="shared" si="6"/>
        <v>0</v>
      </c>
      <c r="IN16" s="289">
        <f t="shared" si="7"/>
        <v>2206.2728464071183</v>
      </c>
      <c r="IO16" s="289">
        <f t="shared" si="8"/>
        <v>0</v>
      </c>
      <c r="IP16" s="289">
        <f t="shared" si="9"/>
        <v>0</v>
      </c>
      <c r="IQ16" s="236">
        <f t="shared" si="10"/>
        <v>0</v>
      </c>
    </row>
    <row r="17" spans="1:251">
      <c r="A17" s="62" t="s">
        <v>264</v>
      </c>
      <c r="B17" s="145">
        <f>INDEX('Waste Projections'!$H19:$AL19,MATCH('4. YTS and UCRTS Rail'!$B$1,'Waste Projections'!$H$6:$AL$6,0))</f>
        <v>3025</v>
      </c>
      <c r="C17" s="286" t="s">
        <v>294</v>
      </c>
      <c r="D17" s="154" t="s">
        <v>257</v>
      </c>
      <c r="E17" s="83" t="s">
        <v>249</v>
      </c>
      <c r="F17" s="83" t="s">
        <v>249</v>
      </c>
      <c r="G17" s="156">
        <v>43.3</v>
      </c>
      <c r="H17" s="83" t="s">
        <v>219</v>
      </c>
      <c r="I17" s="156">
        <v>0</v>
      </c>
      <c r="J17" s="156" t="str">
        <f t="shared" si="1"/>
        <v>N/A</v>
      </c>
      <c r="K17" s="156">
        <v>0</v>
      </c>
      <c r="L17" s="240" t="str">
        <f t="shared" si="2"/>
        <v>N/A</v>
      </c>
      <c r="M17" s="243">
        <f t="shared" si="11"/>
        <v>1200</v>
      </c>
      <c r="N17" s="240" t="str">
        <f t="shared" si="3"/>
        <v>Rail</v>
      </c>
      <c r="O17" s="172">
        <f t="shared" si="4"/>
        <v>130982.49999999999</v>
      </c>
      <c r="P17" s="164">
        <f t="shared" si="4"/>
        <v>0</v>
      </c>
      <c r="Q17" s="164">
        <f t="shared" si="4"/>
        <v>0</v>
      </c>
      <c r="R17" s="173">
        <f t="shared" si="4"/>
        <v>3630000</v>
      </c>
      <c r="S17" s="172">
        <f>INDEX('Transportation GHG'!$B$21:$B$24,MATCH('4. YTS and UCRTS Rail'!S$4,'Transportation GHG'!$A$21:$A$24,0))*O17</f>
        <v>23.500275615384613</v>
      </c>
      <c r="T17" s="164">
        <f>INDEX('Transportation GHG'!$B$21:$B$24,MATCH('4. YTS and UCRTS Rail'!T$4,'Transportation GHG'!$A$21:$A$24,0))*P17</f>
        <v>0</v>
      </c>
      <c r="U17" s="164">
        <f>INDEX('Transportation GHG'!$B$21:$B$24,MATCH('4. YTS and UCRTS Rail'!U$4,'Transportation GHG'!$A$21:$A$24,0))*Q17</f>
        <v>0</v>
      </c>
      <c r="V17" s="173">
        <f>INDEX('Transportation GHG'!$B$21:$B$24,MATCH('4. YTS and UCRTS Rail'!V$4,'Transportation GHG'!$A$21:$A$24,0))*R17</f>
        <v>86.042804878048798</v>
      </c>
      <c r="X17" s="172">
        <f>INDEX('Waste Composition'!$P$5:$P$20,MATCH('4. YTS and UCRTS Rail'!X$4,'Waste Composition'!$O$5:$O$20,0))*$B17</f>
        <v>121</v>
      </c>
      <c r="Y17" s="164">
        <f>INDEX('Waste Composition'!$P$5:$P$20,MATCH('4. YTS and UCRTS Rail'!Y$4,'Waste Composition'!$O$5:$O$20,0))*$B17</f>
        <v>514.25</v>
      </c>
      <c r="Z17" s="164">
        <f>INDEX('Waste Composition'!$P$5:$P$20,MATCH('4. YTS and UCRTS Rail'!Z$4,'Waste Composition'!$O$5:$O$20,0))*$B17</f>
        <v>544.5</v>
      </c>
      <c r="AA17" s="164">
        <f>INDEX('Waste Composition'!$P$5:$P$20,MATCH('4. YTS and UCRTS Rail'!AA$4,'Waste Composition'!$O$5:$O$20,0))*$B17</f>
        <v>272.25</v>
      </c>
      <c r="AB17" s="164">
        <f>INDEX('Waste Composition'!$P$5:$P$20,MATCH('4. YTS and UCRTS Rail'!AB$4,'Waste Composition'!$O$5:$O$20,0))*$B17</f>
        <v>45.375</v>
      </c>
      <c r="AC17" s="164">
        <f>INDEX('Waste Composition'!$P$5:$P$20,MATCH('4. YTS and UCRTS Rail'!AC$4,'Waste Composition'!$O$5:$O$20,0))*$B17</f>
        <v>75.625</v>
      </c>
      <c r="AD17" s="164">
        <f>INDEX('Waste Composition'!$P$5:$P$20,MATCH('4. YTS and UCRTS Rail'!AD$4,'Waste Composition'!$O$5:$O$20,0))*$B17</f>
        <v>15.125</v>
      </c>
      <c r="AE17" s="164">
        <f>INDEX('Waste Composition'!$P$5:$P$20,MATCH('4. YTS and UCRTS Rail'!AE$4,'Waste Composition'!$O$5:$O$20,0))*$B17</f>
        <v>226.875</v>
      </c>
      <c r="AF17" s="164">
        <f>INDEX('Waste Composition'!$P$5:$P$20,MATCH('4. YTS and UCRTS Rail'!AF$4,'Waste Composition'!$O$5:$O$20,0))*$B17</f>
        <v>30.25</v>
      </c>
      <c r="AG17" s="164">
        <f>INDEX('Waste Composition'!$P$5:$P$20,MATCH('4. YTS and UCRTS Rail'!AG$4,'Waste Composition'!$O$5:$O$20,0))*$B17</f>
        <v>30.25</v>
      </c>
      <c r="AH17" s="164">
        <f>INDEX('Waste Composition'!$P$5:$P$20,MATCH('4. YTS and UCRTS Rail'!AH$4,'Waste Composition'!$O$5:$O$20,0))*$B17</f>
        <v>75.625</v>
      </c>
      <c r="AI17" s="164">
        <f>INDEX('Waste Composition'!$P$5:$P$20,MATCH('4. YTS and UCRTS Rail'!AI$4,'Waste Composition'!$O$5:$O$20,0))*$B17</f>
        <v>90.75</v>
      </c>
      <c r="AJ17" s="164">
        <f>INDEX('Waste Composition'!$P$5:$P$20,MATCH('4. YTS and UCRTS Rail'!AJ$4,'Waste Composition'!$O$5:$O$20,0))*$B17</f>
        <v>363</v>
      </c>
      <c r="AK17" s="164">
        <f>INDEX('Waste Composition'!$P$5:$P$20,MATCH('4. YTS and UCRTS Rail'!AK$4,'Waste Composition'!$O$5:$O$20,0))*$B17</f>
        <v>15.125</v>
      </c>
      <c r="AL17" s="164">
        <f>INDEX('Waste Composition'!$P$5:$P$20,MATCH('4. YTS and UCRTS Rail'!AL$4,'Waste Composition'!$O$5:$O$20,0))*$B17</f>
        <v>363</v>
      </c>
      <c r="AM17" s="173">
        <f>INDEX('Waste Composition'!$P$5:$P$20,MATCH('4. YTS and UCRTS Rail'!AM$4,'Waste Composition'!$O$5:$O$20,0))*$B17</f>
        <v>242</v>
      </c>
      <c r="AO17" s="214">
        <v>0</v>
      </c>
      <c r="AP17" s="215">
        <v>0</v>
      </c>
      <c r="AQ17" s="215">
        <v>0</v>
      </c>
      <c r="AR17" s="215">
        <v>0</v>
      </c>
      <c r="AS17" s="215">
        <v>0</v>
      </c>
      <c r="AT17" s="215">
        <v>0</v>
      </c>
      <c r="AU17" s="215">
        <v>0</v>
      </c>
      <c r="AV17" s="215">
        <v>0</v>
      </c>
      <c r="AW17" s="215">
        <v>0</v>
      </c>
      <c r="AX17" s="215">
        <v>0</v>
      </c>
      <c r="AY17" s="215">
        <v>0</v>
      </c>
      <c r="AZ17" s="215">
        <v>0</v>
      </c>
      <c r="BA17" s="215">
        <v>0</v>
      </c>
      <c r="BB17" s="215">
        <v>0</v>
      </c>
      <c r="BC17" s="215">
        <v>0</v>
      </c>
      <c r="BD17" s="215">
        <v>0</v>
      </c>
      <c r="BF17" s="214">
        <v>0</v>
      </c>
      <c r="BG17" s="215">
        <v>0</v>
      </c>
      <c r="BH17" s="215">
        <v>0</v>
      </c>
      <c r="BI17" s="215">
        <v>0</v>
      </c>
      <c r="BJ17" s="215">
        <v>0</v>
      </c>
      <c r="BK17" s="215">
        <v>0</v>
      </c>
      <c r="BL17" s="215">
        <v>0</v>
      </c>
      <c r="BM17" s="215">
        <v>0</v>
      </c>
      <c r="BN17" s="215">
        <v>0</v>
      </c>
      <c r="BO17" s="215">
        <v>0</v>
      </c>
      <c r="BP17" s="215">
        <v>0</v>
      </c>
      <c r="BQ17" s="215">
        <v>0</v>
      </c>
      <c r="BR17" s="215">
        <v>0</v>
      </c>
      <c r="BS17" s="215">
        <v>0</v>
      </c>
      <c r="BT17" s="215">
        <v>0</v>
      </c>
      <c r="BU17" s="219">
        <v>0</v>
      </c>
      <c r="BW17" s="214">
        <v>1</v>
      </c>
      <c r="BX17" s="215">
        <v>1</v>
      </c>
      <c r="BY17" s="215">
        <v>1</v>
      </c>
      <c r="BZ17" s="215">
        <v>1</v>
      </c>
      <c r="CA17" s="215">
        <v>1</v>
      </c>
      <c r="CB17" s="215">
        <v>1</v>
      </c>
      <c r="CC17" s="215">
        <v>1</v>
      </c>
      <c r="CD17" s="215">
        <v>1</v>
      </c>
      <c r="CE17" s="215">
        <v>1</v>
      </c>
      <c r="CF17" s="215">
        <v>1</v>
      </c>
      <c r="CG17" s="215">
        <v>1</v>
      </c>
      <c r="CH17" s="215">
        <v>1</v>
      </c>
      <c r="CI17" s="215">
        <v>1</v>
      </c>
      <c r="CJ17" s="215">
        <v>1</v>
      </c>
      <c r="CK17" s="215">
        <v>1</v>
      </c>
      <c r="CL17" s="219">
        <v>1</v>
      </c>
      <c r="CN17" s="214">
        <v>0</v>
      </c>
      <c r="CO17" s="215">
        <v>0</v>
      </c>
      <c r="CP17" s="215">
        <v>0</v>
      </c>
      <c r="CQ17" s="215">
        <v>0</v>
      </c>
      <c r="CR17" s="215">
        <v>0</v>
      </c>
      <c r="CS17" s="215">
        <v>0</v>
      </c>
      <c r="CT17" s="215">
        <v>0</v>
      </c>
      <c r="CU17" s="215">
        <v>0</v>
      </c>
      <c r="CV17" s="215">
        <v>0</v>
      </c>
      <c r="CW17" s="215">
        <v>0</v>
      </c>
      <c r="CX17" s="215">
        <v>0</v>
      </c>
      <c r="CY17" s="215">
        <v>0</v>
      </c>
      <c r="CZ17" s="215">
        <v>0</v>
      </c>
      <c r="DA17" s="215">
        <v>0</v>
      </c>
      <c r="DB17" s="215">
        <v>0</v>
      </c>
      <c r="DC17" s="219">
        <v>0</v>
      </c>
      <c r="DE17" s="214">
        <v>0</v>
      </c>
      <c r="DF17" s="215">
        <v>0</v>
      </c>
      <c r="DG17" s="215">
        <v>0</v>
      </c>
      <c r="DH17" s="215">
        <v>0</v>
      </c>
      <c r="DI17" s="215">
        <v>0</v>
      </c>
      <c r="DJ17" s="215">
        <v>0</v>
      </c>
      <c r="DK17" s="215">
        <v>0</v>
      </c>
      <c r="DL17" s="215">
        <v>0</v>
      </c>
      <c r="DM17" s="215">
        <v>0</v>
      </c>
      <c r="DN17" s="215">
        <v>0</v>
      </c>
      <c r="DO17" s="215">
        <v>0</v>
      </c>
      <c r="DP17" s="215">
        <v>0</v>
      </c>
      <c r="DQ17" s="215">
        <v>0</v>
      </c>
      <c r="DR17" s="215">
        <v>0</v>
      </c>
      <c r="DS17" s="215">
        <v>0</v>
      </c>
      <c r="DT17" s="219">
        <v>0</v>
      </c>
      <c r="DV17" s="214">
        <v>0</v>
      </c>
      <c r="DW17" s="215">
        <v>0</v>
      </c>
      <c r="DX17" s="215">
        <v>0</v>
      </c>
      <c r="DY17" s="215">
        <v>0</v>
      </c>
      <c r="DZ17" s="215">
        <v>0</v>
      </c>
      <c r="EA17" s="215">
        <v>0</v>
      </c>
      <c r="EB17" s="215">
        <v>0</v>
      </c>
      <c r="EC17" s="215">
        <v>0</v>
      </c>
      <c r="ED17" s="215">
        <v>0</v>
      </c>
      <c r="EE17" s="215">
        <v>0</v>
      </c>
      <c r="EF17" s="215">
        <v>0</v>
      </c>
      <c r="EG17" s="215">
        <v>0</v>
      </c>
      <c r="EH17" s="215">
        <v>0</v>
      </c>
      <c r="EI17" s="215">
        <v>0</v>
      </c>
      <c r="EJ17" s="215">
        <v>0</v>
      </c>
      <c r="EK17" s="219">
        <v>0</v>
      </c>
      <c r="EM17" s="172">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73">
        <f>$AM$17*BD17</f>
        <v>0</v>
      </c>
      <c r="FC17" s="229"/>
      <c r="FD17" s="172">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73">
        <f>$AM$17*BU17</f>
        <v>0</v>
      </c>
      <c r="FT17" s="229"/>
      <c r="FU17" s="172">
        <f>$X$17*BW17</f>
        <v>121</v>
      </c>
      <c r="FV17" s="164">
        <f>$Y$17*BX17</f>
        <v>514.25</v>
      </c>
      <c r="FW17" s="164">
        <f>$Z$17*BY17</f>
        <v>544.5</v>
      </c>
      <c r="FX17" s="164">
        <f>$AA$17*BZ17</f>
        <v>272.25</v>
      </c>
      <c r="FY17" s="164">
        <f>$AB$17*CA17</f>
        <v>45.375</v>
      </c>
      <c r="FZ17" s="164">
        <f>$AC$17*CB17</f>
        <v>75.625</v>
      </c>
      <c r="GA17" s="164">
        <f>$AD$17*CC17</f>
        <v>15.125</v>
      </c>
      <c r="GB17" s="164">
        <f>$AE$17*CD17</f>
        <v>226.875</v>
      </c>
      <c r="GC17" s="164">
        <f>$AF$17*CE17</f>
        <v>30.25</v>
      </c>
      <c r="GD17" s="164">
        <f>$AG$17*CF17</f>
        <v>30.25</v>
      </c>
      <c r="GE17" s="164">
        <f>$AH$17*CG17</f>
        <v>75.625</v>
      </c>
      <c r="GF17" s="164">
        <f>$AI$17*CH17</f>
        <v>90.75</v>
      </c>
      <c r="GG17" s="164">
        <f>$AJ$17*CI17</f>
        <v>363</v>
      </c>
      <c r="GH17" s="164">
        <f>$AK$17*CJ17</f>
        <v>15.125</v>
      </c>
      <c r="GI17" s="164">
        <f>$AL$17*CK17</f>
        <v>363</v>
      </c>
      <c r="GJ17" s="173">
        <f>$AM$17*CL17</f>
        <v>242</v>
      </c>
      <c r="GK17" s="229"/>
      <c r="GL17" s="172">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73">
        <f>$AM$17*DC17</f>
        <v>0</v>
      </c>
      <c r="HB17" s="229"/>
      <c r="HC17" s="172">
        <f>$X$17*DE17</f>
        <v>0</v>
      </c>
      <c r="HD17" s="164">
        <f>$Y$17*DF17</f>
        <v>0</v>
      </c>
      <c r="HE17" s="164">
        <f>$Z$17*DG17</f>
        <v>0</v>
      </c>
      <c r="HF17" s="164">
        <f>$AA$17*DH17</f>
        <v>0</v>
      </c>
      <c r="HG17" s="164">
        <f>$AB$17*DI17</f>
        <v>0</v>
      </c>
      <c r="HH17" s="164">
        <f>$AC$17*DJ17</f>
        <v>0</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73">
        <f>$AM$17*DT17</f>
        <v>0</v>
      </c>
      <c r="HS17" s="229"/>
      <c r="HT17" s="172">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73">
        <f>$AM$17*EK17</f>
        <v>0</v>
      </c>
      <c r="IK17" s="61" t="s">
        <v>234</v>
      </c>
      <c r="IL17" s="62">
        <f t="shared" si="5"/>
        <v>0</v>
      </c>
      <c r="IM17" s="289">
        <f t="shared" si="6"/>
        <v>0</v>
      </c>
      <c r="IN17" s="289">
        <f t="shared" si="7"/>
        <v>10192.823999999999</v>
      </c>
      <c r="IO17" s="289">
        <f t="shared" si="8"/>
        <v>0</v>
      </c>
      <c r="IP17" s="289">
        <f t="shared" si="9"/>
        <v>0</v>
      </c>
      <c r="IQ17" s="236">
        <f t="shared" si="10"/>
        <v>0</v>
      </c>
    </row>
    <row r="18" spans="1:251">
      <c r="A18" s="62" t="s">
        <v>265</v>
      </c>
      <c r="B18" s="145">
        <f>INDEX('Waste Projections'!$H20:$AL20,MATCH('4. YTS and UCRTS Rail'!$B$1,'Waste Projections'!$H$6:$AL$6,0))</f>
        <v>2783</v>
      </c>
      <c r="C18" s="286" t="s">
        <v>294</v>
      </c>
      <c r="D18" s="154" t="s">
        <v>297</v>
      </c>
      <c r="E18" s="83" t="s">
        <v>249</v>
      </c>
      <c r="F18" s="83" t="s">
        <v>249</v>
      </c>
      <c r="G18" s="156">
        <v>14</v>
      </c>
      <c r="H18" s="83" t="s">
        <v>220</v>
      </c>
      <c r="I18" s="156">
        <v>0</v>
      </c>
      <c r="J18" s="156" t="str">
        <f t="shared" si="1"/>
        <v>N/A</v>
      </c>
      <c r="K18" s="156">
        <v>0</v>
      </c>
      <c r="L18" s="240" t="str">
        <f t="shared" si="2"/>
        <v>N/A</v>
      </c>
      <c r="M18" s="243">
        <f t="shared" si="11"/>
        <v>1200</v>
      </c>
      <c r="N18" s="240" t="str">
        <f t="shared" si="3"/>
        <v>Rail</v>
      </c>
      <c r="O18" s="172">
        <f t="shared" si="4"/>
        <v>0</v>
      </c>
      <c r="P18" s="164">
        <f t="shared" si="4"/>
        <v>38962</v>
      </c>
      <c r="Q18" s="164">
        <f t="shared" si="4"/>
        <v>0</v>
      </c>
      <c r="R18" s="173">
        <f t="shared" si="4"/>
        <v>3339600</v>
      </c>
      <c r="S18" s="172">
        <f>INDEX('Transportation GHG'!$B$21:$B$24,MATCH('4. YTS and UCRTS Rail'!S$4,'Transportation GHG'!$A$21:$A$24,0))*O18</f>
        <v>0</v>
      </c>
      <c r="T18" s="164">
        <f>INDEX('Transportation GHG'!$B$21:$B$24,MATCH('4. YTS and UCRTS Rail'!T$4,'Transportation GHG'!$A$21:$A$24,0))*P18</f>
        <v>3.4951911076923077</v>
      </c>
      <c r="U18" s="164">
        <f>INDEX('Transportation GHG'!$B$21:$B$24,MATCH('4. YTS and UCRTS Rail'!U$4,'Transportation GHG'!$A$21:$A$24,0))*Q18</f>
        <v>0</v>
      </c>
      <c r="V18" s="173">
        <f>INDEX('Transportation GHG'!$B$21:$B$24,MATCH('4. YTS and UCRTS Rail'!V$4,'Transportation GHG'!$A$21:$A$24,0))*R18</f>
        <v>79.159380487804881</v>
      </c>
      <c r="X18" s="172">
        <f>INDEX('Waste Composition'!$P$5:$P$20,MATCH('4. YTS and UCRTS Rail'!X$4,'Waste Composition'!$O$5:$O$20,0))*$B18</f>
        <v>111.32000000000001</v>
      </c>
      <c r="Y18" s="164">
        <f>INDEX('Waste Composition'!$P$5:$P$20,MATCH('4. YTS and UCRTS Rail'!Y$4,'Waste Composition'!$O$5:$O$20,0))*$B18</f>
        <v>473.10999999999996</v>
      </c>
      <c r="Z18" s="164">
        <f>INDEX('Waste Composition'!$P$5:$P$20,MATCH('4. YTS and UCRTS Rail'!Z$4,'Waste Composition'!$O$5:$O$20,0))*$B18</f>
        <v>500.94</v>
      </c>
      <c r="AA18" s="164">
        <f>INDEX('Waste Composition'!$P$5:$P$20,MATCH('4. YTS and UCRTS Rail'!AA$4,'Waste Composition'!$O$5:$O$20,0))*$B18</f>
        <v>250.47</v>
      </c>
      <c r="AB18" s="164">
        <f>INDEX('Waste Composition'!$P$5:$P$20,MATCH('4. YTS and UCRTS Rail'!AB$4,'Waste Composition'!$O$5:$O$20,0))*$B18</f>
        <v>41.744999999999997</v>
      </c>
      <c r="AC18" s="164">
        <f>INDEX('Waste Composition'!$P$5:$P$20,MATCH('4. YTS and UCRTS Rail'!AC$4,'Waste Composition'!$O$5:$O$20,0))*$B18</f>
        <v>69.575000000000003</v>
      </c>
      <c r="AD18" s="164">
        <f>INDEX('Waste Composition'!$P$5:$P$20,MATCH('4. YTS and UCRTS Rail'!AD$4,'Waste Composition'!$O$5:$O$20,0))*$B18</f>
        <v>13.915000000000001</v>
      </c>
      <c r="AE18" s="164">
        <f>INDEX('Waste Composition'!$P$5:$P$20,MATCH('4. YTS and UCRTS Rail'!AE$4,'Waste Composition'!$O$5:$O$20,0))*$B18</f>
        <v>208.72499999999999</v>
      </c>
      <c r="AF18" s="164">
        <f>INDEX('Waste Composition'!$P$5:$P$20,MATCH('4. YTS and UCRTS Rail'!AF$4,'Waste Composition'!$O$5:$O$20,0))*$B18</f>
        <v>27.830000000000002</v>
      </c>
      <c r="AG18" s="164">
        <f>INDEX('Waste Composition'!$P$5:$P$20,MATCH('4. YTS and UCRTS Rail'!AG$4,'Waste Composition'!$O$5:$O$20,0))*$B18</f>
        <v>27.830000000000002</v>
      </c>
      <c r="AH18" s="164">
        <f>INDEX('Waste Composition'!$P$5:$P$20,MATCH('4. YTS and UCRTS Rail'!AH$4,'Waste Composition'!$O$5:$O$20,0))*$B18</f>
        <v>69.575000000000003</v>
      </c>
      <c r="AI18" s="164">
        <f>INDEX('Waste Composition'!$P$5:$P$20,MATCH('4. YTS and UCRTS Rail'!AI$4,'Waste Composition'!$O$5:$O$20,0))*$B18</f>
        <v>83.49</v>
      </c>
      <c r="AJ18" s="164">
        <f>INDEX('Waste Composition'!$P$5:$P$20,MATCH('4. YTS and UCRTS Rail'!AJ$4,'Waste Composition'!$O$5:$O$20,0))*$B18</f>
        <v>333.96</v>
      </c>
      <c r="AK18" s="164">
        <f>INDEX('Waste Composition'!$P$5:$P$20,MATCH('4. YTS and UCRTS Rail'!AK$4,'Waste Composition'!$O$5:$O$20,0))*$B18</f>
        <v>13.915000000000001</v>
      </c>
      <c r="AL18" s="164">
        <f>INDEX('Waste Composition'!$P$5:$P$20,MATCH('4. YTS and UCRTS Rail'!AL$4,'Waste Composition'!$O$5:$O$20,0))*$B18</f>
        <v>333.96</v>
      </c>
      <c r="AM18" s="173">
        <f>INDEX('Waste Composition'!$P$5:$P$20,MATCH('4. YTS and UCRTS Rail'!AM$4,'Waste Composition'!$O$5:$O$20,0))*$B18</f>
        <v>222.64000000000001</v>
      </c>
      <c r="AO18" s="214">
        <v>0</v>
      </c>
      <c r="AP18" s="215">
        <v>0</v>
      </c>
      <c r="AQ18" s="215">
        <v>0</v>
      </c>
      <c r="AR18" s="215">
        <v>0</v>
      </c>
      <c r="AS18" s="215">
        <v>0</v>
      </c>
      <c r="AT18" s="215">
        <v>0</v>
      </c>
      <c r="AU18" s="215">
        <v>0</v>
      </c>
      <c r="AV18" s="215">
        <v>0</v>
      </c>
      <c r="AW18" s="215">
        <v>0</v>
      </c>
      <c r="AX18" s="215">
        <v>0</v>
      </c>
      <c r="AY18" s="215">
        <v>0</v>
      </c>
      <c r="AZ18" s="215">
        <v>0</v>
      </c>
      <c r="BA18" s="215">
        <v>0</v>
      </c>
      <c r="BB18" s="215">
        <v>0</v>
      </c>
      <c r="BC18" s="215">
        <v>0</v>
      </c>
      <c r="BD18" s="215">
        <v>0</v>
      </c>
      <c r="BF18" s="214">
        <v>0</v>
      </c>
      <c r="BG18" s="215">
        <v>0</v>
      </c>
      <c r="BH18" s="215">
        <v>0</v>
      </c>
      <c r="BI18" s="215">
        <v>0</v>
      </c>
      <c r="BJ18" s="215">
        <v>0</v>
      </c>
      <c r="BK18" s="215">
        <v>0</v>
      </c>
      <c r="BL18" s="215">
        <v>0</v>
      </c>
      <c r="BM18" s="215">
        <v>0</v>
      </c>
      <c r="BN18" s="215">
        <v>0</v>
      </c>
      <c r="BO18" s="215">
        <v>0</v>
      </c>
      <c r="BP18" s="215">
        <v>0</v>
      </c>
      <c r="BQ18" s="215">
        <v>0</v>
      </c>
      <c r="BR18" s="215">
        <v>0</v>
      </c>
      <c r="BS18" s="215">
        <v>0</v>
      </c>
      <c r="BT18" s="215">
        <v>0</v>
      </c>
      <c r="BU18" s="219">
        <v>0</v>
      </c>
      <c r="BW18" s="214">
        <v>1</v>
      </c>
      <c r="BX18" s="215">
        <v>1</v>
      </c>
      <c r="BY18" s="215">
        <v>1</v>
      </c>
      <c r="BZ18" s="215">
        <v>1</v>
      </c>
      <c r="CA18" s="215">
        <v>1</v>
      </c>
      <c r="CB18" s="215">
        <v>1</v>
      </c>
      <c r="CC18" s="215">
        <v>1</v>
      </c>
      <c r="CD18" s="215">
        <v>1</v>
      </c>
      <c r="CE18" s="215">
        <v>1</v>
      </c>
      <c r="CF18" s="215">
        <v>1</v>
      </c>
      <c r="CG18" s="215">
        <v>1</v>
      </c>
      <c r="CH18" s="215">
        <v>1</v>
      </c>
      <c r="CI18" s="215">
        <v>1</v>
      </c>
      <c r="CJ18" s="215">
        <v>1</v>
      </c>
      <c r="CK18" s="215">
        <v>1</v>
      </c>
      <c r="CL18" s="219">
        <v>1</v>
      </c>
      <c r="CN18" s="214">
        <v>0</v>
      </c>
      <c r="CO18" s="215">
        <v>0</v>
      </c>
      <c r="CP18" s="215">
        <v>0</v>
      </c>
      <c r="CQ18" s="215">
        <v>0</v>
      </c>
      <c r="CR18" s="215">
        <v>0</v>
      </c>
      <c r="CS18" s="215">
        <v>0</v>
      </c>
      <c r="CT18" s="215">
        <v>0</v>
      </c>
      <c r="CU18" s="215">
        <v>0</v>
      </c>
      <c r="CV18" s="215">
        <v>0</v>
      </c>
      <c r="CW18" s="215">
        <v>0</v>
      </c>
      <c r="CX18" s="215">
        <v>0</v>
      </c>
      <c r="CY18" s="215">
        <v>0</v>
      </c>
      <c r="CZ18" s="215">
        <v>0</v>
      </c>
      <c r="DA18" s="215">
        <v>0</v>
      </c>
      <c r="DB18" s="215">
        <v>0</v>
      </c>
      <c r="DC18" s="219">
        <v>0</v>
      </c>
      <c r="DE18" s="214">
        <v>0</v>
      </c>
      <c r="DF18" s="215">
        <v>0</v>
      </c>
      <c r="DG18" s="215">
        <v>0</v>
      </c>
      <c r="DH18" s="215">
        <v>0</v>
      </c>
      <c r="DI18" s="215">
        <v>0</v>
      </c>
      <c r="DJ18" s="215">
        <v>0</v>
      </c>
      <c r="DK18" s="215">
        <v>0</v>
      </c>
      <c r="DL18" s="215">
        <v>0</v>
      </c>
      <c r="DM18" s="215">
        <v>0</v>
      </c>
      <c r="DN18" s="215">
        <v>0</v>
      </c>
      <c r="DO18" s="215">
        <v>0</v>
      </c>
      <c r="DP18" s="215">
        <v>0</v>
      </c>
      <c r="DQ18" s="215">
        <v>0</v>
      </c>
      <c r="DR18" s="215">
        <v>0</v>
      </c>
      <c r="DS18" s="215">
        <v>0</v>
      </c>
      <c r="DT18" s="219">
        <v>0</v>
      </c>
      <c r="DV18" s="214">
        <v>0</v>
      </c>
      <c r="DW18" s="215">
        <v>0</v>
      </c>
      <c r="DX18" s="215">
        <v>0</v>
      </c>
      <c r="DY18" s="215">
        <v>0</v>
      </c>
      <c r="DZ18" s="215">
        <v>0</v>
      </c>
      <c r="EA18" s="215">
        <v>0</v>
      </c>
      <c r="EB18" s="215">
        <v>0</v>
      </c>
      <c r="EC18" s="215">
        <v>0</v>
      </c>
      <c r="ED18" s="215">
        <v>0</v>
      </c>
      <c r="EE18" s="215">
        <v>0</v>
      </c>
      <c r="EF18" s="215">
        <v>0</v>
      </c>
      <c r="EG18" s="215">
        <v>0</v>
      </c>
      <c r="EH18" s="215">
        <v>0</v>
      </c>
      <c r="EI18" s="215">
        <v>0</v>
      </c>
      <c r="EJ18" s="215">
        <v>0</v>
      </c>
      <c r="EK18" s="219">
        <v>0</v>
      </c>
      <c r="EM18" s="172">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73">
        <f>$AM$18*BD18</f>
        <v>0</v>
      </c>
      <c r="FC18" s="229"/>
      <c r="FD18" s="172">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73">
        <f>$AM$18*BU18</f>
        <v>0</v>
      </c>
      <c r="FT18" s="229"/>
      <c r="FU18" s="172">
        <f>$X$18*BW18</f>
        <v>111.32000000000001</v>
      </c>
      <c r="FV18" s="164">
        <f>$Y$18*BX18</f>
        <v>473.10999999999996</v>
      </c>
      <c r="FW18" s="164">
        <f>$Z$18*BY18</f>
        <v>500.94</v>
      </c>
      <c r="FX18" s="164">
        <f>$AA$18*BZ18</f>
        <v>250.47</v>
      </c>
      <c r="FY18" s="164">
        <f>$AB$18*CA18</f>
        <v>41.744999999999997</v>
      </c>
      <c r="FZ18" s="164">
        <f>$AC$18*CB18</f>
        <v>69.575000000000003</v>
      </c>
      <c r="GA18" s="164">
        <f>$AD$18*CC18</f>
        <v>13.915000000000001</v>
      </c>
      <c r="GB18" s="164">
        <f>$AE$18*CD18</f>
        <v>208.72499999999999</v>
      </c>
      <c r="GC18" s="164">
        <f>$AF$18*CE18</f>
        <v>27.830000000000002</v>
      </c>
      <c r="GD18" s="164">
        <f>$AG$18*CF18</f>
        <v>27.830000000000002</v>
      </c>
      <c r="GE18" s="164">
        <f>$AH$18*CG18</f>
        <v>69.575000000000003</v>
      </c>
      <c r="GF18" s="164">
        <f>$AI$18*CH18</f>
        <v>83.49</v>
      </c>
      <c r="GG18" s="164">
        <f>$AJ$18*CI18</f>
        <v>333.96</v>
      </c>
      <c r="GH18" s="164">
        <f>$AK$18*CJ18</f>
        <v>13.915000000000001</v>
      </c>
      <c r="GI18" s="164">
        <f>$AL$18*CK18</f>
        <v>333.96</v>
      </c>
      <c r="GJ18" s="173">
        <f>$AM$18*CL18</f>
        <v>222.64000000000001</v>
      </c>
      <c r="GK18" s="229"/>
      <c r="GL18" s="172">
        <f>$X$18*CN18</f>
        <v>0</v>
      </c>
      <c r="GM18" s="164">
        <f>$Y$18*CO18</f>
        <v>0</v>
      </c>
      <c r="GN18" s="164">
        <f>$Z$18*CP18</f>
        <v>0</v>
      </c>
      <c r="GO18" s="164">
        <f>$AA$18*CQ18</f>
        <v>0</v>
      </c>
      <c r="GP18" s="164">
        <f>$AB$18*CR18</f>
        <v>0</v>
      </c>
      <c r="GQ18" s="164">
        <f>$AC$18*CS18</f>
        <v>0</v>
      </c>
      <c r="GR18" s="164">
        <f>$AD$18*CT18</f>
        <v>0</v>
      </c>
      <c r="GS18" s="164">
        <f>$AE$18*CU18</f>
        <v>0</v>
      </c>
      <c r="GT18" s="164">
        <f>$AF$18*CV18</f>
        <v>0</v>
      </c>
      <c r="GU18" s="164">
        <f>$AG$18*CW18</f>
        <v>0</v>
      </c>
      <c r="GV18" s="164">
        <f>$AH$18*CX18</f>
        <v>0</v>
      </c>
      <c r="GW18" s="164">
        <f>$AI$18*CY18</f>
        <v>0</v>
      </c>
      <c r="GX18" s="164">
        <f>$AJ$18*CZ18</f>
        <v>0</v>
      </c>
      <c r="GY18" s="164">
        <f>$AK$18*DA18</f>
        <v>0</v>
      </c>
      <c r="GZ18" s="164">
        <f>$AL$18*DB18</f>
        <v>0</v>
      </c>
      <c r="HA18" s="173">
        <f>$AM$18*DC18</f>
        <v>0</v>
      </c>
      <c r="HB18" s="229"/>
      <c r="HC18" s="172">
        <f>$X$18*DE18</f>
        <v>0</v>
      </c>
      <c r="HD18" s="164">
        <f>$Y$18*DF18</f>
        <v>0</v>
      </c>
      <c r="HE18" s="164">
        <f>$Z$18*DG18</f>
        <v>0</v>
      </c>
      <c r="HF18" s="164">
        <f>$AA$18*DH18</f>
        <v>0</v>
      </c>
      <c r="HG18" s="164">
        <f>$AB$18*DI18</f>
        <v>0</v>
      </c>
      <c r="HH18" s="164">
        <f>$AC$18*DJ18</f>
        <v>0</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73">
        <f>$AM$18*DT18</f>
        <v>0</v>
      </c>
      <c r="HS18" s="229"/>
      <c r="HT18" s="172">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73">
        <f>$AM$18*EK18</f>
        <v>0</v>
      </c>
      <c r="IK18" s="65" t="s">
        <v>235</v>
      </c>
      <c r="IL18" s="62">
        <f t="shared" si="5"/>
        <v>0</v>
      </c>
      <c r="IM18" s="289">
        <f t="shared" si="6"/>
        <v>0</v>
      </c>
      <c r="IN18" s="289">
        <f t="shared" si="7"/>
        <v>367.71214106785305</v>
      </c>
      <c r="IO18" s="289">
        <f t="shared" si="8"/>
        <v>0</v>
      </c>
      <c r="IP18" s="289">
        <f t="shared" si="9"/>
        <v>0</v>
      </c>
      <c r="IQ18" s="236">
        <f t="shared" si="10"/>
        <v>0</v>
      </c>
    </row>
    <row r="19" spans="1:251">
      <c r="A19" s="62" t="s">
        <v>266</v>
      </c>
      <c r="B19" s="145">
        <f>INDEX('Waste Projections'!$H21:$AL21,MATCH('4. YTS and UCRTS Rail'!$B$1,'Waste Projections'!$H$6:$AL$6,0))</f>
        <v>1047.98</v>
      </c>
      <c r="C19" s="286" t="s">
        <v>294</v>
      </c>
      <c r="D19" s="154" t="s">
        <v>257</v>
      </c>
      <c r="E19" s="83" t="s">
        <v>249</v>
      </c>
      <c r="F19" s="83" t="s">
        <v>249</v>
      </c>
      <c r="G19" s="156">
        <v>33.9</v>
      </c>
      <c r="H19" s="83" t="s">
        <v>220</v>
      </c>
      <c r="I19" s="156">
        <v>0</v>
      </c>
      <c r="J19" s="156" t="str">
        <f t="shared" si="1"/>
        <v>N/A</v>
      </c>
      <c r="K19" s="156">
        <v>0</v>
      </c>
      <c r="L19" s="240" t="str">
        <f t="shared" si="2"/>
        <v>N/A</v>
      </c>
      <c r="M19" s="243">
        <f t="shared" si="11"/>
        <v>1200</v>
      </c>
      <c r="N19" s="240" t="str">
        <f t="shared" si="3"/>
        <v>Rail</v>
      </c>
      <c r="O19" s="172">
        <f t="shared" si="4"/>
        <v>0</v>
      </c>
      <c r="P19" s="164">
        <f t="shared" si="4"/>
        <v>35526.521999999997</v>
      </c>
      <c r="Q19" s="164">
        <f t="shared" si="4"/>
        <v>0</v>
      </c>
      <c r="R19" s="173">
        <f t="shared" si="4"/>
        <v>1257576</v>
      </c>
      <c r="S19" s="172">
        <f>INDEX('Transportation GHG'!$B$21:$B$24,MATCH('4. YTS and UCRTS Rail'!S$4,'Transportation GHG'!$A$21:$A$24,0))*O19</f>
        <v>0</v>
      </c>
      <c r="T19" s="164">
        <f>INDEX('Transportation GHG'!$B$21:$B$24,MATCH('4. YTS and UCRTS Rail'!T$4,'Transportation GHG'!$A$21:$A$24,0))*P19</f>
        <v>3.1870023043384612</v>
      </c>
      <c r="U19" s="164">
        <f>INDEX('Transportation GHG'!$B$21:$B$24,MATCH('4. YTS and UCRTS Rail'!U$4,'Transportation GHG'!$A$21:$A$24,0))*Q19</f>
        <v>0</v>
      </c>
      <c r="V19" s="173">
        <f>INDEX('Transportation GHG'!$B$21:$B$24,MATCH('4. YTS and UCRTS Rail'!V$4,'Transportation GHG'!$A$21:$A$24,0))*R19</f>
        <v>29.808640878048784</v>
      </c>
      <c r="X19" s="172">
        <f>INDEX('Waste Composition'!$P$5:$P$20,MATCH('4. YTS and UCRTS Rail'!X$4,'Waste Composition'!$O$5:$O$20,0))*$B19</f>
        <v>41.919200000000004</v>
      </c>
      <c r="Y19" s="164">
        <f>INDEX('Waste Composition'!$P$5:$P$20,MATCH('4. YTS and UCRTS Rail'!Y$4,'Waste Composition'!$O$5:$O$20,0))*$B19</f>
        <v>178.1566</v>
      </c>
      <c r="Z19" s="164">
        <f>INDEX('Waste Composition'!$P$5:$P$20,MATCH('4. YTS and UCRTS Rail'!Z$4,'Waste Composition'!$O$5:$O$20,0))*$B19</f>
        <v>188.63640000000001</v>
      </c>
      <c r="AA19" s="164">
        <f>INDEX('Waste Composition'!$P$5:$P$20,MATCH('4. YTS and UCRTS Rail'!AA$4,'Waste Composition'!$O$5:$O$20,0))*$B19</f>
        <v>94.318200000000004</v>
      </c>
      <c r="AB19" s="164">
        <f>INDEX('Waste Composition'!$P$5:$P$20,MATCH('4. YTS and UCRTS Rail'!AB$4,'Waste Composition'!$O$5:$O$20,0))*$B19</f>
        <v>15.7197</v>
      </c>
      <c r="AC19" s="164">
        <f>INDEX('Waste Composition'!$P$5:$P$20,MATCH('4. YTS and UCRTS Rail'!AC$4,'Waste Composition'!$O$5:$O$20,0))*$B19</f>
        <v>26.1995</v>
      </c>
      <c r="AD19" s="164">
        <f>INDEX('Waste Composition'!$P$5:$P$20,MATCH('4. YTS and UCRTS Rail'!AD$4,'Waste Composition'!$O$5:$O$20,0))*$B19</f>
        <v>5.2399000000000004</v>
      </c>
      <c r="AE19" s="164">
        <f>INDEX('Waste Composition'!$P$5:$P$20,MATCH('4. YTS and UCRTS Rail'!AE$4,'Waste Composition'!$O$5:$O$20,0))*$B19</f>
        <v>78.598500000000001</v>
      </c>
      <c r="AF19" s="164">
        <f>INDEX('Waste Composition'!$P$5:$P$20,MATCH('4. YTS and UCRTS Rail'!AF$4,'Waste Composition'!$O$5:$O$20,0))*$B19</f>
        <v>10.479800000000001</v>
      </c>
      <c r="AG19" s="164">
        <f>INDEX('Waste Composition'!$P$5:$P$20,MATCH('4. YTS and UCRTS Rail'!AG$4,'Waste Composition'!$O$5:$O$20,0))*$B19</f>
        <v>10.479800000000001</v>
      </c>
      <c r="AH19" s="164">
        <f>INDEX('Waste Composition'!$P$5:$P$20,MATCH('4. YTS and UCRTS Rail'!AH$4,'Waste Composition'!$O$5:$O$20,0))*$B19</f>
        <v>26.1995</v>
      </c>
      <c r="AI19" s="164">
        <f>INDEX('Waste Composition'!$P$5:$P$20,MATCH('4. YTS and UCRTS Rail'!AI$4,'Waste Composition'!$O$5:$O$20,0))*$B19</f>
        <v>31.439399999999999</v>
      </c>
      <c r="AJ19" s="164">
        <f>INDEX('Waste Composition'!$P$5:$P$20,MATCH('4. YTS and UCRTS Rail'!AJ$4,'Waste Composition'!$O$5:$O$20,0))*$B19</f>
        <v>125.7576</v>
      </c>
      <c r="AK19" s="164">
        <f>INDEX('Waste Composition'!$P$5:$P$20,MATCH('4. YTS and UCRTS Rail'!AK$4,'Waste Composition'!$O$5:$O$20,0))*$B19</f>
        <v>5.2399000000000004</v>
      </c>
      <c r="AL19" s="164">
        <f>INDEX('Waste Composition'!$P$5:$P$20,MATCH('4. YTS and UCRTS Rail'!AL$4,'Waste Composition'!$O$5:$O$20,0))*$B19</f>
        <v>125.7576</v>
      </c>
      <c r="AM19" s="173">
        <f>INDEX('Waste Composition'!$P$5:$P$20,MATCH('4. YTS and UCRTS Rail'!AM$4,'Waste Composition'!$O$5:$O$20,0))*$B19</f>
        <v>83.838400000000007</v>
      </c>
      <c r="AO19" s="214">
        <v>0</v>
      </c>
      <c r="AP19" s="215">
        <v>0</v>
      </c>
      <c r="AQ19" s="215">
        <v>0</v>
      </c>
      <c r="AR19" s="215">
        <v>0</v>
      </c>
      <c r="AS19" s="215">
        <v>0</v>
      </c>
      <c r="AT19" s="215">
        <v>0</v>
      </c>
      <c r="AU19" s="215">
        <v>0</v>
      </c>
      <c r="AV19" s="215">
        <v>0</v>
      </c>
      <c r="AW19" s="215">
        <v>0</v>
      </c>
      <c r="AX19" s="215">
        <v>0</v>
      </c>
      <c r="AY19" s="215">
        <v>0</v>
      </c>
      <c r="AZ19" s="215">
        <v>0</v>
      </c>
      <c r="BA19" s="215">
        <v>0</v>
      </c>
      <c r="BB19" s="215">
        <v>0</v>
      </c>
      <c r="BC19" s="215">
        <v>0</v>
      </c>
      <c r="BD19" s="215">
        <v>0</v>
      </c>
      <c r="BF19" s="214">
        <v>0</v>
      </c>
      <c r="BG19" s="215">
        <v>0</v>
      </c>
      <c r="BH19" s="215">
        <v>0</v>
      </c>
      <c r="BI19" s="215">
        <v>0</v>
      </c>
      <c r="BJ19" s="215">
        <v>0</v>
      </c>
      <c r="BK19" s="215">
        <v>0</v>
      </c>
      <c r="BL19" s="215">
        <v>0</v>
      </c>
      <c r="BM19" s="215">
        <v>0</v>
      </c>
      <c r="BN19" s="215">
        <v>0</v>
      </c>
      <c r="BO19" s="215">
        <v>0</v>
      </c>
      <c r="BP19" s="215">
        <v>0</v>
      </c>
      <c r="BQ19" s="215">
        <v>0</v>
      </c>
      <c r="BR19" s="215">
        <v>0</v>
      </c>
      <c r="BS19" s="215">
        <v>0</v>
      </c>
      <c r="BT19" s="215">
        <v>0</v>
      </c>
      <c r="BU19" s="219">
        <v>0</v>
      </c>
      <c r="BW19" s="214">
        <v>1</v>
      </c>
      <c r="BX19" s="215">
        <v>1</v>
      </c>
      <c r="BY19" s="215">
        <v>1</v>
      </c>
      <c r="BZ19" s="215">
        <v>1</v>
      </c>
      <c r="CA19" s="215">
        <v>1</v>
      </c>
      <c r="CB19" s="215">
        <v>1</v>
      </c>
      <c r="CC19" s="215">
        <v>1</v>
      </c>
      <c r="CD19" s="215">
        <v>1</v>
      </c>
      <c r="CE19" s="215">
        <v>1</v>
      </c>
      <c r="CF19" s="215">
        <v>1</v>
      </c>
      <c r="CG19" s="215">
        <v>1</v>
      </c>
      <c r="CH19" s="215">
        <v>1</v>
      </c>
      <c r="CI19" s="215">
        <v>1</v>
      </c>
      <c r="CJ19" s="215">
        <v>1</v>
      </c>
      <c r="CK19" s="215">
        <v>1</v>
      </c>
      <c r="CL19" s="219">
        <v>1</v>
      </c>
      <c r="CN19" s="214">
        <v>0</v>
      </c>
      <c r="CO19" s="215">
        <v>0</v>
      </c>
      <c r="CP19" s="215">
        <v>0</v>
      </c>
      <c r="CQ19" s="215">
        <v>0</v>
      </c>
      <c r="CR19" s="215">
        <v>0</v>
      </c>
      <c r="CS19" s="215">
        <v>0</v>
      </c>
      <c r="CT19" s="215">
        <v>0</v>
      </c>
      <c r="CU19" s="215">
        <v>0</v>
      </c>
      <c r="CV19" s="215">
        <v>0</v>
      </c>
      <c r="CW19" s="215">
        <v>0</v>
      </c>
      <c r="CX19" s="215">
        <v>0</v>
      </c>
      <c r="CY19" s="215">
        <v>0</v>
      </c>
      <c r="CZ19" s="215">
        <v>0</v>
      </c>
      <c r="DA19" s="215">
        <v>0</v>
      </c>
      <c r="DB19" s="215">
        <v>0</v>
      </c>
      <c r="DC19" s="219">
        <v>0</v>
      </c>
      <c r="DE19" s="214">
        <v>0</v>
      </c>
      <c r="DF19" s="215">
        <v>0</v>
      </c>
      <c r="DG19" s="215">
        <v>0</v>
      </c>
      <c r="DH19" s="215">
        <v>0</v>
      </c>
      <c r="DI19" s="215">
        <v>0</v>
      </c>
      <c r="DJ19" s="215">
        <v>0</v>
      </c>
      <c r="DK19" s="215">
        <v>0</v>
      </c>
      <c r="DL19" s="215">
        <v>0</v>
      </c>
      <c r="DM19" s="215">
        <v>0</v>
      </c>
      <c r="DN19" s="215">
        <v>0</v>
      </c>
      <c r="DO19" s="215">
        <v>0</v>
      </c>
      <c r="DP19" s="215">
        <v>0</v>
      </c>
      <c r="DQ19" s="215">
        <v>0</v>
      </c>
      <c r="DR19" s="215">
        <v>0</v>
      </c>
      <c r="DS19" s="215">
        <v>0</v>
      </c>
      <c r="DT19" s="219">
        <v>0</v>
      </c>
      <c r="DV19" s="214">
        <v>0</v>
      </c>
      <c r="DW19" s="215">
        <v>0</v>
      </c>
      <c r="DX19" s="215">
        <v>0</v>
      </c>
      <c r="DY19" s="215">
        <v>0</v>
      </c>
      <c r="DZ19" s="215">
        <v>0</v>
      </c>
      <c r="EA19" s="215">
        <v>0</v>
      </c>
      <c r="EB19" s="215">
        <v>0</v>
      </c>
      <c r="EC19" s="215">
        <v>0</v>
      </c>
      <c r="ED19" s="215">
        <v>0</v>
      </c>
      <c r="EE19" s="215">
        <v>0</v>
      </c>
      <c r="EF19" s="215">
        <v>0</v>
      </c>
      <c r="EG19" s="215">
        <v>0</v>
      </c>
      <c r="EH19" s="215">
        <v>0</v>
      </c>
      <c r="EI19" s="215">
        <v>0</v>
      </c>
      <c r="EJ19" s="215">
        <v>0</v>
      </c>
      <c r="EK19" s="219">
        <v>0</v>
      </c>
      <c r="EM19" s="172">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73">
        <f>$AM$19*BD19</f>
        <v>0</v>
      </c>
      <c r="FC19" s="229"/>
      <c r="FD19" s="172">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73">
        <f>$AM$19*BU19</f>
        <v>0</v>
      </c>
      <c r="FT19" s="229"/>
      <c r="FU19" s="172">
        <f>$X$19*BW19</f>
        <v>41.919200000000004</v>
      </c>
      <c r="FV19" s="164">
        <f>$Y$19*BX19</f>
        <v>178.1566</v>
      </c>
      <c r="FW19" s="164">
        <f>$Z$19*BY19</f>
        <v>188.63640000000001</v>
      </c>
      <c r="FX19" s="164">
        <f>$AA$19*BZ19</f>
        <v>94.318200000000004</v>
      </c>
      <c r="FY19" s="164">
        <f>$AB$19*CA19</f>
        <v>15.7197</v>
      </c>
      <c r="FZ19" s="164">
        <f>$AC$19*CB19</f>
        <v>26.1995</v>
      </c>
      <c r="GA19" s="164">
        <f>$AD$19*CC19</f>
        <v>5.2399000000000004</v>
      </c>
      <c r="GB19" s="164">
        <f>$AE$19*CD19</f>
        <v>78.598500000000001</v>
      </c>
      <c r="GC19" s="164">
        <f>$AF$19*CE19</f>
        <v>10.479800000000001</v>
      </c>
      <c r="GD19" s="164">
        <f>$AG$19*CF19</f>
        <v>10.479800000000001</v>
      </c>
      <c r="GE19" s="164">
        <f>$AH$19*CG19</f>
        <v>26.1995</v>
      </c>
      <c r="GF19" s="164">
        <f>$AI$19*CH19</f>
        <v>31.439399999999999</v>
      </c>
      <c r="GG19" s="164">
        <f>$AJ$19*CI19</f>
        <v>125.7576</v>
      </c>
      <c r="GH19" s="164">
        <f>$AK$19*CJ19</f>
        <v>5.2399000000000004</v>
      </c>
      <c r="GI19" s="164">
        <f>$AL$19*CK19</f>
        <v>125.7576</v>
      </c>
      <c r="GJ19" s="173">
        <f>$AM$19*CL19</f>
        <v>83.838400000000007</v>
      </c>
      <c r="GK19" s="229"/>
      <c r="GL19" s="172">
        <f>$X$19*CN19</f>
        <v>0</v>
      </c>
      <c r="GM19" s="164">
        <f>$Y$19*CO19</f>
        <v>0</v>
      </c>
      <c r="GN19" s="164">
        <f>$Z$19*CP19</f>
        <v>0</v>
      </c>
      <c r="GO19" s="164">
        <f>$AA$19*CQ19</f>
        <v>0</v>
      </c>
      <c r="GP19" s="164">
        <f>$AB$19*CR19</f>
        <v>0</v>
      </c>
      <c r="GQ19" s="164">
        <f>$AC$19*CS19</f>
        <v>0</v>
      </c>
      <c r="GR19" s="164">
        <f>$AD$19*CT19</f>
        <v>0</v>
      </c>
      <c r="GS19" s="164">
        <f>$AE$19*CU19</f>
        <v>0</v>
      </c>
      <c r="GT19" s="164">
        <f>$AF$19*CV19</f>
        <v>0</v>
      </c>
      <c r="GU19" s="164">
        <f>$AG$19*CW19</f>
        <v>0</v>
      </c>
      <c r="GV19" s="164">
        <f>$AH$19*CX19</f>
        <v>0</v>
      </c>
      <c r="GW19" s="164">
        <f>$AI$19*CY19</f>
        <v>0</v>
      </c>
      <c r="GX19" s="164">
        <f>$AJ$19*CZ19</f>
        <v>0</v>
      </c>
      <c r="GY19" s="164">
        <f>$AK$19*DA19</f>
        <v>0</v>
      </c>
      <c r="GZ19" s="164">
        <f>$AL$19*DB19</f>
        <v>0</v>
      </c>
      <c r="HA19" s="173">
        <f>$AM$19*DC19</f>
        <v>0</v>
      </c>
      <c r="HB19" s="229"/>
      <c r="HC19" s="172">
        <f>$X$19*DE19</f>
        <v>0</v>
      </c>
      <c r="HD19" s="164">
        <f>$Y$19*DF19</f>
        <v>0</v>
      </c>
      <c r="HE19" s="164">
        <f>$Z$19*DG19</f>
        <v>0</v>
      </c>
      <c r="HF19" s="164">
        <f>$AA$19*DH19</f>
        <v>0</v>
      </c>
      <c r="HG19" s="164">
        <f>$AB$19*DI19</f>
        <v>0</v>
      </c>
      <c r="HH19" s="164">
        <f>$AC$19*DJ19</f>
        <v>0</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73">
        <f>$AM$19*DT19</f>
        <v>0</v>
      </c>
      <c r="HS19" s="229"/>
      <c r="HT19" s="172">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73">
        <f>$AM$19*EK19</f>
        <v>0</v>
      </c>
      <c r="IK19" s="65" t="s">
        <v>236</v>
      </c>
      <c r="IL19" s="62">
        <f t="shared" si="5"/>
        <v>0</v>
      </c>
      <c r="IM19" s="289">
        <f t="shared" si="6"/>
        <v>0</v>
      </c>
      <c r="IN19" s="289">
        <f t="shared" si="7"/>
        <v>8825.0913856284733</v>
      </c>
      <c r="IO19" s="289">
        <f t="shared" si="8"/>
        <v>0</v>
      </c>
      <c r="IP19" s="289">
        <f t="shared" si="9"/>
        <v>0</v>
      </c>
      <c r="IQ19" s="236">
        <f t="shared" si="10"/>
        <v>0</v>
      </c>
    </row>
    <row r="20" spans="1:251" ht="14.65" thickBot="1">
      <c r="A20" s="62" t="s">
        <v>267</v>
      </c>
      <c r="B20" s="145">
        <f>INDEX('Waste Projections'!$H22:$AL22,MATCH('4. YTS and UCRTS Rail'!$B$1,'Waste Projections'!$H$6:$AL$6,0))</f>
        <v>773.87</v>
      </c>
      <c r="C20" s="286" t="s">
        <v>294</v>
      </c>
      <c r="D20" s="154" t="s">
        <v>257</v>
      </c>
      <c r="E20" s="83" t="s">
        <v>249</v>
      </c>
      <c r="F20" s="83" t="s">
        <v>249</v>
      </c>
      <c r="G20" s="156">
        <v>29.7</v>
      </c>
      <c r="H20" s="83" t="s">
        <v>220</v>
      </c>
      <c r="I20" s="156">
        <v>0</v>
      </c>
      <c r="J20" s="156" t="str">
        <f t="shared" si="1"/>
        <v>N/A</v>
      </c>
      <c r="K20" s="156">
        <v>0</v>
      </c>
      <c r="L20" s="240" t="str">
        <f t="shared" si="2"/>
        <v>N/A</v>
      </c>
      <c r="M20" s="243">
        <f t="shared" si="11"/>
        <v>1200</v>
      </c>
      <c r="N20" s="240" t="str">
        <f t="shared" si="3"/>
        <v>Rail</v>
      </c>
      <c r="O20" s="172">
        <f t="shared" si="4"/>
        <v>0</v>
      </c>
      <c r="P20" s="164">
        <f t="shared" si="4"/>
        <v>22983.938999999998</v>
      </c>
      <c r="Q20" s="164">
        <f t="shared" si="4"/>
        <v>0</v>
      </c>
      <c r="R20" s="173">
        <f t="shared" si="4"/>
        <v>928644</v>
      </c>
      <c r="S20" s="172">
        <f>INDEX('Transportation GHG'!$B$21:$B$24,MATCH('4. YTS and UCRTS Rail'!S$4,'Transportation GHG'!$A$21:$A$24,0))*O20</f>
        <v>0</v>
      </c>
      <c r="T20" s="164">
        <f>INDEX('Transportation GHG'!$B$21:$B$24,MATCH('4. YTS and UCRTS Rail'!T$4,'Transportation GHG'!$A$21:$A$24,0))*P20</f>
        <v>2.0618361278307691</v>
      </c>
      <c r="U20" s="164">
        <f>INDEX('Transportation GHG'!$B$21:$B$24,MATCH('4. YTS and UCRTS Rail'!U$4,'Transportation GHG'!$A$21:$A$24,0))*Q20</f>
        <v>0</v>
      </c>
      <c r="V20" s="173">
        <f>INDEX('Transportation GHG'!$B$21:$B$24,MATCH('4. YTS and UCRTS Rail'!V$4,'Transportation GHG'!$A$21:$A$24,0))*R20</f>
        <v>22.011882780487809</v>
      </c>
      <c r="X20" s="172">
        <f>INDEX('Waste Composition'!$P$5:$P$20,MATCH('4. YTS and UCRTS Rail'!X$4,'Waste Composition'!$O$5:$O$20,0))*$B20</f>
        <v>30.954800000000002</v>
      </c>
      <c r="Y20" s="164">
        <f>INDEX('Waste Composition'!$P$5:$P$20,MATCH('4. YTS and UCRTS Rail'!Y$4,'Waste Composition'!$O$5:$O$20,0))*$B20</f>
        <v>131.55789999999999</v>
      </c>
      <c r="Z20" s="164">
        <f>INDEX('Waste Composition'!$P$5:$P$20,MATCH('4. YTS and UCRTS Rail'!Z$4,'Waste Composition'!$O$5:$O$20,0))*$B20</f>
        <v>139.29659999999998</v>
      </c>
      <c r="AA20" s="164">
        <f>INDEX('Waste Composition'!$P$5:$P$20,MATCH('4. YTS and UCRTS Rail'!AA$4,'Waste Composition'!$O$5:$O$20,0))*$B20</f>
        <v>69.648299999999992</v>
      </c>
      <c r="AB20" s="164">
        <f>INDEX('Waste Composition'!$P$5:$P$20,MATCH('4. YTS and UCRTS Rail'!AB$4,'Waste Composition'!$O$5:$O$20,0))*$B20</f>
        <v>11.60805</v>
      </c>
      <c r="AC20" s="164">
        <f>INDEX('Waste Composition'!$P$5:$P$20,MATCH('4. YTS and UCRTS Rail'!AC$4,'Waste Composition'!$O$5:$O$20,0))*$B20</f>
        <v>19.34675</v>
      </c>
      <c r="AD20" s="164">
        <f>INDEX('Waste Composition'!$P$5:$P$20,MATCH('4. YTS and UCRTS Rail'!AD$4,'Waste Composition'!$O$5:$O$20,0))*$B20</f>
        <v>3.8693500000000003</v>
      </c>
      <c r="AE20" s="164">
        <f>INDEX('Waste Composition'!$P$5:$P$20,MATCH('4. YTS and UCRTS Rail'!AE$4,'Waste Composition'!$O$5:$O$20,0))*$B20</f>
        <v>58.04025</v>
      </c>
      <c r="AF20" s="164">
        <f>INDEX('Waste Composition'!$P$5:$P$20,MATCH('4. YTS and UCRTS Rail'!AF$4,'Waste Composition'!$O$5:$O$20,0))*$B20</f>
        <v>7.7387000000000006</v>
      </c>
      <c r="AG20" s="164">
        <f>INDEX('Waste Composition'!$P$5:$P$20,MATCH('4. YTS and UCRTS Rail'!AG$4,'Waste Composition'!$O$5:$O$20,0))*$B20</f>
        <v>7.7387000000000006</v>
      </c>
      <c r="AH20" s="164">
        <f>INDEX('Waste Composition'!$P$5:$P$20,MATCH('4. YTS and UCRTS Rail'!AH$4,'Waste Composition'!$O$5:$O$20,0))*$B20</f>
        <v>19.34675</v>
      </c>
      <c r="AI20" s="164">
        <f>INDEX('Waste Composition'!$P$5:$P$20,MATCH('4. YTS and UCRTS Rail'!AI$4,'Waste Composition'!$O$5:$O$20,0))*$B20</f>
        <v>23.216100000000001</v>
      </c>
      <c r="AJ20" s="164">
        <f>INDEX('Waste Composition'!$P$5:$P$20,MATCH('4. YTS and UCRTS Rail'!AJ$4,'Waste Composition'!$O$5:$O$20,0))*$B20</f>
        <v>92.864400000000003</v>
      </c>
      <c r="AK20" s="164">
        <f>INDEX('Waste Composition'!$P$5:$P$20,MATCH('4. YTS and UCRTS Rail'!AK$4,'Waste Composition'!$O$5:$O$20,0))*$B20</f>
        <v>3.8693500000000003</v>
      </c>
      <c r="AL20" s="164">
        <f>INDEX('Waste Composition'!$P$5:$P$20,MATCH('4. YTS and UCRTS Rail'!AL$4,'Waste Composition'!$O$5:$O$20,0))*$B20</f>
        <v>92.864400000000003</v>
      </c>
      <c r="AM20" s="173">
        <f>INDEX('Waste Composition'!$P$5:$P$20,MATCH('4. YTS and UCRTS Rail'!AM$4,'Waste Composition'!$O$5:$O$20,0))*$B20</f>
        <v>61.909600000000005</v>
      </c>
      <c r="AO20" s="214">
        <v>0</v>
      </c>
      <c r="AP20" s="215">
        <v>0</v>
      </c>
      <c r="AQ20" s="215">
        <v>0</v>
      </c>
      <c r="AR20" s="215">
        <v>0</v>
      </c>
      <c r="AS20" s="215">
        <v>0</v>
      </c>
      <c r="AT20" s="215">
        <v>0</v>
      </c>
      <c r="AU20" s="215">
        <v>0</v>
      </c>
      <c r="AV20" s="215">
        <v>0</v>
      </c>
      <c r="AW20" s="215">
        <v>0</v>
      </c>
      <c r="AX20" s="215">
        <v>0</v>
      </c>
      <c r="AY20" s="215">
        <v>0</v>
      </c>
      <c r="AZ20" s="215">
        <v>0</v>
      </c>
      <c r="BA20" s="215">
        <v>0</v>
      </c>
      <c r="BB20" s="215">
        <v>0</v>
      </c>
      <c r="BC20" s="215">
        <v>0</v>
      </c>
      <c r="BD20" s="215">
        <v>0</v>
      </c>
      <c r="BF20" s="214">
        <v>0</v>
      </c>
      <c r="BG20" s="215">
        <v>0</v>
      </c>
      <c r="BH20" s="215">
        <v>0</v>
      </c>
      <c r="BI20" s="215">
        <v>0</v>
      </c>
      <c r="BJ20" s="215">
        <v>0</v>
      </c>
      <c r="BK20" s="215">
        <v>0</v>
      </c>
      <c r="BL20" s="215">
        <v>0</v>
      </c>
      <c r="BM20" s="215">
        <v>0</v>
      </c>
      <c r="BN20" s="215">
        <v>0</v>
      </c>
      <c r="BO20" s="215">
        <v>0</v>
      </c>
      <c r="BP20" s="215">
        <v>0</v>
      </c>
      <c r="BQ20" s="215">
        <v>0</v>
      </c>
      <c r="BR20" s="215">
        <v>0</v>
      </c>
      <c r="BS20" s="215">
        <v>0</v>
      </c>
      <c r="BT20" s="215">
        <v>0</v>
      </c>
      <c r="BU20" s="219">
        <v>0</v>
      </c>
      <c r="BW20" s="214">
        <v>1</v>
      </c>
      <c r="BX20" s="215">
        <v>1</v>
      </c>
      <c r="BY20" s="215">
        <v>1</v>
      </c>
      <c r="BZ20" s="215">
        <v>1</v>
      </c>
      <c r="CA20" s="215">
        <v>1</v>
      </c>
      <c r="CB20" s="215">
        <v>1</v>
      </c>
      <c r="CC20" s="215">
        <v>1</v>
      </c>
      <c r="CD20" s="215">
        <v>1</v>
      </c>
      <c r="CE20" s="215">
        <v>1</v>
      </c>
      <c r="CF20" s="215">
        <v>1</v>
      </c>
      <c r="CG20" s="215">
        <v>1</v>
      </c>
      <c r="CH20" s="215">
        <v>1</v>
      </c>
      <c r="CI20" s="215">
        <v>1</v>
      </c>
      <c r="CJ20" s="215">
        <v>1</v>
      </c>
      <c r="CK20" s="215">
        <v>1</v>
      </c>
      <c r="CL20" s="219">
        <v>1</v>
      </c>
      <c r="CN20" s="214">
        <v>0</v>
      </c>
      <c r="CO20" s="215">
        <v>0</v>
      </c>
      <c r="CP20" s="215">
        <v>0</v>
      </c>
      <c r="CQ20" s="215">
        <v>0</v>
      </c>
      <c r="CR20" s="215">
        <v>0</v>
      </c>
      <c r="CS20" s="215">
        <v>0</v>
      </c>
      <c r="CT20" s="215">
        <v>0</v>
      </c>
      <c r="CU20" s="215">
        <v>0</v>
      </c>
      <c r="CV20" s="215">
        <v>0</v>
      </c>
      <c r="CW20" s="215">
        <v>0</v>
      </c>
      <c r="CX20" s="215">
        <v>0</v>
      </c>
      <c r="CY20" s="215">
        <v>0</v>
      </c>
      <c r="CZ20" s="215">
        <v>0</v>
      </c>
      <c r="DA20" s="215">
        <v>0</v>
      </c>
      <c r="DB20" s="215">
        <v>0</v>
      </c>
      <c r="DC20" s="219">
        <v>0</v>
      </c>
      <c r="DE20" s="214">
        <v>0</v>
      </c>
      <c r="DF20" s="215">
        <v>0</v>
      </c>
      <c r="DG20" s="215">
        <v>0</v>
      </c>
      <c r="DH20" s="215">
        <v>0</v>
      </c>
      <c r="DI20" s="215">
        <v>0</v>
      </c>
      <c r="DJ20" s="215">
        <v>0</v>
      </c>
      <c r="DK20" s="215">
        <v>0</v>
      </c>
      <c r="DL20" s="215">
        <v>0</v>
      </c>
      <c r="DM20" s="215">
        <v>0</v>
      </c>
      <c r="DN20" s="215">
        <v>0</v>
      </c>
      <c r="DO20" s="215">
        <v>0</v>
      </c>
      <c r="DP20" s="215">
        <v>0</v>
      </c>
      <c r="DQ20" s="215">
        <v>0</v>
      </c>
      <c r="DR20" s="215">
        <v>0</v>
      </c>
      <c r="DS20" s="215">
        <v>0</v>
      </c>
      <c r="DT20" s="219">
        <v>0</v>
      </c>
      <c r="DV20" s="214">
        <v>0</v>
      </c>
      <c r="DW20" s="215">
        <v>0</v>
      </c>
      <c r="DX20" s="215">
        <v>0</v>
      </c>
      <c r="DY20" s="215">
        <v>0</v>
      </c>
      <c r="DZ20" s="215">
        <v>0</v>
      </c>
      <c r="EA20" s="215">
        <v>0</v>
      </c>
      <c r="EB20" s="215">
        <v>0</v>
      </c>
      <c r="EC20" s="215">
        <v>0</v>
      </c>
      <c r="ED20" s="215">
        <v>0</v>
      </c>
      <c r="EE20" s="215">
        <v>0</v>
      </c>
      <c r="EF20" s="215">
        <v>0</v>
      </c>
      <c r="EG20" s="215">
        <v>0</v>
      </c>
      <c r="EH20" s="215">
        <v>0</v>
      </c>
      <c r="EI20" s="215">
        <v>0</v>
      </c>
      <c r="EJ20" s="215">
        <v>0</v>
      </c>
      <c r="EK20" s="219">
        <v>0</v>
      </c>
      <c r="EM20" s="172">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73">
        <f>$AM$20*BD20</f>
        <v>0</v>
      </c>
      <c r="FC20" s="229"/>
      <c r="FD20" s="172">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73">
        <f>$AM$20*BU20</f>
        <v>0</v>
      </c>
      <c r="FT20" s="229"/>
      <c r="FU20" s="172">
        <f>$X$20*BW20</f>
        <v>30.954800000000002</v>
      </c>
      <c r="FV20" s="164">
        <f>$Y$20*BX20</f>
        <v>131.55789999999999</v>
      </c>
      <c r="FW20" s="164">
        <f>$Z$20*BY20</f>
        <v>139.29659999999998</v>
      </c>
      <c r="FX20" s="164">
        <f>$AA$20*BZ20</f>
        <v>69.648299999999992</v>
      </c>
      <c r="FY20" s="164">
        <f>$AB$20*CA20</f>
        <v>11.60805</v>
      </c>
      <c r="FZ20" s="164">
        <f>$AC$20*CB20</f>
        <v>19.34675</v>
      </c>
      <c r="GA20" s="164">
        <f>$AD$20*CC20</f>
        <v>3.8693500000000003</v>
      </c>
      <c r="GB20" s="164">
        <f>$AE$20*CD20</f>
        <v>58.04025</v>
      </c>
      <c r="GC20" s="164">
        <f>$AF$20*CE20</f>
        <v>7.7387000000000006</v>
      </c>
      <c r="GD20" s="164">
        <f>$AG$20*CF20</f>
        <v>7.7387000000000006</v>
      </c>
      <c r="GE20" s="164">
        <f>$AH$20*CG20</f>
        <v>19.34675</v>
      </c>
      <c r="GF20" s="164">
        <f>$AI$20*CH20</f>
        <v>23.216100000000001</v>
      </c>
      <c r="GG20" s="164">
        <f>$AJ$20*CI20</f>
        <v>92.864400000000003</v>
      </c>
      <c r="GH20" s="164">
        <f>$AK$20*CJ20</f>
        <v>3.8693500000000003</v>
      </c>
      <c r="GI20" s="164">
        <f>$AL$20*CK20</f>
        <v>92.864400000000003</v>
      </c>
      <c r="GJ20" s="173">
        <f>$AM$20*CL20</f>
        <v>61.909600000000005</v>
      </c>
      <c r="GK20" s="229"/>
      <c r="GL20" s="172">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73">
        <f>$AM$20*DC20</f>
        <v>0</v>
      </c>
      <c r="HB20" s="229"/>
      <c r="HC20" s="172">
        <f>$X$20*DE20</f>
        <v>0</v>
      </c>
      <c r="HD20" s="164">
        <f>$Y$20*DF20</f>
        <v>0</v>
      </c>
      <c r="HE20" s="164">
        <f>$Z$20*DG20</f>
        <v>0</v>
      </c>
      <c r="HF20" s="164">
        <f>$AA$20*DH20</f>
        <v>0</v>
      </c>
      <c r="HG20" s="164">
        <f>$AB$20*DI20</f>
        <v>0</v>
      </c>
      <c r="HH20" s="164">
        <f>$AC$20*DJ20</f>
        <v>0</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73">
        <f>$AM$20*DT20</f>
        <v>0</v>
      </c>
      <c r="HS20" s="229"/>
      <c r="HT20" s="172">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73">
        <f>$AM$20*EK20</f>
        <v>0</v>
      </c>
      <c r="IK20" s="69" t="s">
        <v>237</v>
      </c>
      <c r="IL20" s="282">
        <f t="shared" si="5"/>
        <v>0</v>
      </c>
      <c r="IM20" s="237">
        <f t="shared" si="6"/>
        <v>0</v>
      </c>
      <c r="IN20" s="237">
        <f t="shared" si="7"/>
        <v>6795.2159999999985</v>
      </c>
      <c r="IO20" s="237">
        <f t="shared" si="8"/>
        <v>0</v>
      </c>
      <c r="IP20" s="237">
        <f t="shared" si="9"/>
        <v>0</v>
      </c>
      <c r="IQ20" s="238">
        <f t="shared" si="10"/>
        <v>0</v>
      </c>
    </row>
    <row r="21" spans="1:251" ht="14.65" thickBot="1">
      <c r="A21" s="283" t="s">
        <v>268</v>
      </c>
      <c r="B21" s="145">
        <f>INDEX('Waste Projections'!$H23:$AL23,MATCH('4. YTS and UCRTS Rail'!$B$1,'Waste Projections'!$H$6:$AL$6,0))</f>
        <v>8428</v>
      </c>
      <c r="C21" s="286" t="s">
        <v>294</v>
      </c>
      <c r="D21" s="154" t="s">
        <v>257</v>
      </c>
      <c r="E21" s="150" t="s">
        <v>249</v>
      </c>
      <c r="F21" s="150" t="s">
        <v>249</v>
      </c>
      <c r="G21" s="157">
        <v>2.2000000000000002</v>
      </c>
      <c r="H21" s="150" t="s">
        <v>249</v>
      </c>
      <c r="I21" s="157">
        <v>0</v>
      </c>
      <c r="J21" s="157" t="str">
        <f t="shared" si="1"/>
        <v>N/A</v>
      </c>
      <c r="K21" s="157">
        <v>0</v>
      </c>
      <c r="L21" s="241" t="str">
        <f t="shared" si="2"/>
        <v>N/A</v>
      </c>
      <c r="M21" s="243">
        <f t="shared" si="11"/>
        <v>1200</v>
      </c>
      <c r="N21" s="241" t="str">
        <f t="shared" si="3"/>
        <v>Rail</v>
      </c>
      <c r="O21" s="174">
        <f t="shared" si="4"/>
        <v>0</v>
      </c>
      <c r="P21" s="165">
        <f t="shared" si="4"/>
        <v>0</v>
      </c>
      <c r="Q21" s="165">
        <f t="shared" si="4"/>
        <v>0</v>
      </c>
      <c r="R21" s="175">
        <f t="shared" si="4"/>
        <v>10113600</v>
      </c>
      <c r="S21" s="174">
        <f>INDEX('Transportation GHG'!$B$21:$B$24,MATCH('4. YTS and UCRTS Rail'!S$4,'Transportation GHG'!$A$21:$A$24,0))*O21</f>
        <v>0</v>
      </c>
      <c r="T21" s="165">
        <f>INDEX('Transportation GHG'!$B$21:$B$24,MATCH('4. YTS and UCRTS Rail'!T$4,'Transportation GHG'!$A$21:$A$24,0))*P21</f>
        <v>0</v>
      </c>
      <c r="U21" s="165">
        <f>INDEX('Transportation GHG'!$B$21:$B$24,MATCH('4. YTS and UCRTS Rail'!U$4,'Transportation GHG'!$A$21:$A$24,0))*Q21</f>
        <v>0</v>
      </c>
      <c r="V21" s="175">
        <f>INDEX('Transportation GHG'!$B$21:$B$24,MATCH('4. YTS and UCRTS Rail'!V$4,'Transportation GHG'!$A$21:$A$24,0))*R21</f>
        <v>239.7252097560976</v>
      </c>
      <c r="X21" s="174">
        <f>INDEX('Waste Composition'!$P$5:$P$20,MATCH('4. YTS and UCRTS Rail'!X$4,'Waste Composition'!$O$5:$O$20,0))*$B21</f>
        <v>337.12</v>
      </c>
      <c r="Y21" s="165">
        <f>INDEX('Waste Composition'!$P$5:$P$20,MATCH('4. YTS and UCRTS Rail'!Y$4,'Waste Composition'!$O$5:$O$20,0))*$B21</f>
        <v>1432.7599999999998</v>
      </c>
      <c r="Z21" s="165">
        <f>INDEX('Waste Composition'!$P$5:$P$20,MATCH('4. YTS and UCRTS Rail'!Z$4,'Waste Composition'!$O$5:$O$20,0))*$B21</f>
        <v>1517.04</v>
      </c>
      <c r="AA21" s="165">
        <f>INDEX('Waste Composition'!$P$5:$P$20,MATCH('4. YTS and UCRTS Rail'!AA$4,'Waste Composition'!$O$5:$O$20,0))*$B21</f>
        <v>758.52</v>
      </c>
      <c r="AB21" s="165">
        <f>INDEX('Waste Composition'!$P$5:$P$20,MATCH('4. YTS and UCRTS Rail'!AB$4,'Waste Composition'!$O$5:$O$20,0))*$B21</f>
        <v>126.42</v>
      </c>
      <c r="AC21" s="165">
        <f>INDEX('Waste Composition'!$P$5:$P$20,MATCH('4. YTS and UCRTS Rail'!AC$4,'Waste Composition'!$O$5:$O$20,0))*$B21</f>
        <v>210.70000000000002</v>
      </c>
      <c r="AD21" s="165">
        <f>INDEX('Waste Composition'!$P$5:$P$20,MATCH('4. YTS and UCRTS Rail'!AD$4,'Waste Composition'!$O$5:$O$20,0))*$B21</f>
        <v>42.14</v>
      </c>
      <c r="AE21" s="165">
        <f>INDEX('Waste Composition'!$P$5:$P$20,MATCH('4. YTS and UCRTS Rail'!AE$4,'Waste Composition'!$O$5:$O$20,0))*$B21</f>
        <v>632.1</v>
      </c>
      <c r="AF21" s="165">
        <f>INDEX('Waste Composition'!$P$5:$P$20,MATCH('4. YTS and UCRTS Rail'!AF$4,'Waste Composition'!$O$5:$O$20,0))*$B21</f>
        <v>84.28</v>
      </c>
      <c r="AG21" s="165">
        <f>INDEX('Waste Composition'!$P$5:$P$20,MATCH('4. YTS and UCRTS Rail'!AG$4,'Waste Composition'!$O$5:$O$20,0))*$B21</f>
        <v>84.28</v>
      </c>
      <c r="AH21" s="165">
        <f>INDEX('Waste Composition'!$P$5:$P$20,MATCH('4. YTS and UCRTS Rail'!AH$4,'Waste Composition'!$O$5:$O$20,0))*$B21</f>
        <v>210.70000000000002</v>
      </c>
      <c r="AI21" s="165">
        <f>INDEX('Waste Composition'!$P$5:$P$20,MATCH('4. YTS and UCRTS Rail'!AI$4,'Waste Composition'!$O$5:$O$20,0))*$B21</f>
        <v>252.84</v>
      </c>
      <c r="AJ21" s="165">
        <f>INDEX('Waste Composition'!$P$5:$P$20,MATCH('4. YTS and UCRTS Rail'!AJ$4,'Waste Composition'!$O$5:$O$20,0))*$B21</f>
        <v>1011.36</v>
      </c>
      <c r="AK21" s="165">
        <f>INDEX('Waste Composition'!$P$5:$P$20,MATCH('4. YTS and UCRTS Rail'!AK$4,'Waste Composition'!$O$5:$O$20,0))*$B21</f>
        <v>42.14</v>
      </c>
      <c r="AL21" s="165">
        <f>INDEX('Waste Composition'!$P$5:$P$20,MATCH('4. YTS and UCRTS Rail'!AL$4,'Waste Composition'!$O$5:$O$20,0))*$B21</f>
        <v>1011.36</v>
      </c>
      <c r="AM21" s="175">
        <f>INDEX('Waste Composition'!$P$5:$P$20,MATCH('4. YTS and UCRTS Rail'!AM$4,'Waste Composition'!$O$5:$O$20,0))*$B21</f>
        <v>674.24</v>
      </c>
      <c r="AO21" s="216">
        <v>0</v>
      </c>
      <c r="AP21" s="217">
        <v>0</v>
      </c>
      <c r="AQ21" s="217">
        <v>0</v>
      </c>
      <c r="AR21" s="217">
        <v>0</v>
      </c>
      <c r="AS21" s="217">
        <v>0</v>
      </c>
      <c r="AT21" s="217">
        <v>0</v>
      </c>
      <c r="AU21" s="217">
        <v>0</v>
      </c>
      <c r="AV21" s="217">
        <v>0</v>
      </c>
      <c r="AW21" s="217">
        <v>0</v>
      </c>
      <c r="AX21" s="217">
        <v>0</v>
      </c>
      <c r="AY21" s="217">
        <v>0</v>
      </c>
      <c r="AZ21" s="217">
        <v>0</v>
      </c>
      <c r="BA21" s="217">
        <v>0</v>
      </c>
      <c r="BB21" s="217">
        <v>0</v>
      </c>
      <c r="BC21" s="217">
        <v>0</v>
      </c>
      <c r="BD21" s="217">
        <v>0</v>
      </c>
      <c r="BF21" s="216">
        <v>0</v>
      </c>
      <c r="BG21" s="217">
        <v>0</v>
      </c>
      <c r="BH21" s="217">
        <v>0</v>
      </c>
      <c r="BI21" s="217">
        <v>0</v>
      </c>
      <c r="BJ21" s="217">
        <v>0</v>
      </c>
      <c r="BK21" s="217">
        <v>0</v>
      </c>
      <c r="BL21" s="217">
        <v>0</v>
      </c>
      <c r="BM21" s="217">
        <v>0</v>
      </c>
      <c r="BN21" s="217">
        <v>0</v>
      </c>
      <c r="BO21" s="217">
        <v>0</v>
      </c>
      <c r="BP21" s="217">
        <v>0</v>
      </c>
      <c r="BQ21" s="217">
        <v>0</v>
      </c>
      <c r="BR21" s="217">
        <v>0</v>
      </c>
      <c r="BS21" s="217">
        <v>0</v>
      </c>
      <c r="BT21" s="217">
        <v>0</v>
      </c>
      <c r="BU21" s="220">
        <v>0</v>
      </c>
      <c r="BW21" s="214">
        <v>1</v>
      </c>
      <c r="BX21" s="215">
        <v>1</v>
      </c>
      <c r="BY21" s="215">
        <v>1</v>
      </c>
      <c r="BZ21" s="215">
        <v>1</v>
      </c>
      <c r="CA21" s="215">
        <v>1</v>
      </c>
      <c r="CB21" s="215">
        <v>1</v>
      </c>
      <c r="CC21" s="215">
        <v>1</v>
      </c>
      <c r="CD21" s="215">
        <v>1</v>
      </c>
      <c r="CE21" s="215">
        <v>1</v>
      </c>
      <c r="CF21" s="215">
        <v>1</v>
      </c>
      <c r="CG21" s="215">
        <v>1</v>
      </c>
      <c r="CH21" s="215">
        <v>1</v>
      </c>
      <c r="CI21" s="215">
        <v>1</v>
      </c>
      <c r="CJ21" s="215">
        <v>1</v>
      </c>
      <c r="CK21" s="215">
        <v>1</v>
      </c>
      <c r="CL21" s="219">
        <v>1</v>
      </c>
      <c r="CN21" s="216">
        <v>0</v>
      </c>
      <c r="CO21" s="217">
        <v>0</v>
      </c>
      <c r="CP21" s="217">
        <v>0</v>
      </c>
      <c r="CQ21" s="217">
        <v>0</v>
      </c>
      <c r="CR21" s="217">
        <v>0</v>
      </c>
      <c r="CS21" s="217">
        <v>0</v>
      </c>
      <c r="CT21" s="217">
        <v>0</v>
      </c>
      <c r="CU21" s="217">
        <v>0</v>
      </c>
      <c r="CV21" s="217">
        <v>0</v>
      </c>
      <c r="CW21" s="217">
        <v>0</v>
      </c>
      <c r="CX21" s="217">
        <v>0</v>
      </c>
      <c r="CY21" s="217">
        <v>0</v>
      </c>
      <c r="CZ21" s="217">
        <v>0</v>
      </c>
      <c r="DA21" s="217">
        <v>0</v>
      </c>
      <c r="DB21" s="217">
        <v>0</v>
      </c>
      <c r="DC21" s="220">
        <v>0</v>
      </c>
      <c r="DE21" s="216">
        <v>0</v>
      </c>
      <c r="DF21" s="217">
        <v>0</v>
      </c>
      <c r="DG21" s="217">
        <v>0</v>
      </c>
      <c r="DH21" s="217">
        <v>0</v>
      </c>
      <c r="DI21" s="217">
        <v>0</v>
      </c>
      <c r="DJ21" s="217">
        <v>0</v>
      </c>
      <c r="DK21" s="217">
        <v>0</v>
      </c>
      <c r="DL21" s="217">
        <v>0</v>
      </c>
      <c r="DM21" s="217">
        <v>0</v>
      </c>
      <c r="DN21" s="217">
        <v>0</v>
      </c>
      <c r="DO21" s="217">
        <v>0</v>
      </c>
      <c r="DP21" s="217">
        <v>0</v>
      </c>
      <c r="DQ21" s="217">
        <v>0</v>
      </c>
      <c r="DR21" s="217">
        <v>0</v>
      </c>
      <c r="DS21" s="217">
        <v>0</v>
      </c>
      <c r="DT21" s="220">
        <v>0</v>
      </c>
      <c r="DV21" s="216">
        <v>0</v>
      </c>
      <c r="DW21" s="217">
        <v>0</v>
      </c>
      <c r="DX21" s="217">
        <v>0</v>
      </c>
      <c r="DY21" s="217">
        <v>0</v>
      </c>
      <c r="DZ21" s="217">
        <v>0</v>
      </c>
      <c r="EA21" s="217">
        <v>0</v>
      </c>
      <c r="EB21" s="217">
        <v>0</v>
      </c>
      <c r="EC21" s="217">
        <v>0</v>
      </c>
      <c r="ED21" s="217">
        <v>0</v>
      </c>
      <c r="EE21" s="217">
        <v>0</v>
      </c>
      <c r="EF21" s="217">
        <v>0</v>
      </c>
      <c r="EG21" s="217">
        <v>0</v>
      </c>
      <c r="EH21" s="217">
        <v>0</v>
      </c>
      <c r="EI21" s="217">
        <v>0</v>
      </c>
      <c r="EJ21" s="217">
        <v>0</v>
      </c>
      <c r="EK21" s="220">
        <v>0</v>
      </c>
      <c r="EM21" s="174">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75">
        <f>$AM$21*BD21</f>
        <v>0</v>
      </c>
      <c r="FC21" s="229"/>
      <c r="FD21" s="174">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75">
        <f>$AM$21*BU21</f>
        <v>0</v>
      </c>
      <c r="FT21" s="229"/>
      <c r="FU21" s="174">
        <f>$X$21*BW21</f>
        <v>337.12</v>
      </c>
      <c r="FV21" s="165">
        <f>$Y$21*BX21</f>
        <v>1432.7599999999998</v>
      </c>
      <c r="FW21" s="165">
        <f>$Z$21*BY21</f>
        <v>1517.04</v>
      </c>
      <c r="FX21" s="165">
        <f>$AA$21*BZ21</f>
        <v>758.52</v>
      </c>
      <c r="FY21" s="165">
        <f>$AB$21*CA21</f>
        <v>126.42</v>
      </c>
      <c r="FZ21" s="165">
        <f>$AC$21*CB21</f>
        <v>210.70000000000002</v>
      </c>
      <c r="GA21" s="165">
        <f>$AD$21*CC21</f>
        <v>42.14</v>
      </c>
      <c r="GB21" s="165">
        <f>$AE$21*CD21</f>
        <v>632.1</v>
      </c>
      <c r="GC21" s="165">
        <f>$AF$21*CE21</f>
        <v>84.28</v>
      </c>
      <c r="GD21" s="165">
        <f>$AG$21*CF21</f>
        <v>84.28</v>
      </c>
      <c r="GE21" s="165">
        <f>$AH$21*CG21</f>
        <v>210.70000000000002</v>
      </c>
      <c r="GF21" s="165">
        <f>$AI$21*CH21</f>
        <v>252.84</v>
      </c>
      <c r="GG21" s="165">
        <f>$AJ$21*CI21</f>
        <v>1011.36</v>
      </c>
      <c r="GH21" s="165">
        <f>$AK$21*CJ21</f>
        <v>42.14</v>
      </c>
      <c r="GI21" s="165">
        <f>$AL$21*CK21</f>
        <v>1011.36</v>
      </c>
      <c r="GJ21" s="175">
        <f>$AM$21*CL21</f>
        <v>674.24</v>
      </c>
      <c r="GK21" s="229"/>
      <c r="GL21" s="174">
        <f>$X$21*CN21</f>
        <v>0</v>
      </c>
      <c r="GM21" s="165">
        <f>$Y$21*CO21</f>
        <v>0</v>
      </c>
      <c r="GN21" s="165">
        <f>$Z$21*CP21</f>
        <v>0</v>
      </c>
      <c r="GO21" s="165">
        <f>$AA$21*CQ21</f>
        <v>0</v>
      </c>
      <c r="GP21" s="165">
        <f>$AB$21*CR21</f>
        <v>0</v>
      </c>
      <c r="GQ21" s="165">
        <f>$AC$21*CS21</f>
        <v>0</v>
      </c>
      <c r="GR21" s="165">
        <f>$AD$21*CT21</f>
        <v>0</v>
      </c>
      <c r="GS21" s="165">
        <f>$AE$21*CU21</f>
        <v>0</v>
      </c>
      <c r="GT21" s="165">
        <f>$AF$21*CV21</f>
        <v>0</v>
      </c>
      <c r="GU21" s="165">
        <f>$AG$21*CW21</f>
        <v>0</v>
      </c>
      <c r="GV21" s="165">
        <f>$AH$21*CX21</f>
        <v>0</v>
      </c>
      <c r="GW21" s="165">
        <f>$AI$21*CY21</f>
        <v>0</v>
      </c>
      <c r="GX21" s="165">
        <f>$AJ$21*CZ21</f>
        <v>0</v>
      </c>
      <c r="GY21" s="165">
        <f>$AK$21*DA21</f>
        <v>0</v>
      </c>
      <c r="GZ21" s="165">
        <f>$AL$21*DB21</f>
        <v>0</v>
      </c>
      <c r="HA21" s="175">
        <f>$AM$21*DC21</f>
        <v>0</v>
      </c>
      <c r="HB21" s="229"/>
      <c r="HC21" s="174">
        <f>$X$21*DE21</f>
        <v>0</v>
      </c>
      <c r="HD21" s="165">
        <f>$Y$21*DF21</f>
        <v>0</v>
      </c>
      <c r="HE21" s="165">
        <f>$Z$21*DG21</f>
        <v>0</v>
      </c>
      <c r="HF21" s="165">
        <f>$AA$21*DH21</f>
        <v>0</v>
      </c>
      <c r="HG21" s="165">
        <f>$AB$21*DI21</f>
        <v>0</v>
      </c>
      <c r="HH21" s="165">
        <f>$AC$21*DJ21</f>
        <v>0</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75">
        <f>$AM$21*DT21</f>
        <v>0</v>
      </c>
      <c r="HS21" s="229"/>
      <c r="HT21" s="174">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75">
        <f>$AM$21*EK21</f>
        <v>0</v>
      </c>
    </row>
    <row r="22" spans="1:251">
      <c r="A22" s="75" t="s">
        <v>270</v>
      </c>
      <c r="B22" s="191">
        <f>AVERAGE(B5:B21)</f>
        <v>3882.9505882352942</v>
      </c>
      <c r="C22" s="76"/>
      <c r="D22" s="76"/>
      <c r="E22" s="76"/>
      <c r="F22" s="76"/>
      <c r="G22" s="76"/>
      <c r="H22" s="77"/>
      <c r="I22" s="76"/>
      <c r="J22" s="76"/>
      <c r="K22" s="76"/>
      <c r="L22" s="76"/>
      <c r="M22" s="76"/>
      <c r="N22" s="176"/>
      <c r="O22" s="170"/>
      <c r="P22" s="163"/>
      <c r="Q22" s="163"/>
      <c r="R22" s="171"/>
      <c r="S22" s="170">
        <f>AVERAGE(S5:S21)</f>
        <v>2.8329747699076924</v>
      </c>
      <c r="T22" s="163">
        <f>AVERAGE(T5:T21)</f>
        <v>2.4282221844461538</v>
      </c>
      <c r="U22" s="163">
        <f>AVERAGE(U5:U21)</f>
        <v>0</v>
      </c>
      <c r="V22" s="171">
        <f>AVERAGE(V5:V21)</f>
        <v>110.44626770731709</v>
      </c>
      <c r="X22" s="170">
        <f>AVERAGE(X5:X21)</f>
        <v>155.31802352941173</v>
      </c>
      <c r="Y22" s="163">
        <f t="shared" ref="Y22:AM22" si="12">AVERAGE(Y5:Y21)</f>
        <v>660.10159999999996</v>
      </c>
      <c r="Z22" s="163">
        <f t="shared" si="12"/>
        <v>698.93110588235288</v>
      </c>
      <c r="AA22" s="163">
        <f t="shared" si="12"/>
        <v>349.46555294117644</v>
      </c>
      <c r="AB22" s="163">
        <f t="shared" si="12"/>
        <v>58.2442588235294</v>
      </c>
      <c r="AC22" s="163">
        <f t="shared" si="12"/>
        <v>97.073764705882354</v>
      </c>
      <c r="AD22" s="163">
        <f t="shared" si="12"/>
        <v>19.414752941176467</v>
      </c>
      <c r="AE22" s="163">
        <f t="shared" si="12"/>
        <v>291.22129411764712</v>
      </c>
      <c r="AF22" s="163">
        <f t="shared" si="12"/>
        <v>38.829505882352933</v>
      </c>
      <c r="AG22" s="163">
        <f t="shared" si="12"/>
        <v>38.829505882352933</v>
      </c>
      <c r="AH22" s="163">
        <f t="shared" si="12"/>
        <v>97.073764705882354</v>
      </c>
      <c r="AI22" s="163">
        <f t="shared" si="12"/>
        <v>116.4885176470588</v>
      </c>
      <c r="AJ22" s="163">
        <f t="shared" si="12"/>
        <v>465.9540705882352</v>
      </c>
      <c r="AK22" s="163">
        <f t="shared" si="12"/>
        <v>19.414752941176467</v>
      </c>
      <c r="AL22" s="163">
        <f t="shared" si="12"/>
        <v>465.9540705882352</v>
      </c>
      <c r="AM22" s="171">
        <f t="shared" si="12"/>
        <v>310.63604705882346</v>
      </c>
      <c r="AO22" s="170"/>
      <c r="AP22" s="163"/>
      <c r="AQ22" s="163"/>
      <c r="AR22" s="163"/>
      <c r="AS22" s="163"/>
      <c r="AT22" s="163"/>
      <c r="AU22" s="163"/>
      <c r="AV22" s="163"/>
      <c r="AW22" s="163"/>
      <c r="AX22" s="163"/>
      <c r="AY22" s="163"/>
      <c r="AZ22" s="163"/>
      <c r="BA22" s="163"/>
      <c r="BB22" s="163"/>
      <c r="BC22" s="163"/>
      <c r="BD22" s="171"/>
      <c r="BF22" s="212"/>
      <c r="BG22" s="213"/>
      <c r="BH22" s="213"/>
      <c r="BI22" s="213"/>
      <c r="BJ22" s="213"/>
      <c r="BK22" s="213"/>
      <c r="BL22" s="213"/>
      <c r="BM22" s="213"/>
      <c r="BN22" s="213"/>
      <c r="BO22" s="213"/>
      <c r="BP22" s="213"/>
      <c r="BQ22" s="213"/>
      <c r="BR22" s="213"/>
      <c r="BS22" s="213"/>
      <c r="BT22" s="213"/>
      <c r="BU22" s="218"/>
      <c r="BW22" s="212"/>
      <c r="BX22" s="213"/>
      <c r="BY22" s="213"/>
      <c r="BZ22" s="213"/>
      <c r="CA22" s="213"/>
      <c r="CB22" s="213"/>
      <c r="CC22" s="213"/>
      <c r="CD22" s="213"/>
      <c r="CE22" s="213"/>
      <c r="CF22" s="213"/>
      <c r="CG22" s="213"/>
      <c r="CH22" s="213"/>
      <c r="CI22" s="213"/>
      <c r="CJ22" s="213"/>
      <c r="CK22" s="213"/>
      <c r="CL22" s="218"/>
      <c r="CN22" s="212"/>
      <c r="CO22" s="213"/>
      <c r="CP22" s="213"/>
      <c r="CQ22" s="213"/>
      <c r="CR22" s="213"/>
      <c r="CS22" s="213"/>
      <c r="CT22" s="213"/>
      <c r="CU22" s="213"/>
      <c r="CV22" s="213"/>
      <c r="CW22" s="213"/>
      <c r="CX22" s="213"/>
      <c r="CY22" s="213"/>
      <c r="CZ22" s="213"/>
      <c r="DA22" s="213"/>
      <c r="DB22" s="213"/>
      <c r="DC22" s="218"/>
      <c r="DE22" s="212"/>
      <c r="DF22" s="213"/>
      <c r="DG22" s="213"/>
      <c r="DH22" s="213"/>
      <c r="DI22" s="213"/>
      <c r="DJ22" s="213"/>
      <c r="DK22" s="213"/>
      <c r="DL22" s="213"/>
      <c r="DM22" s="213"/>
      <c r="DN22" s="213"/>
      <c r="DO22" s="213"/>
      <c r="DP22" s="213"/>
      <c r="DQ22" s="213"/>
      <c r="DR22" s="213"/>
      <c r="DS22" s="213"/>
      <c r="DT22" s="218"/>
      <c r="DV22" s="212"/>
      <c r="DW22" s="213"/>
      <c r="DX22" s="213"/>
      <c r="DY22" s="213"/>
      <c r="DZ22" s="213"/>
      <c r="EA22" s="213"/>
      <c r="EB22" s="213"/>
      <c r="EC22" s="213"/>
      <c r="ED22" s="213"/>
      <c r="EE22" s="213"/>
      <c r="EF22" s="213"/>
      <c r="EG22" s="213"/>
      <c r="EH22" s="213"/>
      <c r="EI22" s="213"/>
      <c r="EJ22" s="213"/>
      <c r="EK22" s="218"/>
      <c r="EM22" s="170">
        <f>AVERAGE(EM5:EM21)</f>
        <v>0</v>
      </c>
      <c r="EN22" s="163">
        <f t="shared" ref="EN22:FB22" si="13">AVERAGE(EN5:EN21)</f>
        <v>0</v>
      </c>
      <c r="EO22" s="163">
        <f t="shared" si="13"/>
        <v>0</v>
      </c>
      <c r="EP22" s="163">
        <f t="shared" si="13"/>
        <v>0</v>
      </c>
      <c r="EQ22" s="163">
        <f t="shared" si="13"/>
        <v>0</v>
      </c>
      <c r="ER22" s="163">
        <f t="shared" si="13"/>
        <v>0</v>
      </c>
      <c r="ES22" s="163">
        <f t="shared" si="13"/>
        <v>0</v>
      </c>
      <c r="ET22" s="163">
        <f t="shared" si="13"/>
        <v>0</v>
      </c>
      <c r="EU22" s="163">
        <f t="shared" si="13"/>
        <v>0</v>
      </c>
      <c r="EV22" s="163">
        <f t="shared" si="13"/>
        <v>0</v>
      </c>
      <c r="EW22" s="163">
        <f t="shared" si="13"/>
        <v>0</v>
      </c>
      <c r="EX22" s="163">
        <f t="shared" si="13"/>
        <v>0</v>
      </c>
      <c r="EY22" s="163">
        <f t="shared" si="13"/>
        <v>0</v>
      </c>
      <c r="EZ22" s="163">
        <f t="shared" si="13"/>
        <v>0</v>
      </c>
      <c r="FA22" s="163">
        <f t="shared" si="13"/>
        <v>0</v>
      </c>
      <c r="FB22" s="171">
        <f t="shared" si="13"/>
        <v>0</v>
      </c>
      <c r="FC22" s="229"/>
      <c r="FD22" s="170">
        <f>AVERAGE(FD5:FD21)</f>
        <v>0</v>
      </c>
      <c r="FE22" s="163">
        <f t="shared" ref="FE22:FS22" si="14">AVERAGE(FE5:FE21)</f>
        <v>0</v>
      </c>
      <c r="FF22" s="163">
        <f t="shared" si="14"/>
        <v>0</v>
      </c>
      <c r="FG22" s="163">
        <f t="shared" si="14"/>
        <v>0</v>
      </c>
      <c r="FH22" s="163">
        <f t="shared" si="14"/>
        <v>0</v>
      </c>
      <c r="FI22" s="163">
        <f t="shared" si="14"/>
        <v>0</v>
      </c>
      <c r="FJ22" s="163">
        <f t="shared" si="14"/>
        <v>0</v>
      </c>
      <c r="FK22" s="163">
        <f t="shared" si="14"/>
        <v>0</v>
      </c>
      <c r="FL22" s="163">
        <f t="shared" si="14"/>
        <v>0</v>
      </c>
      <c r="FM22" s="163">
        <f t="shared" si="14"/>
        <v>0</v>
      </c>
      <c r="FN22" s="163">
        <f t="shared" si="14"/>
        <v>0</v>
      </c>
      <c r="FO22" s="163">
        <f t="shared" si="14"/>
        <v>0</v>
      </c>
      <c r="FP22" s="163">
        <f t="shared" si="14"/>
        <v>0</v>
      </c>
      <c r="FQ22" s="163">
        <f t="shared" si="14"/>
        <v>0</v>
      </c>
      <c r="FR22" s="163">
        <f t="shared" si="14"/>
        <v>0</v>
      </c>
      <c r="FS22" s="171">
        <f t="shared" si="14"/>
        <v>0</v>
      </c>
      <c r="FT22" s="229"/>
      <c r="FU22" s="170">
        <f>AVERAGE(FU5:FU21)</f>
        <v>155.31802352941173</v>
      </c>
      <c r="FV22" s="163">
        <f t="shared" ref="FV22:GJ22" si="15">AVERAGE(FV5:FV21)</f>
        <v>660.10159999999996</v>
      </c>
      <c r="FW22" s="163">
        <f t="shared" si="15"/>
        <v>698.93110588235288</v>
      </c>
      <c r="FX22" s="163">
        <f t="shared" si="15"/>
        <v>349.46555294117644</v>
      </c>
      <c r="FY22" s="163">
        <f t="shared" si="15"/>
        <v>58.2442588235294</v>
      </c>
      <c r="FZ22" s="163">
        <f t="shared" si="15"/>
        <v>97.073764705882354</v>
      </c>
      <c r="GA22" s="163">
        <f t="shared" si="15"/>
        <v>19.414752941176467</v>
      </c>
      <c r="GB22" s="163">
        <f t="shared" si="15"/>
        <v>291.22129411764712</v>
      </c>
      <c r="GC22" s="163">
        <f t="shared" si="15"/>
        <v>38.829505882352933</v>
      </c>
      <c r="GD22" s="163">
        <f t="shared" si="15"/>
        <v>38.829505882352933</v>
      </c>
      <c r="GE22" s="163">
        <f t="shared" si="15"/>
        <v>97.073764705882354</v>
      </c>
      <c r="GF22" s="163">
        <f t="shared" si="15"/>
        <v>116.4885176470588</v>
      </c>
      <c r="GG22" s="163">
        <f t="shared" si="15"/>
        <v>465.9540705882352</v>
      </c>
      <c r="GH22" s="163">
        <f t="shared" si="15"/>
        <v>19.414752941176467</v>
      </c>
      <c r="GI22" s="163">
        <f t="shared" si="15"/>
        <v>465.9540705882352</v>
      </c>
      <c r="GJ22" s="171">
        <f t="shared" si="15"/>
        <v>310.63604705882346</v>
      </c>
      <c r="GK22" s="229"/>
      <c r="GL22" s="170">
        <f>AVERAGE(GL5:GL21)</f>
        <v>0</v>
      </c>
      <c r="GM22" s="163">
        <f t="shared" ref="GM22:HA22" si="16">AVERAGE(GM5:GM21)</f>
        <v>0</v>
      </c>
      <c r="GN22" s="163">
        <f t="shared" si="16"/>
        <v>0</v>
      </c>
      <c r="GO22" s="163">
        <f t="shared" si="16"/>
        <v>0</v>
      </c>
      <c r="GP22" s="163">
        <f t="shared" si="16"/>
        <v>0</v>
      </c>
      <c r="GQ22" s="163">
        <f t="shared" si="16"/>
        <v>0</v>
      </c>
      <c r="GR22" s="163">
        <f t="shared" si="16"/>
        <v>0</v>
      </c>
      <c r="GS22" s="163">
        <f t="shared" si="16"/>
        <v>0</v>
      </c>
      <c r="GT22" s="163">
        <f t="shared" si="16"/>
        <v>0</v>
      </c>
      <c r="GU22" s="163">
        <f t="shared" si="16"/>
        <v>0</v>
      </c>
      <c r="GV22" s="163">
        <f t="shared" si="16"/>
        <v>0</v>
      </c>
      <c r="GW22" s="163">
        <f t="shared" si="16"/>
        <v>0</v>
      </c>
      <c r="GX22" s="163">
        <f t="shared" si="16"/>
        <v>0</v>
      </c>
      <c r="GY22" s="163">
        <f t="shared" si="16"/>
        <v>0</v>
      </c>
      <c r="GZ22" s="163">
        <f t="shared" si="16"/>
        <v>0</v>
      </c>
      <c r="HA22" s="171">
        <f t="shared" si="16"/>
        <v>0</v>
      </c>
      <c r="HB22" s="229"/>
      <c r="HC22" s="170">
        <f>AVERAGE(HC5:HC21)</f>
        <v>0</v>
      </c>
      <c r="HD22" s="163">
        <f t="shared" ref="HD22:HR22" si="17">AVERAGE(HD5:HD21)</f>
        <v>0</v>
      </c>
      <c r="HE22" s="163">
        <f t="shared" si="17"/>
        <v>0</v>
      </c>
      <c r="HF22" s="163">
        <f t="shared" si="17"/>
        <v>0</v>
      </c>
      <c r="HG22" s="163">
        <f t="shared" si="17"/>
        <v>0</v>
      </c>
      <c r="HH22" s="163">
        <f t="shared" si="17"/>
        <v>0</v>
      </c>
      <c r="HI22" s="163">
        <f t="shared" si="17"/>
        <v>0</v>
      </c>
      <c r="HJ22" s="163">
        <f t="shared" si="17"/>
        <v>0</v>
      </c>
      <c r="HK22" s="163">
        <f t="shared" si="17"/>
        <v>0</v>
      </c>
      <c r="HL22" s="163">
        <f t="shared" si="17"/>
        <v>0</v>
      </c>
      <c r="HM22" s="163">
        <f t="shared" si="17"/>
        <v>0</v>
      </c>
      <c r="HN22" s="163">
        <f t="shared" si="17"/>
        <v>0</v>
      </c>
      <c r="HO22" s="163">
        <f t="shared" si="17"/>
        <v>0</v>
      </c>
      <c r="HP22" s="163">
        <f t="shared" si="17"/>
        <v>0</v>
      </c>
      <c r="HQ22" s="163">
        <f t="shared" si="17"/>
        <v>0</v>
      </c>
      <c r="HR22" s="171">
        <f t="shared" si="17"/>
        <v>0</v>
      </c>
      <c r="HS22" s="229"/>
      <c r="HT22" s="170">
        <f>AVERAGE(HT5:HT21)</f>
        <v>0</v>
      </c>
      <c r="HU22" s="163">
        <f t="shared" ref="HU22:II22" si="18">AVERAGE(HU5:HU21)</f>
        <v>0</v>
      </c>
      <c r="HV22" s="163">
        <f t="shared" si="18"/>
        <v>0</v>
      </c>
      <c r="HW22" s="163">
        <f t="shared" si="18"/>
        <v>0</v>
      </c>
      <c r="HX22" s="163">
        <f t="shared" si="18"/>
        <v>0</v>
      </c>
      <c r="HY22" s="163">
        <f t="shared" si="18"/>
        <v>0</v>
      </c>
      <c r="HZ22" s="163">
        <f t="shared" si="18"/>
        <v>0</v>
      </c>
      <c r="IA22" s="163">
        <f t="shared" si="18"/>
        <v>0</v>
      </c>
      <c r="IB22" s="163">
        <f t="shared" si="18"/>
        <v>0</v>
      </c>
      <c r="IC22" s="163">
        <f t="shared" si="18"/>
        <v>0</v>
      </c>
      <c r="ID22" s="163">
        <f t="shared" si="18"/>
        <v>0</v>
      </c>
      <c r="IE22" s="163">
        <f t="shared" si="18"/>
        <v>0</v>
      </c>
      <c r="IF22" s="163">
        <f t="shared" si="18"/>
        <v>0</v>
      </c>
      <c r="IG22" s="163">
        <f t="shared" si="18"/>
        <v>0</v>
      </c>
      <c r="IH22" s="163">
        <f t="shared" si="18"/>
        <v>0</v>
      </c>
      <c r="II22" s="171">
        <f t="shared" si="18"/>
        <v>0</v>
      </c>
    </row>
    <row r="23" spans="1:251" ht="14.65" thickBot="1">
      <c r="A23" s="78" t="s">
        <v>271</v>
      </c>
      <c r="B23" s="192">
        <f>SUM(B5:B21)</f>
        <v>66010.16</v>
      </c>
      <c r="C23" s="79"/>
      <c r="D23" s="79"/>
      <c r="E23" s="79"/>
      <c r="F23" s="79"/>
      <c r="G23" s="79"/>
      <c r="H23" s="80"/>
      <c r="I23" s="79"/>
      <c r="J23" s="79"/>
      <c r="K23" s="79"/>
      <c r="L23" s="79"/>
      <c r="M23" s="79"/>
      <c r="N23" s="177"/>
      <c r="O23" s="174"/>
      <c r="P23" s="165"/>
      <c r="Q23" s="165"/>
      <c r="R23" s="175"/>
      <c r="S23" s="174">
        <f>SUM(S5:S21)</f>
        <v>48.160571088430771</v>
      </c>
      <c r="T23" s="165">
        <f>SUM(T5:T21)</f>
        <v>41.279777135584617</v>
      </c>
      <c r="U23" s="165">
        <f>SUM(U5:U21)</f>
        <v>0</v>
      </c>
      <c r="V23" s="175">
        <f>SUM(V5:V21)</f>
        <v>1877.5865510243905</v>
      </c>
      <c r="X23" s="174">
        <f>SUM(X5:X21)</f>
        <v>2640.4063999999994</v>
      </c>
      <c r="Y23" s="165">
        <f t="shared" ref="Y23:AM23" si="19">SUM(Y5:Y21)</f>
        <v>11221.727199999999</v>
      </c>
      <c r="Z23" s="165">
        <f t="shared" si="19"/>
        <v>11881.828799999999</v>
      </c>
      <c r="AA23" s="165">
        <f t="shared" si="19"/>
        <v>5940.9143999999997</v>
      </c>
      <c r="AB23" s="165">
        <f t="shared" si="19"/>
        <v>990.15239999999983</v>
      </c>
      <c r="AC23" s="165">
        <f t="shared" si="19"/>
        <v>1650.2540000000001</v>
      </c>
      <c r="AD23" s="165">
        <f t="shared" si="19"/>
        <v>330.05079999999992</v>
      </c>
      <c r="AE23" s="165">
        <f t="shared" si="19"/>
        <v>4950.7620000000006</v>
      </c>
      <c r="AF23" s="165">
        <f t="shared" si="19"/>
        <v>660.10159999999985</v>
      </c>
      <c r="AG23" s="165">
        <f t="shared" si="19"/>
        <v>660.10159999999985</v>
      </c>
      <c r="AH23" s="165">
        <f t="shared" si="19"/>
        <v>1650.2540000000001</v>
      </c>
      <c r="AI23" s="165">
        <f t="shared" si="19"/>
        <v>1980.3047999999997</v>
      </c>
      <c r="AJ23" s="165">
        <f t="shared" si="19"/>
        <v>7921.2191999999986</v>
      </c>
      <c r="AK23" s="165">
        <f t="shared" si="19"/>
        <v>330.05079999999992</v>
      </c>
      <c r="AL23" s="165">
        <f t="shared" si="19"/>
        <v>7921.2191999999986</v>
      </c>
      <c r="AM23" s="175">
        <f t="shared" si="19"/>
        <v>5280.8127999999988</v>
      </c>
      <c r="AO23" s="174"/>
      <c r="AP23" s="165"/>
      <c r="AQ23" s="165"/>
      <c r="AR23" s="165"/>
      <c r="AS23" s="165"/>
      <c r="AT23" s="165"/>
      <c r="AU23" s="165"/>
      <c r="AV23" s="165"/>
      <c r="AW23" s="165"/>
      <c r="AX23" s="165"/>
      <c r="AY23" s="165"/>
      <c r="AZ23" s="165"/>
      <c r="BA23" s="165"/>
      <c r="BB23" s="165"/>
      <c r="BC23" s="165"/>
      <c r="BD23" s="175"/>
      <c r="BF23" s="216"/>
      <c r="BG23" s="217"/>
      <c r="BH23" s="217"/>
      <c r="BI23" s="217"/>
      <c r="BJ23" s="217"/>
      <c r="BK23" s="217"/>
      <c r="BL23" s="217"/>
      <c r="BM23" s="217"/>
      <c r="BN23" s="217"/>
      <c r="BO23" s="217"/>
      <c r="BP23" s="217"/>
      <c r="BQ23" s="217"/>
      <c r="BR23" s="217"/>
      <c r="BS23" s="217"/>
      <c r="BT23" s="217"/>
      <c r="BU23" s="220"/>
      <c r="BW23" s="216"/>
      <c r="BX23" s="217"/>
      <c r="BY23" s="217"/>
      <c r="BZ23" s="217"/>
      <c r="CA23" s="217"/>
      <c r="CB23" s="217"/>
      <c r="CC23" s="217"/>
      <c r="CD23" s="217"/>
      <c r="CE23" s="217"/>
      <c r="CF23" s="217"/>
      <c r="CG23" s="217"/>
      <c r="CH23" s="217"/>
      <c r="CI23" s="217"/>
      <c r="CJ23" s="217"/>
      <c r="CK23" s="217"/>
      <c r="CL23" s="220"/>
      <c r="CN23" s="216"/>
      <c r="CO23" s="217"/>
      <c r="CP23" s="217"/>
      <c r="CQ23" s="217"/>
      <c r="CR23" s="217"/>
      <c r="CS23" s="217"/>
      <c r="CT23" s="217"/>
      <c r="CU23" s="217"/>
      <c r="CV23" s="217"/>
      <c r="CW23" s="217"/>
      <c r="CX23" s="217"/>
      <c r="CY23" s="217"/>
      <c r="CZ23" s="217"/>
      <c r="DA23" s="217"/>
      <c r="DB23" s="217"/>
      <c r="DC23" s="220"/>
      <c r="DE23" s="216"/>
      <c r="DF23" s="217"/>
      <c r="DG23" s="217"/>
      <c r="DH23" s="217"/>
      <c r="DI23" s="217"/>
      <c r="DJ23" s="217"/>
      <c r="DK23" s="217"/>
      <c r="DL23" s="217"/>
      <c r="DM23" s="217"/>
      <c r="DN23" s="217"/>
      <c r="DO23" s="217"/>
      <c r="DP23" s="217"/>
      <c r="DQ23" s="217"/>
      <c r="DR23" s="217"/>
      <c r="DS23" s="217"/>
      <c r="DT23" s="220"/>
      <c r="DV23" s="216"/>
      <c r="DW23" s="217"/>
      <c r="DX23" s="217"/>
      <c r="DY23" s="217"/>
      <c r="DZ23" s="217"/>
      <c r="EA23" s="217"/>
      <c r="EB23" s="217"/>
      <c r="EC23" s="217"/>
      <c r="ED23" s="217"/>
      <c r="EE23" s="217"/>
      <c r="EF23" s="217"/>
      <c r="EG23" s="217"/>
      <c r="EH23" s="217"/>
      <c r="EI23" s="217"/>
      <c r="EJ23" s="217"/>
      <c r="EK23" s="220"/>
      <c r="EM23" s="174">
        <f>SUM(EM5:EM21)</f>
        <v>0</v>
      </c>
      <c r="EN23" s="165">
        <f t="shared" ref="EN23:FB23" si="20">SUM(EN5:EN21)</f>
        <v>0</v>
      </c>
      <c r="EO23" s="165">
        <f t="shared" si="20"/>
        <v>0</v>
      </c>
      <c r="EP23" s="165">
        <f t="shared" si="20"/>
        <v>0</v>
      </c>
      <c r="EQ23" s="165">
        <f t="shared" si="20"/>
        <v>0</v>
      </c>
      <c r="ER23" s="165">
        <f t="shared" si="20"/>
        <v>0</v>
      </c>
      <c r="ES23" s="165">
        <f t="shared" si="20"/>
        <v>0</v>
      </c>
      <c r="ET23" s="165">
        <f t="shared" si="20"/>
        <v>0</v>
      </c>
      <c r="EU23" s="165">
        <f t="shared" si="20"/>
        <v>0</v>
      </c>
      <c r="EV23" s="165">
        <f t="shared" si="20"/>
        <v>0</v>
      </c>
      <c r="EW23" s="165">
        <f t="shared" si="20"/>
        <v>0</v>
      </c>
      <c r="EX23" s="165">
        <f t="shared" si="20"/>
        <v>0</v>
      </c>
      <c r="EY23" s="165">
        <f t="shared" si="20"/>
        <v>0</v>
      </c>
      <c r="EZ23" s="165">
        <f t="shared" si="20"/>
        <v>0</v>
      </c>
      <c r="FA23" s="165">
        <f t="shared" si="20"/>
        <v>0</v>
      </c>
      <c r="FB23" s="175">
        <f t="shared" si="20"/>
        <v>0</v>
      </c>
      <c r="FC23" s="229"/>
      <c r="FD23" s="174">
        <f>SUM(FD5:FD21)</f>
        <v>0</v>
      </c>
      <c r="FE23" s="165">
        <f t="shared" ref="FE23:FS23" si="21">SUM(FE5:FE21)</f>
        <v>0</v>
      </c>
      <c r="FF23" s="165">
        <f t="shared" si="21"/>
        <v>0</v>
      </c>
      <c r="FG23" s="165">
        <f t="shared" si="21"/>
        <v>0</v>
      </c>
      <c r="FH23" s="165">
        <f t="shared" si="21"/>
        <v>0</v>
      </c>
      <c r="FI23" s="165">
        <f t="shared" si="21"/>
        <v>0</v>
      </c>
      <c r="FJ23" s="165">
        <f t="shared" si="21"/>
        <v>0</v>
      </c>
      <c r="FK23" s="165">
        <f t="shared" si="21"/>
        <v>0</v>
      </c>
      <c r="FL23" s="165">
        <f t="shared" si="21"/>
        <v>0</v>
      </c>
      <c r="FM23" s="165">
        <f t="shared" si="21"/>
        <v>0</v>
      </c>
      <c r="FN23" s="165">
        <f t="shared" si="21"/>
        <v>0</v>
      </c>
      <c r="FO23" s="165">
        <f t="shared" si="21"/>
        <v>0</v>
      </c>
      <c r="FP23" s="165">
        <f t="shared" si="21"/>
        <v>0</v>
      </c>
      <c r="FQ23" s="165">
        <f t="shared" si="21"/>
        <v>0</v>
      </c>
      <c r="FR23" s="165">
        <f t="shared" si="21"/>
        <v>0</v>
      </c>
      <c r="FS23" s="175">
        <f t="shared" si="21"/>
        <v>0</v>
      </c>
      <c r="FT23" s="229"/>
      <c r="FU23" s="174">
        <f>SUM(FU5:FU21)</f>
        <v>2640.4063999999994</v>
      </c>
      <c r="FV23" s="165">
        <f t="shared" ref="FV23:GJ23" si="22">SUM(FV5:FV21)</f>
        <v>11221.727199999999</v>
      </c>
      <c r="FW23" s="165">
        <f t="shared" si="22"/>
        <v>11881.828799999999</v>
      </c>
      <c r="FX23" s="165">
        <f t="shared" si="22"/>
        <v>5940.9143999999997</v>
      </c>
      <c r="FY23" s="165">
        <f t="shared" si="22"/>
        <v>990.15239999999983</v>
      </c>
      <c r="FZ23" s="165">
        <f t="shared" si="22"/>
        <v>1650.2540000000001</v>
      </c>
      <c r="GA23" s="165">
        <f t="shared" si="22"/>
        <v>330.05079999999992</v>
      </c>
      <c r="GB23" s="165">
        <f t="shared" si="22"/>
        <v>4950.7620000000006</v>
      </c>
      <c r="GC23" s="165">
        <f t="shared" si="22"/>
        <v>660.10159999999985</v>
      </c>
      <c r="GD23" s="165">
        <f t="shared" si="22"/>
        <v>660.10159999999985</v>
      </c>
      <c r="GE23" s="165">
        <f t="shared" si="22"/>
        <v>1650.2540000000001</v>
      </c>
      <c r="GF23" s="165">
        <f t="shared" si="22"/>
        <v>1980.3047999999997</v>
      </c>
      <c r="GG23" s="165">
        <f t="shared" si="22"/>
        <v>7921.2191999999986</v>
      </c>
      <c r="GH23" s="165">
        <f t="shared" si="22"/>
        <v>330.05079999999992</v>
      </c>
      <c r="GI23" s="165">
        <f t="shared" si="22"/>
        <v>7921.2191999999986</v>
      </c>
      <c r="GJ23" s="175">
        <f t="shared" si="22"/>
        <v>5280.8127999999988</v>
      </c>
      <c r="GK23" s="229"/>
      <c r="GL23" s="174">
        <f>SUM(GL5:GL21)</f>
        <v>0</v>
      </c>
      <c r="GM23" s="165">
        <f t="shared" ref="GM23:HA23" si="23">SUM(GM5:GM21)</f>
        <v>0</v>
      </c>
      <c r="GN23" s="165">
        <f t="shared" si="23"/>
        <v>0</v>
      </c>
      <c r="GO23" s="165">
        <f t="shared" si="23"/>
        <v>0</v>
      </c>
      <c r="GP23" s="165">
        <f t="shared" si="23"/>
        <v>0</v>
      </c>
      <c r="GQ23" s="165">
        <f t="shared" si="23"/>
        <v>0</v>
      </c>
      <c r="GR23" s="165">
        <f t="shared" si="23"/>
        <v>0</v>
      </c>
      <c r="GS23" s="165">
        <f t="shared" si="23"/>
        <v>0</v>
      </c>
      <c r="GT23" s="165">
        <f t="shared" si="23"/>
        <v>0</v>
      </c>
      <c r="GU23" s="165">
        <f t="shared" si="23"/>
        <v>0</v>
      </c>
      <c r="GV23" s="165">
        <f t="shared" si="23"/>
        <v>0</v>
      </c>
      <c r="GW23" s="165">
        <f t="shared" si="23"/>
        <v>0</v>
      </c>
      <c r="GX23" s="165">
        <f t="shared" si="23"/>
        <v>0</v>
      </c>
      <c r="GY23" s="165">
        <f t="shared" si="23"/>
        <v>0</v>
      </c>
      <c r="GZ23" s="165">
        <f t="shared" si="23"/>
        <v>0</v>
      </c>
      <c r="HA23" s="175">
        <f t="shared" si="23"/>
        <v>0</v>
      </c>
      <c r="HB23" s="229"/>
      <c r="HC23" s="174">
        <f>SUM(HC5:HC21)</f>
        <v>0</v>
      </c>
      <c r="HD23" s="165">
        <f t="shared" ref="HD23:HR23" si="24">SUM(HD5:HD21)</f>
        <v>0</v>
      </c>
      <c r="HE23" s="165">
        <f t="shared" si="24"/>
        <v>0</v>
      </c>
      <c r="HF23" s="165">
        <f t="shared" si="24"/>
        <v>0</v>
      </c>
      <c r="HG23" s="165">
        <f t="shared" si="24"/>
        <v>0</v>
      </c>
      <c r="HH23" s="165">
        <f t="shared" si="24"/>
        <v>0</v>
      </c>
      <c r="HI23" s="165">
        <f t="shared" si="24"/>
        <v>0</v>
      </c>
      <c r="HJ23" s="165">
        <f t="shared" si="24"/>
        <v>0</v>
      </c>
      <c r="HK23" s="165">
        <f t="shared" si="24"/>
        <v>0</v>
      </c>
      <c r="HL23" s="165">
        <f t="shared" si="24"/>
        <v>0</v>
      </c>
      <c r="HM23" s="165">
        <f t="shared" si="24"/>
        <v>0</v>
      </c>
      <c r="HN23" s="165">
        <f t="shared" si="24"/>
        <v>0</v>
      </c>
      <c r="HO23" s="165">
        <f t="shared" si="24"/>
        <v>0</v>
      </c>
      <c r="HP23" s="165">
        <f t="shared" si="24"/>
        <v>0</v>
      </c>
      <c r="HQ23" s="165">
        <f t="shared" si="24"/>
        <v>0</v>
      </c>
      <c r="HR23" s="175">
        <f t="shared" si="24"/>
        <v>0</v>
      </c>
      <c r="HS23" s="229"/>
      <c r="HT23" s="174">
        <f>SUM(HT5:HT21)</f>
        <v>0</v>
      </c>
      <c r="HU23" s="165">
        <f t="shared" ref="HU23:II23" si="25">SUM(HU5:HU21)</f>
        <v>0</v>
      </c>
      <c r="HV23" s="165">
        <f t="shared" si="25"/>
        <v>0</v>
      </c>
      <c r="HW23" s="165">
        <f t="shared" si="25"/>
        <v>0</v>
      </c>
      <c r="HX23" s="165">
        <f t="shared" si="25"/>
        <v>0</v>
      </c>
      <c r="HY23" s="165">
        <f t="shared" si="25"/>
        <v>0</v>
      </c>
      <c r="HZ23" s="165">
        <f t="shared" si="25"/>
        <v>0</v>
      </c>
      <c r="IA23" s="165">
        <f t="shared" si="25"/>
        <v>0</v>
      </c>
      <c r="IB23" s="165">
        <f t="shared" si="25"/>
        <v>0</v>
      </c>
      <c r="IC23" s="165">
        <f t="shared" si="25"/>
        <v>0</v>
      </c>
      <c r="ID23" s="165">
        <f t="shared" si="25"/>
        <v>0</v>
      </c>
      <c r="IE23" s="165">
        <f t="shared" si="25"/>
        <v>0</v>
      </c>
      <c r="IF23" s="165">
        <f t="shared" si="25"/>
        <v>0</v>
      </c>
      <c r="IG23" s="165">
        <f t="shared" si="25"/>
        <v>0</v>
      </c>
      <c r="IH23" s="165">
        <f t="shared" si="25"/>
        <v>0</v>
      </c>
      <c r="II23" s="175">
        <f t="shared" si="25"/>
        <v>0</v>
      </c>
    </row>
    <row r="24" spans="1:251" ht="14.65" thickBot="1">
      <c r="O24" s="169"/>
      <c r="P24" s="169"/>
      <c r="Q24" s="169"/>
      <c r="R24" s="169"/>
      <c r="S24" s="169"/>
      <c r="T24" s="169"/>
      <c r="U24" s="169"/>
      <c r="V24" s="169"/>
      <c r="X24" s="207"/>
      <c r="Y24" s="207"/>
      <c r="Z24" s="207"/>
      <c r="AA24" s="207"/>
      <c r="AB24" s="207"/>
      <c r="AC24" s="207"/>
      <c r="AD24" s="207"/>
      <c r="AE24" s="207"/>
      <c r="AF24" s="207"/>
      <c r="AG24" s="207"/>
      <c r="AH24" s="207"/>
      <c r="AI24" s="207"/>
      <c r="AJ24" s="207"/>
      <c r="AK24" s="207"/>
      <c r="AL24" s="207"/>
      <c r="AM24" s="207"/>
      <c r="AO24" s="207"/>
      <c r="AP24" s="207"/>
      <c r="AQ24" s="207"/>
      <c r="AR24" s="207"/>
      <c r="AS24" s="207"/>
      <c r="AT24" s="207"/>
      <c r="AU24" s="207"/>
      <c r="AV24" s="207"/>
      <c r="AW24" s="207"/>
      <c r="AX24" s="207"/>
      <c r="AY24" s="207"/>
      <c r="AZ24" s="207"/>
      <c r="BA24" s="207"/>
      <c r="BB24" s="207"/>
      <c r="BC24" s="207"/>
      <c r="BD24" s="207"/>
      <c r="BF24" s="221"/>
      <c r="BG24" s="221"/>
      <c r="BH24" s="221"/>
      <c r="BI24" s="221"/>
      <c r="BJ24" s="221"/>
      <c r="BK24" s="221"/>
      <c r="BL24" s="221"/>
      <c r="BM24" s="221"/>
      <c r="BN24" s="221"/>
      <c r="BO24" s="221"/>
      <c r="BP24" s="221"/>
      <c r="BQ24" s="221"/>
      <c r="BR24" s="221"/>
      <c r="BS24" s="221"/>
      <c r="BT24" s="221"/>
      <c r="BU24" s="221"/>
      <c r="BW24" s="221"/>
      <c r="BX24" s="221"/>
      <c r="BY24" s="221"/>
      <c r="BZ24" s="221"/>
      <c r="CA24" s="221"/>
      <c r="CB24" s="221"/>
      <c r="CC24" s="221"/>
      <c r="CD24" s="221"/>
      <c r="CE24" s="221"/>
      <c r="CF24" s="221"/>
      <c r="CG24" s="221"/>
      <c r="CH24" s="221"/>
      <c r="CI24" s="221"/>
      <c r="CJ24" s="221"/>
      <c r="CK24" s="221"/>
      <c r="CL24" s="221"/>
      <c r="CN24" s="221"/>
      <c r="CO24" s="221"/>
      <c r="CP24" s="221"/>
      <c r="CQ24" s="221"/>
      <c r="CR24" s="221"/>
      <c r="CS24" s="221"/>
      <c r="CT24" s="221"/>
      <c r="CU24" s="221"/>
      <c r="CV24" s="221"/>
      <c r="CW24" s="221"/>
      <c r="CX24" s="221"/>
      <c r="CY24" s="221"/>
      <c r="CZ24" s="221"/>
      <c r="DA24" s="221"/>
      <c r="DB24" s="221"/>
      <c r="DC24" s="221"/>
      <c r="DE24" s="221"/>
      <c r="DF24" s="221"/>
      <c r="DG24" s="221"/>
      <c r="DH24" s="221"/>
      <c r="DI24" s="221"/>
      <c r="DJ24" s="221"/>
      <c r="DK24" s="221"/>
      <c r="DL24" s="221"/>
      <c r="DM24" s="221"/>
      <c r="DN24" s="221"/>
      <c r="DO24" s="221"/>
      <c r="DP24" s="221"/>
      <c r="DQ24" s="221"/>
      <c r="DR24" s="221"/>
      <c r="DS24" s="221"/>
      <c r="DT24" s="221"/>
      <c r="DV24" s="221"/>
      <c r="DW24" s="221"/>
      <c r="DX24" s="221"/>
      <c r="DY24" s="221"/>
      <c r="DZ24" s="221"/>
      <c r="EA24" s="221"/>
      <c r="EB24" s="221"/>
      <c r="EC24" s="221"/>
      <c r="ED24" s="221"/>
      <c r="EE24" s="221"/>
      <c r="EF24" s="221"/>
      <c r="EG24" s="221"/>
      <c r="EH24" s="221"/>
      <c r="EI24" s="221"/>
      <c r="EJ24" s="221"/>
      <c r="EK24" s="221"/>
      <c r="EM24" s="207"/>
      <c r="EN24" s="207"/>
      <c r="EO24" s="207"/>
      <c r="EP24" s="207"/>
      <c r="EQ24" s="207"/>
      <c r="ER24" s="207"/>
      <c r="ES24" s="207"/>
      <c r="ET24" s="207"/>
      <c r="EU24" s="207"/>
      <c r="EV24" s="207"/>
      <c r="EW24" s="207"/>
      <c r="EX24" s="207"/>
      <c r="EY24" s="207"/>
      <c r="EZ24" s="207"/>
      <c r="FA24" s="207"/>
      <c r="FB24" s="207"/>
      <c r="FC24" s="229"/>
      <c r="FD24" s="207"/>
      <c r="FE24" s="207"/>
      <c r="FF24" s="207"/>
      <c r="FG24" s="207"/>
      <c r="FH24" s="207"/>
      <c r="FI24" s="207"/>
      <c r="FJ24" s="207"/>
      <c r="FK24" s="207"/>
      <c r="FL24" s="207"/>
      <c r="FM24" s="207"/>
      <c r="FN24" s="207"/>
      <c r="FO24" s="207"/>
      <c r="FP24" s="207"/>
      <c r="FQ24" s="207"/>
      <c r="FR24" s="207"/>
      <c r="FS24" s="207"/>
      <c r="FT24" s="229"/>
      <c r="FU24" s="207"/>
      <c r="FV24" s="207"/>
      <c r="FW24" s="207"/>
      <c r="FX24" s="207"/>
      <c r="FY24" s="207"/>
      <c r="FZ24" s="207"/>
      <c r="GA24" s="207"/>
      <c r="GB24" s="207"/>
      <c r="GC24" s="207"/>
      <c r="GD24" s="207"/>
      <c r="GE24" s="207"/>
      <c r="GF24" s="207"/>
      <c r="GG24" s="207"/>
      <c r="GH24" s="207"/>
      <c r="GI24" s="207"/>
      <c r="GJ24" s="207"/>
      <c r="GK24" s="229"/>
      <c r="GL24" s="207"/>
      <c r="GM24" s="207"/>
      <c r="GN24" s="207"/>
      <c r="GO24" s="207"/>
      <c r="GP24" s="207"/>
      <c r="GQ24" s="207"/>
      <c r="GR24" s="207"/>
      <c r="GS24" s="207"/>
      <c r="GT24" s="207"/>
      <c r="GU24" s="207"/>
      <c r="GV24" s="207"/>
      <c r="GW24" s="207"/>
      <c r="GX24" s="207"/>
      <c r="GY24" s="207"/>
      <c r="GZ24" s="207"/>
      <c r="HA24" s="207"/>
      <c r="HB24" s="229"/>
      <c r="HC24" s="207"/>
      <c r="HD24" s="207"/>
      <c r="HE24" s="207"/>
      <c r="HF24" s="207"/>
      <c r="HG24" s="207"/>
      <c r="HH24" s="207"/>
      <c r="HI24" s="207"/>
      <c r="HJ24" s="207"/>
      <c r="HK24" s="207"/>
      <c r="HL24" s="207"/>
      <c r="HM24" s="207"/>
      <c r="HN24" s="207"/>
      <c r="HO24" s="207"/>
      <c r="HP24" s="207"/>
      <c r="HQ24" s="207"/>
      <c r="HR24" s="207"/>
      <c r="HS24" s="229"/>
      <c r="HT24" s="207"/>
      <c r="HU24" s="207"/>
      <c r="HV24" s="207"/>
      <c r="HW24" s="207"/>
      <c r="HX24" s="207"/>
      <c r="HY24" s="207"/>
      <c r="HZ24" s="207"/>
      <c r="IA24" s="207"/>
      <c r="IB24" s="207"/>
      <c r="IC24" s="207"/>
      <c r="ID24" s="207"/>
      <c r="IE24" s="207"/>
      <c r="IF24" s="207"/>
      <c r="IG24" s="207"/>
      <c r="IH24" s="207"/>
      <c r="II24" s="207"/>
    </row>
    <row r="25" spans="1:251" ht="14.65" thickBot="1">
      <c r="A25" s="281" t="s">
        <v>272</v>
      </c>
      <c r="B25" s="163">
        <f>INDEX('Waste Projections'!$H27:$AL27,MATCH('4. YTS and UCRTS Rail'!$B$1,'Waste Projections'!$H$6:$AL$6,0))</f>
        <v>94</v>
      </c>
      <c r="C25" s="81" t="s">
        <v>294</v>
      </c>
      <c r="D25" s="81" t="s">
        <v>273</v>
      </c>
      <c r="E25" s="81" t="s">
        <v>274</v>
      </c>
      <c r="F25" s="81" t="s">
        <v>297</v>
      </c>
      <c r="G25" s="152">
        <v>13.2</v>
      </c>
      <c r="H25" s="82" t="s">
        <v>220</v>
      </c>
      <c r="I25" s="152">
        <v>9.3000000000000007</v>
      </c>
      <c r="J25" s="152" t="s">
        <v>221</v>
      </c>
      <c r="K25" s="152">
        <v>11</v>
      </c>
      <c r="L25" s="152" t="s">
        <v>220</v>
      </c>
      <c r="M25" s="152">
        <f>$M$5</f>
        <v>1200</v>
      </c>
      <c r="N25" s="178" t="s">
        <v>222</v>
      </c>
      <c r="O25" s="170">
        <f>(IF($H25=O$4,$G25,0)+IF($J25=O$4,$I25,0)+IF($N25=O$4,$M25,0)+IF($L25=O$4,$K25,0))*$B25</f>
        <v>0</v>
      </c>
      <c r="P25" s="163">
        <f t="shared" ref="P25:R25" si="26">(IF($H25=P$4,$G25,0)+IF($J25=P$4,$I25,0)+IF($N25=P$4,$M25,0)+IF($L25=P$4,$K25,0))*$B25</f>
        <v>2274.7999999999997</v>
      </c>
      <c r="Q25" s="163">
        <f t="shared" si="26"/>
        <v>874.2</v>
      </c>
      <c r="R25" s="171">
        <f t="shared" si="26"/>
        <v>112800</v>
      </c>
      <c r="S25" s="170">
        <f>INDEX('Transportation GHG'!$B$21:$B$24,MATCH('4. YTS and UCRTS Rail'!S$4,'Transportation GHG'!$A$21:$A$24,0))*O25</f>
        <v>0</v>
      </c>
      <c r="T25" s="163">
        <f>INDEX('Transportation GHG'!$B$21:$B$24,MATCH('4. YTS and UCRTS Rail'!T$4,'Transportation GHG'!$A$21:$A$24,0))*P25</f>
        <v>0.20406705846153844</v>
      </c>
      <c r="U25" s="163">
        <f>INDEX('Transportation GHG'!$B$21:$B$24,MATCH('4. YTS and UCRTS Rail'!U$4,'Transportation GHG'!$A$21:$A$24,0))*Q25</f>
        <v>1.5376953846153847E-2</v>
      </c>
      <c r="V25" s="171">
        <f>INDEX('Transportation GHG'!$B$21:$B$24,MATCH('4. YTS and UCRTS Rail'!V$4,'Transportation GHG'!$A$21:$A$24,0))*R25</f>
        <v>2.673726829268293</v>
      </c>
      <c r="X25" s="170">
        <f>INDEX('Waste Composition'!$P$5:$P$20,MATCH('4. YTS and UCRTS Rail'!X$4,'Waste Composition'!$O$5:$O$20,0))*$B25</f>
        <v>3.7600000000000002</v>
      </c>
      <c r="Y25" s="163">
        <f>INDEX('Waste Composition'!$P$5:$P$20,MATCH('4. YTS and UCRTS Rail'!Y$4,'Waste Composition'!$O$5:$O$20,0))*$B25</f>
        <v>15.979999999999999</v>
      </c>
      <c r="Z25" s="163">
        <f>INDEX('Waste Composition'!$P$5:$P$20,MATCH('4. YTS and UCRTS Rail'!Z$4,'Waste Composition'!$O$5:$O$20,0))*$B25</f>
        <v>16.919999999999998</v>
      </c>
      <c r="AA25" s="163">
        <f>INDEX('Waste Composition'!$P$5:$P$20,MATCH('4. YTS and UCRTS Rail'!AA$4,'Waste Composition'!$O$5:$O$20,0))*$B25</f>
        <v>8.4599999999999991</v>
      </c>
      <c r="AB25" s="163">
        <f>INDEX('Waste Composition'!$P$5:$P$20,MATCH('4. YTS and UCRTS Rail'!AB$4,'Waste Composition'!$O$5:$O$20,0))*$B25</f>
        <v>1.41</v>
      </c>
      <c r="AC25" s="163">
        <f>INDEX('Waste Composition'!$P$5:$P$20,MATCH('4. YTS and UCRTS Rail'!AC$4,'Waste Composition'!$O$5:$O$20,0))*$B25</f>
        <v>2.35</v>
      </c>
      <c r="AD25" s="163">
        <f>INDEX('Waste Composition'!$P$5:$P$20,MATCH('4. YTS and UCRTS Rail'!AD$4,'Waste Composition'!$O$5:$O$20,0))*$B25</f>
        <v>0.47000000000000003</v>
      </c>
      <c r="AE25" s="163">
        <f>INDEX('Waste Composition'!$P$5:$P$20,MATCH('4. YTS and UCRTS Rail'!AE$4,'Waste Composition'!$O$5:$O$20,0))*$B25</f>
        <v>7.05</v>
      </c>
      <c r="AF25" s="163">
        <f>INDEX('Waste Composition'!$P$5:$P$20,MATCH('4. YTS and UCRTS Rail'!AF$4,'Waste Composition'!$O$5:$O$20,0))*$B25</f>
        <v>0.94000000000000006</v>
      </c>
      <c r="AG25" s="163">
        <f>INDEX('Waste Composition'!$P$5:$P$20,MATCH('4. YTS and UCRTS Rail'!AG$4,'Waste Composition'!$O$5:$O$20,0))*$B25</f>
        <v>0.94000000000000006</v>
      </c>
      <c r="AH25" s="163">
        <f>INDEX('Waste Composition'!$P$5:$P$20,MATCH('4. YTS and UCRTS Rail'!AH$4,'Waste Composition'!$O$5:$O$20,0))*$B25</f>
        <v>2.35</v>
      </c>
      <c r="AI25" s="163">
        <f>INDEX('Waste Composition'!$P$5:$P$20,MATCH('4. YTS and UCRTS Rail'!AI$4,'Waste Composition'!$O$5:$O$20,0))*$B25</f>
        <v>2.82</v>
      </c>
      <c r="AJ25" s="163">
        <f>INDEX('Waste Composition'!$P$5:$P$20,MATCH('4. YTS and UCRTS Rail'!AJ$4,'Waste Composition'!$O$5:$O$20,0))*$B25</f>
        <v>11.28</v>
      </c>
      <c r="AK25" s="163">
        <f>INDEX('Waste Composition'!$P$5:$P$20,MATCH('4. YTS and UCRTS Rail'!AK$4,'Waste Composition'!$O$5:$O$20,0))*$B25</f>
        <v>0.47000000000000003</v>
      </c>
      <c r="AL25" s="163">
        <f>INDEX('Waste Composition'!$P$5:$P$20,MATCH('4. YTS and UCRTS Rail'!AL$4,'Waste Composition'!$O$5:$O$20,0))*$B25</f>
        <v>11.28</v>
      </c>
      <c r="AM25" s="171">
        <f>INDEX('Waste Composition'!$P$5:$P$20,MATCH('4. YTS and UCRTS Rail'!AM$4,'Waste Composition'!$O$5:$O$20,0))*$B25</f>
        <v>7.5200000000000005</v>
      </c>
      <c r="AO25" s="212">
        <v>0</v>
      </c>
      <c r="AP25" s="213">
        <v>0</v>
      </c>
      <c r="AQ25" s="213">
        <v>0</v>
      </c>
      <c r="AR25" s="213">
        <v>0</v>
      </c>
      <c r="AS25" s="213">
        <v>0</v>
      </c>
      <c r="AT25" s="213">
        <v>0</v>
      </c>
      <c r="AU25" s="213">
        <v>0</v>
      </c>
      <c r="AV25" s="213">
        <v>0</v>
      </c>
      <c r="AW25" s="213">
        <v>0</v>
      </c>
      <c r="AX25" s="213">
        <v>0</v>
      </c>
      <c r="AY25" s="213">
        <v>0</v>
      </c>
      <c r="AZ25" s="213">
        <v>0</v>
      </c>
      <c r="BA25" s="213">
        <v>0</v>
      </c>
      <c r="BB25" s="213">
        <v>0</v>
      </c>
      <c r="BC25" s="213">
        <v>0</v>
      </c>
      <c r="BD25" s="213">
        <v>0</v>
      </c>
      <c r="BF25" s="212">
        <v>0</v>
      </c>
      <c r="BG25" s="213">
        <v>0</v>
      </c>
      <c r="BH25" s="213">
        <v>0</v>
      </c>
      <c r="BI25" s="213">
        <v>0</v>
      </c>
      <c r="BJ25" s="213">
        <v>0</v>
      </c>
      <c r="BK25" s="213">
        <v>0</v>
      </c>
      <c r="BL25" s="213">
        <v>0</v>
      </c>
      <c r="BM25" s="213">
        <v>0</v>
      </c>
      <c r="BN25" s="213">
        <v>0</v>
      </c>
      <c r="BO25" s="213">
        <v>0</v>
      </c>
      <c r="BP25" s="213">
        <v>0</v>
      </c>
      <c r="BQ25" s="213">
        <v>0</v>
      </c>
      <c r="BR25" s="213">
        <v>0</v>
      </c>
      <c r="BS25" s="213">
        <v>0</v>
      </c>
      <c r="BT25" s="213">
        <v>0</v>
      </c>
      <c r="BU25" s="218">
        <v>0</v>
      </c>
      <c r="BW25" s="212">
        <v>1</v>
      </c>
      <c r="BX25" s="213">
        <v>1</v>
      </c>
      <c r="BY25" s="213">
        <v>1</v>
      </c>
      <c r="BZ25" s="213">
        <v>1</v>
      </c>
      <c r="CA25" s="213">
        <v>1</v>
      </c>
      <c r="CB25" s="213">
        <v>1</v>
      </c>
      <c r="CC25" s="213">
        <v>1</v>
      </c>
      <c r="CD25" s="213">
        <v>1</v>
      </c>
      <c r="CE25" s="213">
        <v>1</v>
      </c>
      <c r="CF25" s="213">
        <v>1</v>
      </c>
      <c r="CG25" s="213">
        <v>1</v>
      </c>
      <c r="CH25" s="213">
        <v>1</v>
      </c>
      <c r="CI25" s="213">
        <v>1</v>
      </c>
      <c r="CJ25" s="213">
        <v>1</v>
      </c>
      <c r="CK25" s="213">
        <v>1</v>
      </c>
      <c r="CL25" s="218">
        <v>1</v>
      </c>
      <c r="CN25" s="212">
        <v>0</v>
      </c>
      <c r="CO25" s="213">
        <v>0</v>
      </c>
      <c r="CP25" s="213">
        <v>0</v>
      </c>
      <c r="CQ25" s="213">
        <v>0</v>
      </c>
      <c r="CR25" s="213">
        <v>0</v>
      </c>
      <c r="CS25" s="213">
        <v>0</v>
      </c>
      <c r="CT25" s="213">
        <v>0</v>
      </c>
      <c r="CU25" s="213">
        <v>0</v>
      </c>
      <c r="CV25" s="213">
        <v>0</v>
      </c>
      <c r="CW25" s="213">
        <v>0</v>
      </c>
      <c r="CX25" s="213">
        <v>0</v>
      </c>
      <c r="CY25" s="213">
        <v>0</v>
      </c>
      <c r="CZ25" s="213">
        <v>0</v>
      </c>
      <c r="DA25" s="213">
        <v>0</v>
      </c>
      <c r="DB25" s="213">
        <v>0</v>
      </c>
      <c r="DC25" s="218">
        <v>0</v>
      </c>
      <c r="DE25" s="212">
        <v>0</v>
      </c>
      <c r="DF25" s="213">
        <v>0</v>
      </c>
      <c r="DG25" s="213">
        <v>0</v>
      </c>
      <c r="DH25" s="213">
        <v>0</v>
      </c>
      <c r="DI25" s="213">
        <v>0</v>
      </c>
      <c r="DJ25" s="213">
        <v>0</v>
      </c>
      <c r="DK25" s="213">
        <v>0</v>
      </c>
      <c r="DL25" s="213">
        <v>0</v>
      </c>
      <c r="DM25" s="213">
        <v>0</v>
      </c>
      <c r="DN25" s="213">
        <v>0</v>
      </c>
      <c r="DO25" s="213">
        <v>0</v>
      </c>
      <c r="DP25" s="213">
        <v>0</v>
      </c>
      <c r="DQ25" s="213">
        <v>0</v>
      </c>
      <c r="DR25" s="213">
        <v>0</v>
      </c>
      <c r="DS25" s="213">
        <v>0</v>
      </c>
      <c r="DT25" s="218">
        <v>0</v>
      </c>
      <c r="DV25" s="212">
        <v>0</v>
      </c>
      <c r="DW25" s="213">
        <v>0</v>
      </c>
      <c r="DX25" s="213">
        <v>0</v>
      </c>
      <c r="DY25" s="213">
        <v>0</v>
      </c>
      <c r="DZ25" s="213">
        <v>0</v>
      </c>
      <c r="EA25" s="213">
        <v>0</v>
      </c>
      <c r="EB25" s="213">
        <v>0</v>
      </c>
      <c r="EC25" s="213">
        <v>0</v>
      </c>
      <c r="ED25" s="213">
        <v>0</v>
      </c>
      <c r="EE25" s="213">
        <v>0</v>
      </c>
      <c r="EF25" s="213">
        <v>0</v>
      </c>
      <c r="EG25" s="213">
        <v>0</v>
      </c>
      <c r="EH25" s="213">
        <v>0</v>
      </c>
      <c r="EI25" s="213">
        <v>0</v>
      </c>
      <c r="EJ25" s="213">
        <v>0</v>
      </c>
      <c r="EK25" s="218">
        <v>0</v>
      </c>
      <c r="EM25" s="170">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71">
        <f>$AM$25*BD25</f>
        <v>0</v>
      </c>
      <c r="FC25" s="229"/>
      <c r="FD25" s="170">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71">
        <f>$AM$25*BU25</f>
        <v>0</v>
      </c>
      <c r="FT25" s="229"/>
      <c r="FU25" s="170">
        <f>$X$25*BW25</f>
        <v>3.7600000000000002</v>
      </c>
      <c r="FV25" s="163">
        <f>$Y$25*BX25</f>
        <v>15.979999999999999</v>
      </c>
      <c r="FW25" s="163">
        <f>$Z$25*BY25</f>
        <v>16.919999999999998</v>
      </c>
      <c r="FX25" s="163">
        <f>$AA$25*BZ25</f>
        <v>8.4599999999999991</v>
      </c>
      <c r="FY25" s="163">
        <f>$AB$25*CA25</f>
        <v>1.41</v>
      </c>
      <c r="FZ25" s="163">
        <f>$AC$25*CB25</f>
        <v>2.35</v>
      </c>
      <c r="GA25" s="163">
        <f>$AD$25*CC25</f>
        <v>0.47000000000000003</v>
      </c>
      <c r="GB25" s="163">
        <f>$AE$25*CD25</f>
        <v>7.05</v>
      </c>
      <c r="GC25" s="163">
        <f>$AF$25*CE25</f>
        <v>0.94000000000000006</v>
      </c>
      <c r="GD25" s="163">
        <f>$AG$25*CF25</f>
        <v>0.94000000000000006</v>
      </c>
      <c r="GE25" s="163">
        <f>$AH$25*CG25</f>
        <v>2.35</v>
      </c>
      <c r="GF25" s="163">
        <f>$AI$25*CH25</f>
        <v>2.82</v>
      </c>
      <c r="GG25" s="163">
        <f>$AJ$25*CI25</f>
        <v>11.28</v>
      </c>
      <c r="GH25" s="163">
        <f>$AK$25*CJ25</f>
        <v>0.47000000000000003</v>
      </c>
      <c r="GI25" s="163">
        <f>$AL$25*CK25</f>
        <v>11.28</v>
      </c>
      <c r="GJ25" s="171">
        <f>$AM$25*CL25</f>
        <v>7.5200000000000005</v>
      </c>
      <c r="GK25" s="229"/>
      <c r="GL25" s="170">
        <f>$X$25*CN25</f>
        <v>0</v>
      </c>
      <c r="GM25" s="163">
        <f>$Y$25*CO25</f>
        <v>0</v>
      </c>
      <c r="GN25" s="163">
        <f>$Z$25*CP25</f>
        <v>0</v>
      </c>
      <c r="GO25" s="163">
        <f>$AA$25*CQ25</f>
        <v>0</v>
      </c>
      <c r="GP25" s="163">
        <f>$AB$25*CR25</f>
        <v>0</v>
      </c>
      <c r="GQ25" s="163">
        <f>$AC$25*CS25</f>
        <v>0</v>
      </c>
      <c r="GR25" s="163">
        <f>$AD$25*CT25</f>
        <v>0</v>
      </c>
      <c r="GS25" s="163">
        <f>$AE$25*CU25</f>
        <v>0</v>
      </c>
      <c r="GT25" s="163">
        <f>$AF$25*CV25</f>
        <v>0</v>
      </c>
      <c r="GU25" s="163">
        <f>$AG$25*CW25</f>
        <v>0</v>
      </c>
      <c r="GV25" s="163">
        <f>$AH$25*CX25</f>
        <v>0</v>
      </c>
      <c r="GW25" s="163">
        <f>$AI$25*CY25</f>
        <v>0</v>
      </c>
      <c r="GX25" s="163">
        <f>$AJ$25*CZ25</f>
        <v>0</v>
      </c>
      <c r="GY25" s="163">
        <f>$AK$25*DA25</f>
        <v>0</v>
      </c>
      <c r="GZ25" s="163">
        <f>$AL$25*DB25</f>
        <v>0</v>
      </c>
      <c r="HA25" s="171">
        <f>$AM$25*DC25</f>
        <v>0</v>
      </c>
      <c r="HB25" s="229"/>
      <c r="HC25" s="170">
        <f>$X$25*DE25</f>
        <v>0</v>
      </c>
      <c r="HD25" s="163">
        <f>$Y$25*DF25</f>
        <v>0</v>
      </c>
      <c r="HE25" s="163">
        <f>$Z$25*DG25</f>
        <v>0</v>
      </c>
      <c r="HF25" s="163">
        <f>$AA$25*DH25</f>
        <v>0</v>
      </c>
      <c r="HG25" s="163">
        <f>$AB$25*DI25</f>
        <v>0</v>
      </c>
      <c r="HH25" s="163">
        <f>$AC$25*DJ25</f>
        <v>0</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71">
        <f>$AM$25*DT25</f>
        <v>0</v>
      </c>
      <c r="HS25" s="229"/>
      <c r="HT25" s="170">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71">
        <f>$AM$25*EK25</f>
        <v>0</v>
      </c>
      <c r="IK25" s="369" t="s">
        <v>275</v>
      </c>
      <c r="IL25" s="371"/>
    </row>
    <row r="26" spans="1:251">
      <c r="A26" s="62" t="s">
        <v>276</v>
      </c>
      <c r="B26" s="145">
        <f>INDEX('Waste Projections'!$H28:$AL28,MATCH('4. YTS and UCRTS Rail'!$B$1,'Waste Projections'!$H$6:$AL$6,0))</f>
        <v>123</v>
      </c>
      <c r="C26" s="286" t="s">
        <v>294</v>
      </c>
      <c r="D26" s="286" t="s">
        <v>273</v>
      </c>
      <c r="E26" s="154" t="s">
        <v>274</v>
      </c>
      <c r="F26" s="286" t="s">
        <v>297</v>
      </c>
      <c r="G26" s="151">
        <v>9</v>
      </c>
      <c r="H26" s="288" t="s">
        <v>220</v>
      </c>
      <c r="I26" s="156">
        <v>9.3000000000000007</v>
      </c>
      <c r="J26" s="156" t="s">
        <v>221</v>
      </c>
      <c r="K26" s="151">
        <v>11</v>
      </c>
      <c r="L26" s="156" t="s">
        <v>220</v>
      </c>
      <c r="M26" s="156">
        <f t="shared" ref="M26:M30" si="27">$M$5</f>
        <v>1200</v>
      </c>
      <c r="N26" s="179" t="s">
        <v>222</v>
      </c>
      <c r="O26" s="172">
        <f t="shared" ref="O26:R30" si="28">(IF($H26=O$4,$G26,0)+IF($J26=O$4,$I26,0)+IF($N26=O$4,$M26,0)+IF($L26=O$4,$K26,0))*$B26</f>
        <v>0</v>
      </c>
      <c r="P26" s="164">
        <f t="shared" si="28"/>
        <v>2460</v>
      </c>
      <c r="Q26" s="164">
        <f t="shared" si="28"/>
        <v>1143.9000000000001</v>
      </c>
      <c r="R26" s="173">
        <f t="shared" si="28"/>
        <v>147600</v>
      </c>
      <c r="S26" s="172">
        <f>INDEX('Transportation GHG'!$B$21:$B$24,MATCH('4. YTS and UCRTS Rail'!S$4,'Transportation GHG'!$A$21:$A$24,0))*O26</f>
        <v>0</v>
      </c>
      <c r="T26" s="164">
        <f>INDEX('Transportation GHG'!$B$21:$B$24,MATCH('4. YTS and UCRTS Rail'!T$4,'Transportation GHG'!$A$21:$A$24,0))*P26</f>
        <v>0.22068092307692308</v>
      </c>
      <c r="U26" s="164">
        <f>INDEX('Transportation GHG'!$B$21:$B$24,MATCH('4. YTS and UCRTS Rail'!U$4,'Transportation GHG'!$A$21:$A$24,0))*Q26</f>
        <v>2.0120907692307694E-2</v>
      </c>
      <c r="V26" s="173">
        <f>INDEX('Transportation GHG'!$B$21:$B$24,MATCH('4. YTS and UCRTS Rail'!V$4,'Transportation GHG'!$A$21:$A$24,0))*R26</f>
        <v>3.4986000000000006</v>
      </c>
      <c r="X26" s="172">
        <f>INDEX('Waste Composition'!$P$5:$P$20,MATCH('4. YTS and UCRTS Rail'!X$4,'Waste Composition'!$O$5:$O$20,0))*$B26</f>
        <v>4.92</v>
      </c>
      <c r="Y26" s="164">
        <f>INDEX('Waste Composition'!$P$5:$P$20,MATCH('4. YTS and UCRTS Rail'!Y$4,'Waste Composition'!$O$5:$O$20,0))*$B26</f>
        <v>20.909999999999997</v>
      </c>
      <c r="Z26" s="164">
        <f>INDEX('Waste Composition'!$P$5:$P$20,MATCH('4. YTS and UCRTS Rail'!Z$4,'Waste Composition'!$O$5:$O$20,0))*$B26</f>
        <v>22.14</v>
      </c>
      <c r="AA26" s="164">
        <f>INDEX('Waste Composition'!$P$5:$P$20,MATCH('4. YTS and UCRTS Rail'!AA$4,'Waste Composition'!$O$5:$O$20,0))*$B26</f>
        <v>11.07</v>
      </c>
      <c r="AB26" s="164">
        <f>INDEX('Waste Composition'!$P$5:$P$20,MATCH('4. YTS and UCRTS Rail'!AB$4,'Waste Composition'!$O$5:$O$20,0))*$B26</f>
        <v>1.845</v>
      </c>
      <c r="AC26" s="164">
        <f>INDEX('Waste Composition'!$P$5:$P$20,MATCH('4. YTS and UCRTS Rail'!AC$4,'Waste Composition'!$O$5:$O$20,0))*$B26</f>
        <v>3.0750000000000002</v>
      </c>
      <c r="AD26" s="164">
        <f>INDEX('Waste Composition'!$P$5:$P$20,MATCH('4. YTS and UCRTS Rail'!AD$4,'Waste Composition'!$O$5:$O$20,0))*$B26</f>
        <v>0.61499999999999999</v>
      </c>
      <c r="AE26" s="164">
        <f>INDEX('Waste Composition'!$P$5:$P$20,MATCH('4. YTS and UCRTS Rail'!AE$4,'Waste Composition'!$O$5:$O$20,0))*$B26</f>
        <v>9.2249999999999996</v>
      </c>
      <c r="AF26" s="164">
        <f>INDEX('Waste Composition'!$P$5:$P$20,MATCH('4. YTS and UCRTS Rail'!AF$4,'Waste Composition'!$O$5:$O$20,0))*$B26</f>
        <v>1.23</v>
      </c>
      <c r="AG26" s="164">
        <f>INDEX('Waste Composition'!$P$5:$P$20,MATCH('4. YTS and UCRTS Rail'!AG$4,'Waste Composition'!$O$5:$O$20,0))*$B26</f>
        <v>1.23</v>
      </c>
      <c r="AH26" s="164">
        <f>INDEX('Waste Composition'!$P$5:$P$20,MATCH('4. YTS and UCRTS Rail'!AH$4,'Waste Composition'!$O$5:$O$20,0))*$B26</f>
        <v>3.0750000000000002</v>
      </c>
      <c r="AI26" s="164">
        <f>INDEX('Waste Composition'!$P$5:$P$20,MATCH('4. YTS and UCRTS Rail'!AI$4,'Waste Composition'!$O$5:$O$20,0))*$B26</f>
        <v>3.69</v>
      </c>
      <c r="AJ26" s="164">
        <f>INDEX('Waste Composition'!$P$5:$P$20,MATCH('4. YTS and UCRTS Rail'!AJ$4,'Waste Composition'!$O$5:$O$20,0))*$B26</f>
        <v>14.76</v>
      </c>
      <c r="AK26" s="164">
        <f>INDEX('Waste Composition'!$P$5:$P$20,MATCH('4. YTS and UCRTS Rail'!AK$4,'Waste Composition'!$O$5:$O$20,0))*$B26</f>
        <v>0.61499999999999999</v>
      </c>
      <c r="AL26" s="164">
        <f>INDEX('Waste Composition'!$P$5:$P$20,MATCH('4. YTS and UCRTS Rail'!AL$4,'Waste Composition'!$O$5:$O$20,0))*$B26</f>
        <v>14.76</v>
      </c>
      <c r="AM26" s="173">
        <f>INDEX('Waste Composition'!$P$5:$P$20,MATCH('4. YTS and UCRTS Rail'!AM$4,'Waste Composition'!$O$5:$O$20,0))*$B26</f>
        <v>9.84</v>
      </c>
      <c r="AO26" s="214">
        <v>0</v>
      </c>
      <c r="AP26" s="215">
        <v>0</v>
      </c>
      <c r="AQ26" s="215">
        <v>0</v>
      </c>
      <c r="AR26" s="215">
        <v>0</v>
      </c>
      <c r="AS26" s="215">
        <v>0</v>
      </c>
      <c r="AT26" s="215">
        <v>0</v>
      </c>
      <c r="AU26" s="215">
        <v>0</v>
      </c>
      <c r="AV26" s="215">
        <v>0</v>
      </c>
      <c r="AW26" s="215">
        <v>0</v>
      </c>
      <c r="AX26" s="215">
        <v>0</v>
      </c>
      <c r="AY26" s="215">
        <v>0</v>
      </c>
      <c r="AZ26" s="215">
        <v>0</v>
      </c>
      <c r="BA26" s="215">
        <v>0</v>
      </c>
      <c r="BB26" s="215">
        <v>0</v>
      </c>
      <c r="BC26" s="215">
        <v>0</v>
      </c>
      <c r="BD26" s="215">
        <v>0</v>
      </c>
      <c r="BF26" s="214">
        <v>0</v>
      </c>
      <c r="BG26" s="215">
        <v>0</v>
      </c>
      <c r="BH26" s="215">
        <v>0</v>
      </c>
      <c r="BI26" s="215">
        <v>0</v>
      </c>
      <c r="BJ26" s="215">
        <v>0</v>
      </c>
      <c r="BK26" s="215">
        <v>0</v>
      </c>
      <c r="BL26" s="215">
        <v>0</v>
      </c>
      <c r="BM26" s="215">
        <v>0</v>
      </c>
      <c r="BN26" s="215">
        <v>0</v>
      </c>
      <c r="BO26" s="215">
        <v>0</v>
      </c>
      <c r="BP26" s="215">
        <v>0</v>
      </c>
      <c r="BQ26" s="215">
        <v>0</v>
      </c>
      <c r="BR26" s="215">
        <v>0</v>
      </c>
      <c r="BS26" s="215">
        <v>0</v>
      </c>
      <c r="BT26" s="215">
        <v>0</v>
      </c>
      <c r="BU26" s="219">
        <v>0</v>
      </c>
      <c r="BW26" s="214">
        <v>1</v>
      </c>
      <c r="BX26" s="215">
        <v>1</v>
      </c>
      <c r="BY26" s="215">
        <v>1</v>
      </c>
      <c r="BZ26" s="215">
        <v>1</v>
      </c>
      <c r="CA26" s="215">
        <v>1</v>
      </c>
      <c r="CB26" s="215">
        <v>1</v>
      </c>
      <c r="CC26" s="215">
        <v>1</v>
      </c>
      <c r="CD26" s="215">
        <v>1</v>
      </c>
      <c r="CE26" s="215">
        <v>1</v>
      </c>
      <c r="CF26" s="215">
        <v>1</v>
      </c>
      <c r="CG26" s="215">
        <v>1</v>
      </c>
      <c r="CH26" s="215">
        <v>1</v>
      </c>
      <c r="CI26" s="215">
        <v>1</v>
      </c>
      <c r="CJ26" s="215">
        <v>1</v>
      </c>
      <c r="CK26" s="215">
        <v>1</v>
      </c>
      <c r="CL26" s="219">
        <v>1</v>
      </c>
      <c r="CN26" s="214">
        <v>0</v>
      </c>
      <c r="CO26" s="215">
        <v>0</v>
      </c>
      <c r="CP26" s="215">
        <v>0</v>
      </c>
      <c r="CQ26" s="215">
        <v>0</v>
      </c>
      <c r="CR26" s="215">
        <v>0</v>
      </c>
      <c r="CS26" s="215">
        <v>0</v>
      </c>
      <c r="CT26" s="215">
        <v>0</v>
      </c>
      <c r="CU26" s="215">
        <v>0</v>
      </c>
      <c r="CV26" s="215">
        <v>0</v>
      </c>
      <c r="CW26" s="215">
        <v>0</v>
      </c>
      <c r="CX26" s="215">
        <v>0</v>
      </c>
      <c r="CY26" s="215">
        <v>0</v>
      </c>
      <c r="CZ26" s="215">
        <v>0</v>
      </c>
      <c r="DA26" s="215">
        <v>0</v>
      </c>
      <c r="DB26" s="215">
        <v>0</v>
      </c>
      <c r="DC26" s="219">
        <v>0</v>
      </c>
      <c r="DE26" s="214">
        <v>0</v>
      </c>
      <c r="DF26" s="215">
        <v>0</v>
      </c>
      <c r="DG26" s="215">
        <v>0</v>
      </c>
      <c r="DH26" s="215">
        <v>0</v>
      </c>
      <c r="DI26" s="215">
        <v>0</v>
      </c>
      <c r="DJ26" s="215">
        <v>0</v>
      </c>
      <c r="DK26" s="215">
        <v>0</v>
      </c>
      <c r="DL26" s="215">
        <v>0</v>
      </c>
      <c r="DM26" s="215">
        <v>0</v>
      </c>
      <c r="DN26" s="215">
        <v>0</v>
      </c>
      <c r="DO26" s="215">
        <v>0</v>
      </c>
      <c r="DP26" s="215">
        <v>0</v>
      </c>
      <c r="DQ26" s="215">
        <v>0</v>
      </c>
      <c r="DR26" s="215">
        <v>0</v>
      </c>
      <c r="DS26" s="215">
        <v>0</v>
      </c>
      <c r="DT26" s="219">
        <v>0</v>
      </c>
      <c r="DV26" s="214">
        <v>0</v>
      </c>
      <c r="DW26" s="215">
        <v>0</v>
      </c>
      <c r="DX26" s="215">
        <v>0</v>
      </c>
      <c r="DY26" s="215">
        <v>0</v>
      </c>
      <c r="DZ26" s="215">
        <v>0</v>
      </c>
      <c r="EA26" s="215">
        <v>0</v>
      </c>
      <c r="EB26" s="215">
        <v>0</v>
      </c>
      <c r="EC26" s="215">
        <v>0</v>
      </c>
      <c r="ED26" s="215">
        <v>0</v>
      </c>
      <c r="EE26" s="215">
        <v>0</v>
      </c>
      <c r="EF26" s="215">
        <v>0</v>
      </c>
      <c r="EG26" s="215">
        <v>0</v>
      </c>
      <c r="EH26" s="215">
        <v>0</v>
      </c>
      <c r="EI26" s="215">
        <v>0</v>
      </c>
      <c r="EJ26" s="215">
        <v>0</v>
      </c>
      <c r="EK26" s="219">
        <v>0</v>
      </c>
      <c r="EM26" s="172">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73">
        <f>$AM$26*BD26</f>
        <v>0</v>
      </c>
      <c r="FC26" s="229"/>
      <c r="FD26" s="172">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73">
        <f>$AM$26*BU26</f>
        <v>0</v>
      </c>
      <c r="FT26" s="229"/>
      <c r="FU26" s="172">
        <f>$X$26*BW26</f>
        <v>4.92</v>
      </c>
      <c r="FV26" s="164">
        <f>$Y$26*BX26</f>
        <v>20.909999999999997</v>
      </c>
      <c r="FW26" s="164">
        <f>$Z$26*BY26</f>
        <v>22.14</v>
      </c>
      <c r="FX26" s="164">
        <f>$AA$26*BZ26</f>
        <v>11.07</v>
      </c>
      <c r="FY26" s="164">
        <f>$AB$26*CA26</f>
        <v>1.845</v>
      </c>
      <c r="FZ26" s="164">
        <f>$AC$26*CB26</f>
        <v>3.0750000000000002</v>
      </c>
      <c r="GA26" s="164">
        <f>$AD$26*CC26</f>
        <v>0.61499999999999999</v>
      </c>
      <c r="GB26" s="164">
        <f>$AE$26*CD26</f>
        <v>9.2249999999999996</v>
      </c>
      <c r="GC26" s="164">
        <f>$AF$26*CE26</f>
        <v>1.23</v>
      </c>
      <c r="GD26" s="164">
        <f>$AG$26*CF26</f>
        <v>1.23</v>
      </c>
      <c r="GE26" s="164">
        <f>$AH$26*CG26</f>
        <v>3.0750000000000002</v>
      </c>
      <c r="GF26" s="164">
        <f>$AI$26*CH26</f>
        <v>3.69</v>
      </c>
      <c r="GG26" s="164">
        <f>$AJ$26*CI26</f>
        <v>14.76</v>
      </c>
      <c r="GH26" s="164">
        <f>$AK$26*CJ26</f>
        <v>0.61499999999999999</v>
      </c>
      <c r="GI26" s="164">
        <f>$AL$26*CK26</f>
        <v>14.76</v>
      </c>
      <c r="GJ26" s="173">
        <f>$AM$26*CL26</f>
        <v>9.84</v>
      </c>
      <c r="GK26" s="229"/>
      <c r="GL26" s="172">
        <f>$X$26*CN26</f>
        <v>0</v>
      </c>
      <c r="GM26" s="164">
        <f>$Y$26*CO26</f>
        <v>0</v>
      </c>
      <c r="GN26" s="164">
        <f>$Z$26*CP26</f>
        <v>0</v>
      </c>
      <c r="GO26" s="164">
        <f>$AA$26*CQ26</f>
        <v>0</v>
      </c>
      <c r="GP26" s="164">
        <f>$AB$26*CR26</f>
        <v>0</v>
      </c>
      <c r="GQ26" s="164">
        <f>$AC$26*CS26</f>
        <v>0</v>
      </c>
      <c r="GR26" s="164">
        <f>$AD$26*CT26</f>
        <v>0</v>
      </c>
      <c r="GS26" s="164">
        <f>$AE$26*CU26</f>
        <v>0</v>
      </c>
      <c r="GT26" s="164">
        <f>$AF$26*CV26</f>
        <v>0</v>
      </c>
      <c r="GU26" s="164">
        <f>$AG$26*CW26</f>
        <v>0</v>
      </c>
      <c r="GV26" s="164">
        <f>$AH$26*CX26</f>
        <v>0</v>
      </c>
      <c r="GW26" s="164">
        <f>$AI$26*CY26</f>
        <v>0</v>
      </c>
      <c r="GX26" s="164">
        <f>$AJ$26*CZ26</f>
        <v>0</v>
      </c>
      <c r="GY26" s="164">
        <f>$AK$26*DA26</f>
        <v>0</v>
      </c>
      <c r="GZ26" s="164">
        <f>$AL$26*DB26</f>
        <v>0</v>
      </c>
      <c r="HA26" s="173">
        <f>$AM$26*DC26</f>
        <v>0</v>
      </c>
      <c r="HB26" s="229"/>
      <c r="HC26" s="172">
        <f>$X$26*DE26</f>
        <v>0</v>
      </c>
      <c r="HD26" s="164">
        <f>$Y$26*DF26</f>
        <v>0</v>
      </c>
      <c r="HE26" s="164">
        <f>$Z$26*DG26</f>
        <v>0</v>
      </c>
      <c r="HF26" s="164">
        <f>$AA$26*DH26</f>
        <v>0</v>
      </c>
      <c r="HG26" s="164">
        <f>$AB$26*DI26</f>
        <v>0</v>
      </c>
      <c r="HH26" s="164">
        <f>$AC$26*DJ26</f>
        <v>0</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73">
        <f>$AM$26*DT26</f>
        <v>0</v>
      </c>
      <c r="HS26" s="229"/>
      <c r="HT26" s="172">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73">
        <f>$AM$26*EK26</f>
        <v>0</v>
      </c>
      <c r="IK26" s="281" t="s">
        <v>295</v>
      </c>
      <c r="IL26" s="253">
        <v>18404.586970839377</v>
      </c>
    </row>
    <row r="27" spans="1:251" ht="14.65" thickBot="1">
      <c r="A27" s="62" t="s">
        <v>278</v>
      </c>
      <c r="B27" s="145">
        <f>INDEX('Waste Projections'!$H29:$AL29,MATCH('4. YTS and UCRTS Rail'!$B$1,'Waste Projections'!$H$6:$AL$6,0))</f>
        <v>2750</v>
      </c>
      <c r="C27" s="286" t="s">
        <v>294</v>
      </c>
      <c r="D27" s="286" t="s">
        <v>273</v>
      </c>
      <c r="E27" s="154" t="s">
        <v>274</v>
      </c>
      <c r="F27" s="286" t="s">
        <v>297</v>
      </c>
      <c r="G27" s="151">
        <v>4.7</v>
      </c>
      <c r="H27" s="288" t="s">
        <v>220</v>
      </c>
      <c r="I27" s="156">
        <v>9.3000000000000007</v>
      </c>
      <c r="J27" s="156" t="s">
        <v>221</v>
      </c>
      <c r="K27" s="151">
        <v>11</v>
      </c>
      <c r="L27" s="156" t="s">
        <v>220</v>
      </c>
      <c r="M27" s="156">
        <f t="shared" si="27"/>
        <v>1200</v>
      </c>
      <c r="N27" s="179" t="s">
        <v>222</v>
      </c>
      <c r="O27" s="172">
        <f t="shared" si="28"/>
        <v>0</v>
      </c>
      <c r="P27" s="164">
        <f t="shared" si="28"/>
        <v>43175</v>
      </c>
      <c r="Q27" s="164">
        <f t="shared" si="28"/>
        <v>25575.000000000004</v>
      </c>
      <c r="R27" s="173">
        <f t="shared" si="28"/>
        <v>3300000</v>
      </c>
      <c r="S27" s="172">
        <f>INDEX('Transportation GHG'!$B$21:$B$24,MATCH('4. YTS and UCRTS Rail'!S$4,'Transportation GHG'!$A$21:$A$24,0))*O27</f>
        <v>0</v>
      </c>
      <c r="T27" s="164">
        <f>INDEX('Transportation GHG'!$B$21:$B$24,MATCH('4. YTS and UCRTS Rail'!T$4,'Transportation GHG'!$A$21:$A$24,0))*P27</f>
        <v>3.8731296153846153</v>
      </c>
      <c r="U27" s="164">
        <f>INDEX('Transportation GHG'!$B$21:$B$24,MATCH('4. YTS and UCRTS Rail'!U$4,'Transportation GHG'!$A$21:$A$24,0))*Q27</f>
        <v>0.44985769230769235</v>
      </c>
      <c r="V27" s="173">
        <f>INDEX('Transportation GHG'!$B$21:$B$24,MATCH('4. YTS and UCRTS Rail'!V$4,'Transportation GHG'!$A$21:$A$24,0))*R27</f>
        <v>78.220731707317086</v>
      </c>
      <c r="X27" s="172">
        <f>INDEX('Waste Composition'!$P$5:$P$20,MATCH('4. YTS and UCRTS Rail'!X$4,'Waste Composition'!$O$5:$O$20,0))*$B27</f>
        <v>110</v>
      </c>
      <c r="Y27" s="164">
        <f>INDEX('Waste Composition'!$P$5:$P$20,MATCH('4. YTS and UCRTS Rail'!Y$4,'Waste Composition'!$O$5:$O$20,0))*$B27</f>
        <v>467.49999999999994</v>
      </c>
      <c r="Z27" s="164">
        <f>INDEX('Waste Composition'!$P$5:$P$20,MATCH('4. YTS and UCRTS Rail'!Z$4,'Waste Composition'!$O$5:$O$20,0))*$B27</f>
        <v>495</v>
      </c>
      <c r="AA27" s="164">
        <f>INDEX('Waste Composition'!$P$5:$P$20,MATCH('4. YTS and UCRTS Rail'!AA$4,'Waste Composition'!$O$5:$O$20,0))*$B27</f>
        <v>247.5</v>
      </c>
      <c r="AB27" s="164">
        <f>INDEX('Waste Composition'!$P$5:$P$20,MATCH('4. YTS and UCRTS Rail'!AB$4,'Waste Composition'!$O$5:$O$20,0))*$B27</f>
        <v>41.25</v>
      </c>
      <c r="AC27" s="164">
        <f>INDEX('Waste Composition'!$P$5:$P$20,MATCH('4. YTS and UCRTS Rail'!AC$4,'Waste Composition'!$O$5:$O$20,0))*$B27</f>
        <v>68.75</v>
      </c>
      <c r="AD27" s="164">
        <f>INDEX('Waste Composition'!$P$5:$P$20,MATCH('4. YTS and UCRTS Rail'!AD$4,'Waste Composition'!$O$5:$O$20,0))*$B27</f>
        <v>13.75</v>
      </c>
      <c r="AE27" s="164">
        <f>INDEX('Waste Composition'!$P$5:$P$20,MATCH('4. YTS and UCRTS Rail'!AE$4,'Waste Composition'!$O$5:$O$20,0))*$B27</f>
        <v>206.25</v>
      </c>
      <c r="AF27" s="164">
        <f>INDEX('Waste Composition'!$P$5:$P$20,MATCH('4. YTS and UCRTS Rail'!AF$4,'Waste Composition'!$O$5:$O$20,0))*$B27</f>
        <v>27.5</v>
      </c>
      <c r="AG27" s="164">
        <f>INDEX('Waste Composition'!$P$5:$P$20,MATCH('4. YTS and UCRTS Rail'!AG$4,'Waste Composition'!$O$5:$O$20,0))*$B27</f>
        <v>27.5</v>
      </c>
      <c r="AH27" s="164">
        <f>INDEX('Waste Composition'!$P$5:$P$20,MATCH('4. YTS and UCRTS Rail'!AH$4,'Waste Composition'!$O$5:$O$20,0))*$B27</f>
        <v>68.75</v>
      </c>
      <c r="AI27" s="164">
        <f>INDEX('Waste Composition'!$P$5:$P$20,MATCH('4. YTS and UCRTS Rail'!AI$4,'Waste Composition'!$O$5:$O$20,0))*$B27</f>
        <v>82.5</v>
      </c>
      <c r="AJ27" s="164">
        <f>INDEX('Waste Composition'!$P$5:$P$20,MATCH('4. YTS and UCRTS Rail'!AJ$4,'Waste Composition'!$O$5:$O$20,0))*$B27</f>
        <v>330</v>
      </c>
      <c r="AK27" s="164">
        <f>INDEX('Waste Composition'!$P$5:$P$20,MATCH('4. YTS and UCRTS Rail'!AK$4,'Waste Composition'!$O$5:$O$20,0))*$B27</f>
        <v>13.75</v>
      </c>
      <c r="AL27" s="164">
        <f>INDEX('Waste Composition'!$P$5:$P$20,MATCH('4. YTS and UCRTS Rail'!AL$4,'Waste Composition'!$O$5:$O$20,0))*$B27</f>
        <v>330</v>
      </c>
      <c r="AM27" s="173">
        <f>INDEX('Waste Composition'!$P$5:$P$20,MATCH('4. YTS and UCRTS Rail'!AM$4,'Waste Composition'!$O$5:$O$20,0))*$B27</f>
        <v>220</v>
      </c>
      <c r="AO27" s="214">
        <v>0</v>
      </c>
      <c r="AP27" s="215">
        <v>0</v>
      </c>
      <c r="AQ27" s="215">
        <v>0</v>
      </c>
      <c r="AR27" s="215">
        <v>0</v>
      </c>
      <c r="AS27" s="215">
        <v>0</v>
      </c>
      <c r="AT27" s="215">
        <v>0</v>
      </c>
      <c r="AU27" s="215">
        <v>0</v>
      </c>
      <c r="AV27" s="215">
        <v>0</v>
      </c>
      <c r="AW27" s="215">
        <v>0</v>
      </c>
      <c r="AX27" s="215">
        <v>0</v>
      </c>
      <c r="AY27" s="215">
        <v>0</v>
      </c>
      <c r="AZ27" s="215">
        <v>0</v>
      </c>
      <c r="BA27" s="215">
        <v>0</v>
      </c>
      <c r="BB27" s="215">
        <v>0</v>
      </c>
      <c r="BC27" s="215">
        <v>0</v>
      </c>
      <c r="BD27" s="215">
        <v>0</v>
      </c>
      <c r="BF27" s="214">
        <v>0</v>
      </c>
      <c r="BG27" s="215">
        <v>0</v>
      </c>
      <c r="BH27" s="215">
        <v>0</v>
      </c>
      <c r="BI27" s="215">
        <v>0</v>
      </c>
      <c r="BJ27" s="215">
        <v>0</v>
      </c>
      <c r="BK27" s="215">
        <v>0</v>
      </c>
      <c r="BL27" s="215">
        <v>0</v>
      </c>
      <c r="BM27" s="215">
        <v>0</v>
      </c>
      <c r="BN27" s="215">
        <v>0</v>
      </c>
      <c r="BO27" s="215">
        <v>0</v>
      </c>
      <c r="BP27" s="215">
        <v>0</v>
      </c>
      <c r="BQ27" s="215">
        <v>0</v>
      </c>
      <c r="BR27" s="215">
        <v>0</v>
      </c>
      <c r="BS27" s="215">
        <v>0</v>
      </c>
      <c r="BT27" s="215">
        <v>0</v>
      </c>
      <c r="BU27" s="219">
        <v>0</v>
      </c>
      <c r="BW27" s="214">
        <v>1</v>
      </c>
      <c r="BX27" s="215">
        <v>1</v>
      </c>
      <c r="BY27" s="215">
        <v>1</v>
      </c>
      <c r="BZ27" s="215">
        <v>1</v>
      </c>
      <c r="CA27" s="215">
        <v>1</v>
      </c>
      <c r="CB27" s="215">
        <v>1</v>
      </c>
      <c r="CC27" s="215">
        <v>1</v>
      </c>
      <c r="CD27" s="215">
        <v>1</v>
      </c>
      <c r="CE27" s="215">
        <v>1</v>
      </c>
      <c r="CF27" s="215">
        <v>1</v>
      </c>
      <c r="CG27" s="215">
        <v>1</v>
      </c>
      <c r="CH27" s="215">
        <v>1</v>
      </c>
      <c r="CI27" s="215">
        <v>1</v>
      </c>
      <c r="CJ27" s="215">
        <v>1</v>
      </c>
      <c r="CK27" s="215">
        <v>1</v>
      </c>
      <c r="CL27" s="219">
        <v>1</v>
      </c>
      <c r="CN27" s="214">
        <v>0</v>
      </c>
      <c r="CO27" s="215">
        <v>0</v>
      </c>
      <c r="CP27" s="215">
        <v>0</v>
      </c>
      <c r="CQ27" s="215">
        <v>0</v>
      </c>
      <c r="CR27" s="215">
        <v>0</v>
      </c>
      <c r="CS27" s="215">
        <v>0</v>
      </c>
      <c r="CT27" s="215">
        <v>0</v>
      </c>
      <c r="CU27" s="215">
        <v>0</v>
      </c>
      <c r="CV27" s="215">
        <v>0</v>
      </c>
      <c r="CW27" s="215">
        <v>0</v>
      </c>
      <c r="CX27" s="215">
        <v>0</v>
      </c>
      <c r="CY27" s="215">
        <v>0</v>
      </c>
      <c r="CZ27" s="215">
        <v>0</v>
      </c>
      <c r="DA27" s="215">
        <v>0</v>
      </c>
      <c r="DB27" s="215">
        <v>0</v>
      </c>
      <c r="DC27" s="219">
        <v>0</v>
      </c>
      <c r="DE27" s="214">
        <v>0</v>
      </c>
      <c r="DF27" s="215">
        <v>0</v>
      </c>
      <c r="DG27" s="215">
        <v>0</v>
      </c>
      <c r="DH27" s="215">
        <v>0</v>
      </c>
      <c r="DI27" s="215">
        <v>0</v>
      </c>
      <c r="DJ27" s="215">
        <v>0</v>
      </c>
      <c r="DK27" s="215">
        <v>0</v>
      </c>
      <c r="DL27" s="215">
        <v>0</v>
      </c>
      <c r="DM27" s="215">
        <v>0</v>
      </c>
      <c r="DN27" s="215">
        <v>0</v>
      </c>
      <c r="DO27" s="215">
        <v>0</v>
      </c>
      <c r="DP27" s="215">
        <v>0</v>
      </c>
      <c r="DQ27" s="215">
        <v>0</v>
      </c>
      <c r="DR27" s="215">
        <v>0</v>
      </c>
      <c r="DS27" s="215">
        <v>0</v>
      </c>
      <c r="DT27" s="219">
        <v>0</v>
      </c>
      <c r="DV27" s="214">
        <v>0</v>
      </c>
      <c r="DW27" s="215">
        <v>0</v>
      </c>
      <c r="DX27" s="215">
        <v>0</v>
      </c>
      <c r="DY27" s="215">
        <v>0</v>
      </c>
      <c r="DZ27" s="215">
        <v>0</v>
      </c>
      <c r="EA27" s="215">
        <v>0</v>
      </c>
      <c r="EB27" s="215">
        <v>0</v>
      </c>
      <c r="EC27" s="215">
        <v>0</v>
      </c>
      <c r="ED27" s="215">
        <v>0</v>
      </c>
      <c r="EE27" s="215">
        <v>0</v>
      </c>
      <c r="EF27" s="215">
        <v>0</v>
      </c>
      <c r="EG27" s="215">
        <v>0</v>
      </c>
      <c r="EH27" s="215">
        <v>0</v>
      </c>
      <c r="EI27" s="215">
        <v>0</v>
      </c>
      <c r="EJ27" s="215">
        <v>0</v>
      </c>
      <c r="EK27" s="219">
        <v>0</v>
      </c>
      <c r="EM27" s="172">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73">
        <f>$AM$27*BD27</f>
        <v>0</v>
      </c>
      <c r="FC27" s="229"/>
      <c r="FD27" s="172">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73">
        <f>$AM$27*BU27</f>
        <v>0</v>
      </c>
      <c r="FT27" s="229"/>
      <c r="FU27" s="172">
        <f>$X$27*BW27</f>
        <v>110</v>
      </c>
      <c r="FV27" s="164">
        <f>$Y$27*BX27</f>
        <v>467.49999999999994</v>
      </c>
      <c r="FW27" s="164">
        <f>$Z$27*BY27</f>
        <v>495</v>
      </c>
      <c r="FX27" s="164">
        <f>$AA$27*BZ27</f>
        <v>247.5</v>
      </c>
      <c r="FY27" s="164">
        <f>$AB$27*CA27</f>
        <v>41.25</v>
      </c>
      <c r="FZ27" s="164">
        <f>$AC$27*CB27</f>
        <v>68.75</v>
      </c>
      <c r="GA27" s="164">
        <f>$AD$27*CC27</f>
        <v>13.75</v>
      </c>
      <c r="GB27" s="164">
        <f>$AE$27*CD27</f>
        <v>206.25</v>
      </c>
      <c r="GC27" s="164">
        <f>$AF$27*CE27</f>
        <v>27.5</v>
      </c>
      <c r="GD27" s="164">
        <f>$AG$27*CF27</f>
        <v>27.5</v>
      </c>
      <c r="GE27" s="164">
        <f>$AH$27*CG27</f>
        <v>68.75</v>
      </c>
      <c r="GF27" s="164">
        <f>$AI$27*CH27</f>
        <v>82.5</v>
      </c>
      <c r="GG27" s="164">
        <f>$AJ$27*CI27</f>
        <v>330</v>
      </c>
      <c r="GH27" s="164">
        <f>$AK$27*CJ27</f>
        <v>13.75</v>
      </c>
      <c r="GI27" s="164">
        <f>$AL$27*CK27</f>
        <v>330</v>
      </c>
      <c r="GJ27" s="173">
        <f>$AM$27*CL27</f>
        <v>220</v>
      </c>
      <c r="GK27" s="229"/>
      <c r="GL27" s="172">
        <f>$X$27*CN27</f>
        <v>0</v>
      </c>
      <c r="GM27" s="164">
        <f>$Y$27*CO27</f>
        <v>0</v>
      </c>
      <c r="GN27" s="164">
        <f>$Z$27*CP27</f>
        <v>0</v>
      </c>
      <c r="GO27" s="164">
        <f>$AA$27*CQ27</f>
        <v>0</v>
      </c>
      <c r="GP27" s="164">
        <f>$AB$27*CR27</f>
        <v>0</v>
      </c>
      <c r="GQ27" s="164">
        <f>$AC$27*CS27</f>
        <v>0</v>
      </c>
      <c r="GR27" s="164">
        <f>$AD$27*CT27</f>
        <v>0</v>
      </c>
      <c r="GS27" s="164">
        <f>$AE$27*CU27</f>
        <v>0</v>
      </c>
      <c r="GT27" s="164">
        <f>$AF$27*CV27</f>
        <v>0</v>
      </c>
      <c r="GU27" s="164">
        <f>$AG$27*CW27</f>
        <v>0</v>
      </c>
      <c r="GV27" s="164">
        <f>$AH$27*CX27</f>
        <v>0</v>
      </c>
      <c r="GW27" s="164">
        <f>$AI$27*CY27</f>
        <v>0</v>
      </c>
      <c r="GX27" s="164">
        <f>$AJ$27*CZ27</f>
        <v>0</v>
      </c>
      <c r="GY27" s="164">
        <f>$AK$27*DA27</f>
        <v>0</v>
      </c>
      <c r="GZ27" s="164">
        <f>$AL$27*DB27</f>
        <v>0</v>
      </c>
      <c r="HA27" s="173">
        <f>$AM$27*DC27</f>
        <v>0</v>
      </c>
      <c r="HB27" s="229"/>
      <c r="HC27" s="172">
        <f>$X$27*DE27</f>
        <v>0</v>
      </c>
      <c r="HD27" s="164">
        <f>$Y$27*DF27</f>
        <v>0</v>
      </c>
      <c r="HE27" s="164">
        <f>$Z$27*DG27</f>
        <v>0</v>
      </c>
      <c r="HF27" s="164">
        <f>$AA$27*DH27</f>
        <v>0</v>
      </c>
      <c r="HG27" s="164">
        <f>$AB$27*DI27</f>
        <v>0</v>
      </c>
      <c r="HH27" s="164">
        <f>$AC$27*DJ27</f>
        <v>0</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73">
        <f>$AM$27*DT27</f>
        <v>0</v>
      </c>
      <c r="HS27" s="229"/>
      <c r="HT27" s="172">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73">
        <f>$AM$27*EK27</f>
        <v>0</v>
      </c>
      <c r="IK27" s="282" t="s">
        <v>296</v>
      </c>
      <c r="IL27" s="254">
        <v>1197.1689367300119</v>
      </c>
    </row>
    <row r="28" spans="1:251">
      <c r="A28" s="62" t="s">
        <v>280</v>
      </c>
      <c r="B28" s="145">
        <f>INDEX('Waste Projections'!$H30:$AL30,MATCH('4. YTS and UCRTS Rail'!$B$1,'Waste Projections'!$H$6:$AL$6,0))</f>
        <v>732</v>
      </c>
      <c r="C28" s="286" t="s">
        <v>294</v>
      </c>
      <c r="D28" s="286" t="s">
        <v>281</v>
      </c>
      <c r="E28" s="154" t="s">
        <v>274</v>
      </c>
      <c r="F28" s="286" t="s">
        <v>297</v>
      </c>
      <c r="G28" s="151">
        <v>6.1</v>
      </c>
      <c r="H28" s="288" t="s">
        <v>219</v>
      </c>
      <c r="I28" s="156">
        <v>9.3000000000000007</v>
      </c>
      <c r="J28" s="156" t="s">
        <v>221</v>
      </c>
      <c r="K28" s="151">
        <v>11</v>
      </c>
      <c r="L28" s="156" t="s">
        <v>220</v>
      </c>
      <c r="M28" s="156">
        <f t="shared" si="27"/>
        <v>1200</v>
      </c>
      <c r="N28" s="179" t="s">
        <v>222</v>
      </c>
      <c r="O28" s="172">
        <f t="shared" si="28"/>
        <v>4465.2</v>
      </c>
      <c r="P28" s="164">
        <f t="shared" si="28"/>
        <v>8052</v>
      </c>
      <c r="Q28" s="164">
        <f t="shared" si="28"/>
        <v>6807.6</v>
      </c>
      <c r="R28" s="173">
        <f t="shared" si="28"/>
        <v>878400</v>
      </c>
      <c r="S28" s="172">
        <f>INDEX('Transportation GHG'!$B$21:$B$24,MATCH('4. YTS and UCRTS Rail'!S$4,'Transportation GHG'!$A$21:$A$24,0))*O28</f>
        <v>0.80112557538461537</v>
      </c>
      <c r="T28" s="164">
        <f>INDEX('Transportation GHG'!$B$21:$B$24,MATCH('4. YTS and UCRTS Rail'!T$4,'Transportation GHG'!$A$21:$A$24,0))*P28</f>
        <v>0.72232633846153849</v>
      </c>
      <c r="U28" s="164">
        <f>INDEX('Transportation GHG'!$B$21:$B$24,MATCH('4. YTS and UCRTS Rail'!U$4,'Transportation GHG'!$A$21:$A$24,0))*Q28</f>
        <v>0.11974393846153847</v>
      </c>
      <c r="V28" s="173">
        <f>INDEX('Transportation GHG'!$B$21:$B$24,MATCH('4. YTS and UCRTS Rail'!V$4,'Transportation GHG'!$A$21:$A$24,0))*R28</f>
        <v>20.820936585365857</v>
      </c>
      <c r="X28" s="172">
        <f>INDEX('Waste Composition'!$P$5:$P$20,MATCH('4. YTS and UCRTS Rail'!X$4,'Waste Composition'!$O$5:$O$20,0))*$B28</f>
        <v>29.28</v>
      </c>
      <c r="Y28" s="164">
        <f>INDEX('Waste Composition'!$P$5:$P$20,MATCH('4. YTS and UCRTS Rail'!Y$4,'Waste Composition'!$O$5:$O$20,0))*$B28</f>
        <v>124.43999999999998</v>
      </c>
      <c r="Z28" s="164">
        <f>INDEX('Waste Composition'!$P$5:$P$20,MATCH('4. YTS and UCRTS Rail'!Z$4,'Waste Composition'!$O$5:$O$20,0))*$B28</f>
        <v>131.76</v>
      </c>
      <c r="AA28" s="164">
        <f>INDEX('Waste Composition'!$P$5:$P$20,MATCH('4. YTS and UCRTS Rail'!AA$4,'Waste Composition'!$O$5:$O$20,0))*$B28</f>
        <v>65.88</v>
      </c>
      <c r="AB28" s="164">
        <f>INDEX('Waste Composition'!$P$5:$P$20,MATCH('4. YTS and UCRTS Rail'!AB$4,'Waste Composition'!$O$5:$O$20,0))*$B28</f>
        <v>10.98</v>
      </c>
      <c r="AC28" s="164">
        <f>INDEX('Waste Composition'!$P$5:$P$20,MATCH('4. YTS and UCRTS Rail'!AC$4,'Waste Composition'!$O$5:$O$20,0))*$B28</f>
        <v>18.3</v>
      </c>
      <c r="AD28" s="164">
        <f>INDEX('Waste Composition'!$P$5:$P$20,MATCH('4. YTS and UCRTS Rail'!AD$4,'Waste Composition'!$O$5:$O$20,0))*$B28</f>
        <v>3.66</v>
      </c>
      <c r="AE28" s="164">
        <f>INDEX('Waste Composition'!$P$5:$P$20,MATCH('4. YTS and UCRTS Rail'!AE$4,'Waste Composition'!$O$5:$O$20,0))*$B28</f>
        <v>54.9</v>
      </c>
      <c r="AF28" s="164">
        <f>INDEX('Waste Composition'!$P$5:$P$20,MATCH('4. YTS and UCRTS Rail'!AF$4,'Waste Composition'!$O$5:$O$20,0))*$B28</f>
        <v>7.32</v>
      </c>
      <c r="AG28" s="164">
        <f>INDEX('Waste Composition'!$P$5:$P$20,MATCH('4. YTS and UCRTS Rail'!AG$4,'Waste Composition'!$O$5:$O$20,0))*$B28</f>
        <v>7.32</v>
      </c>
      <c r="AH28" s="164">
        <f>INDEX('Waste Composition'!$P$5:$P$20,MATCH('4. YTS and UCRTS Rail'!AH$4,'Waste Composition'!$O$5:$O$20,0))*$B28</f>
        <v>18.3</v>
      </c>
      <c r="AI28" s="164">
        <f>INDEX('Waste Composition'!$P$5:$P$20,MATCH('4. YTS and UCRTS Rail'!AI$4,'Waste Composition'!$O$5:$O$20,0))*$B28</f>
        <v>21.96</v>
      </c>
      <c r="AJ28" s="164">
        <f>INDEX('Waste Composition'!$P$5:$P$20,MATCH('4. YTS and UCRTS Rail'!AJ$4,'Waste Composition'!$O$5:$O$20,0))*$B28</f>
        <v>87.84</v>
      </c>
      <c r="AK28" s="164">
        <f>INDEX('Waste Composition'!$P$5:$P$20,MATCH('4. YTS and UCRTS Rail'!AK$4,'Waste Composition'!$O$5:$O$20,0))*$B28</f>
        <v>3.66</v>
      </c>
      <c r="AL28" s="164">
        <f>INDEX('Waste Composition'!$P$5:$P$20,MATCH('4. YTS and UCRTS Rail'!AL$4,'Waste Composition'!$O$5:$O$20,0))*$B28</f>
        <v>87.84</v>
      </c>
      <c r="AM28" s="173">
        <f>INDEX('Waste Composition'!$P$5:$P$20,MATCH('4. YTS and UCRTS Rail'!AM$4,'Waste Composition'!$O$5:$O$20,0))*$B28</f>
        <v>58.56</v>
      </c>
      <c r="AO28" s="214">
        <v>0</v>
      </c>
      <c r="AP28" s="215">
        <v>0</v>
      </c>
      <c r="AQ28" s="215">
        <v>0</v>
      </c>
      <c r="AR28" s="215">
        <v>0</v>
      </c>
      <c r="AS28" s="215">
        <v>0</v>
      </c>
      <c r="AT28" s="215">
        <v>0</v>
      </c>
      <c r="AU28" s="215">
        <v>0</v>
      </c>
      <c r="AV28" s="215">
        <v>0</v>
      </c>
      <c r="AW28" s="215">
        <v>0</v>
      </c>
      <c r="AX28" s="215">
        <v>0</v>
      </c>
      <c r="AY28" s="215">
        <v>0</v>
      </c>
      <c r="AZ28" s="215">
        <v>0</v>
      </c>
      <c r="BA28" s="215">
        <v>0</v>
      </c>
      <c r="BB28" s="215">
        <v>0</v>
      </c>
      <c r="BC28" s="215">
        <v>0</v>
      </c>
      <c r="BD28" s="215">
        <v>0</v>
      </c>
      <c r="BF28" s="214">
        <v>0</v>
      </c>
      <c r="BG28" s="215">
        <v>0</v>
      </c>
      <c r="BH28" s="215">
        <v>0</v>
      </c>
      <c r="BI28" s="215">
        <v>0</v>
      </c>
      <c r="BJ28" s="215">
        <v>0</v>
      </c>
      <c r="BK28" s="215">
        <v>0</v>
      </c>
      <c r="BL28" s="215">
        <v>0</v>
      </c>
      <c r="BM28" s="215">
        <v>0</v>
      </c>
      <c r="BN28" s="215">
        <v>0</v>
      </c>
      <c r="BO28" s="215">
        <v>0</v>
      </c>
      <c r="BP28" s="215">
        <v>0</v>
      </c>
      <c r="BQ28" s="215">
        <v>0</v>
      </c>
      <c r="BR28" s="215">
        <v>0</v>
      </c>
      <c r="BS28" s="215">
        <v>0</v>
      </c>
      <c r="BT28" s="215">
        <v>0</v>
      </c>
      <c r="BU28" s="219">
        <v>0</v>
      </c>
      <c r="BW28" s="214">
        <v>1</v>
      </c>
      <c r="BX28" s="215">
        <v>1</v>
      </c>
      <c r="BY28" s="215">
        <v>1</v>
      </c>
      <c r="BZ28" s="215">
        <v>1</v>
      </c>
      <c r="CA28" s="215">
        <v>1</v>
      </c>
      <c r="CB28" s="215">
        <v>1</v>
      </c>
      <c r="CC28" s="215">
        <v>1</v>
      </c>
      <c r="CD28" s="215">
        <v>1</v>
      </c>
      <c r="CE28" s="215">
        <v>1</v>
      </c>
      <c r="CF28" s="215">
        <v>1</v>
      </c>
      <c r="CG28" s="215">
        <v>1</v>
      </c>
      <c r="CH28" s="215">
        <v>1</v>
      </c>
      <c r="CI28" s="215">
        <v>1</v>
      </c>
      <c r="CJ28" s="215">
        <v>1</v>
      </c>
      <c r="CK28" s="215">
        <v>1</v>
      </c>
      <c r="CL28" s="219">
        <v>1</v>
      </c>
      <c r="CN28" s="214">
        <v>0</v>
      </c>
      <c r="CO28" s="215">
        <v>0</v>
      </c>
      <c r="CP28" s="215">
        <v>0</v>
      </c>
      <c r="CQ28" s="215">
        <v>0</v>
      </c>
      <c r="CR28" s="215">
        <v>0</v>
      </c>
      <c r="CS28" s="215">
        <v>0</v>
      </c>
      <c r="CT28" s="215">
        <v>0</v>
      </c>
      <c r="CU28" s="215">
        <v>0</v>
      </c>
      <c r="CV28" s="215">
        <v>0</v>
      </c>
      <c r="CW28" s="215">
        <v>0</v>
      </c>
      <c r="CX28" s="215">
        <v>0</v>
      </c>
      <c r="CY28" s="215">
        <v>0</v>
      </c>
      <c r="CZ28" s="215">
        <v>0</v>
      </c>
      <c r="DA28" s="215">
        <v>0</v>
      </c>
      <c r="DB28" s="215">
        <v>0</v>
      </c>
      <c r="DC28" s="219">
        <v>0</v>
      </c>
      <c r="DE28" s="214">
        <v>0</v>
      </c>
      <c r="DF28" s="215">
        <v>0</v>
      </c>
      <c r="DG28" s="215">
        <v>0</v>
      </c>
      <c r="DH28" s="215">
        <v>0</v>
      </c>
      <c r="DI28" s="215">
        <v>0</v>
      </c>
      <c r="DJ28" s="215">
        <v>0</v>
      </c>
      <c r="DK28" s="215">
        <v>0</v>
      </c>
      <c r="DL28" s="215">
        <v>0</v>
      </c>
      <c r="DM28" s="215">
        <v>0</v>
      </c>
      <c r="DN28" s="215">
        <v>0</v>
      </c>
      <c r="DO28" s="215">
        <v>0</v>
      </c>
      <c r="DP28" s="215">
        <v>0</v>
      </c>
      <c r="DQ28" s="215">
        <v>0</v>
      </c>
      <c r="DR28" s="215">
        <v>0</v>
      </c>
      <c r="DS28" s="215">
        <v>0</v>
      </c>
      <c r="DT28" s="219">
        <v>0</v>
      </c>
      <c r="DV28" s="214">
        <v>0</v>
      </c>
      <c r="DW28" s="215">
        <v>0</v>
      </c>
      <c r="DX28" s="215">
        <v>0</v>
      </c>
      <c r="DY28" s="215">
        <v>0</v>
      </c>
      <c r="DZ28" s="215">
        <v>0</v>
      </c>
      <c r="EA28" s="215">
        <v>0</v>
      </c>
      <c r="EB28" s="215">
        <v>0</v>
      </c>
      <c r="EC28" s="215">
        <v>0</v>
      </c>
      <c r="ED28" s="215">
        <v>0</v>
      </c>
      <c r="EE28" s="215">
        <v>0</v>
      </c>
      <c r="EF28" s="215">
        <v>0</v>
      </c>
      <c r="EG28" s="215">
        <v>0</v>
      </c>
      <c r="EH28" s="215">
        <v>0</v>
      </c>
      <c r="EI28" s="215">
        <v>0</v>
      </c>
      <c r="EJ28" s="215">
        <v>0</v>
      </c>
      <c r="EK28" s="219">
        <v>0</v>
      </c>
      <c r="EM28" s="172">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73">
        <f>$AM$28*BD28</f>
        <v>0</v>
      </c>
      <c r="FC28" s="229"/>
      <c r="FD28" s="172">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73">
        <f>$AM$28*BU28</f>
        <v>0</v>
      </c>
      <c r="FT28" s="229"/>
      <c r="FU28" s="172">
        <f>$X$28*BW28</f>
        <v>29.28</v>
      </c>
      <c r="FV28" s="164">
        <f>$Y$28*BX28</f>
        <v>124.43999999999998</v>
      </c>
      <c r="FW28" s="164">
        <f>$Z$28*BY28</f>
        <v>131.76</v>
      </c>
      <c r="FX28" s="164">
        <f>$AA$28*BZ28</f>
        <v>65.88</v>
      </c>
      <c r="FY28" s="164">
        <f>$AB$28*CA28</f>
        <v>10.98</v>
      </c>
      <c r="FZ28" s="164">
        <f>$AC$28*CB28</f>
        <v>18.3</v>
      </c>
      <c r="GA28" s="164">
        <f>$AD$28*CC28</f>
        <v>3.66</v>
      </c>
      <c r="GB28" s="164">
        <f>$AE$28*CD28</f>
        <v>54.9</v>
      </c>
      <c r="GC28" s="164">
        <f>$AF$28*CE28</f>
        <v>7.32</v>
      </c>
      <c r="GD28" s="164">
        <f>$AG$28*CF28</f>
        <v>7.32</v>
      </c>
      <c r="GE28" s="164">
        <f>$AH$28*CG28</f>
        <v>18.3</v>
      </c>
      <c r="GF28" s="164">
        <f>$AI$28*CH28</f>
        <v>21.96</v>
      </c>
      <c r="GG28" s="164">
        <f>$AJ$28*CI28</f>
        <v>87.84</v>
      </c>
      <c r="GH28" s="164">
        <f>$AK$28*CJ28</f>
        <v>3.66</v>
      </c>
      <c r="GI28" s="164">
        <f>$AL$28*CK28</f>
        <v>87.84</v>
      </c>
      <c r="GJ28" s="173">
        <f>$AM$28*CL28</f>
        <v>58.56</v>
      </c>
      <c r="GK28" s="229"/>
      <c r="GL28" s="172">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73">
        <f>$AM$28*DC28</f>
        <v>0</v>
      </c>
      <c r="HB28" s="229"/>
      <c r="HC28" s="172">
        <f>$X$28*DE28</f>
        <v>0</v>
      </c>
      <c r="HD28" s="164">
        <f>$Y$28*DF28</f>
        <v>0</v>
      </c>
      <c r="HE28" s="164">
        <f>$Z$28*DG28</f>
        <v>0</v>
      </c>
      <c r="HF28" s="164">
        <f>$AA$28*DH28</f>
        <v>0</v>
      </c>
      <c r="HG28" s="164">
        <f>$AB$28*DI28</f>
        <v>0</v>
      </c>
      <c r="HH28" s="164">
        <f>$AC$28*DJ28</f>
        <v>0</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73">
        <f>$AM$28*DT28</f>
        <v>0</v>
      </c>
      <c r="HS28" s="229"/>
      <c r="HT28" s="172">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73">
        <f>$AM$28*EK28</f>
        <v>0</v>
      </c>
    </row>
    <row r="29" spans="1:251">
      <c r="A29" s="62" t="s">
        <v>283</v>
      </c>
      <c r="B29" s="145">
        <f>INDEX('Waste Projections'!$H31:$AL31,MATCH('4. YTS and UCRTS Rail'!$B$1,'Waste Projections'!$H$6:$AL$6,0))</f>
        <v>1278.31</v>
      </c>
      <c r="C29" s="286" t="s">
        <v>294</v>
      </c>
      <c r="D29" s="286" t="s">
        <v>281</v>
      </c>
      <c r="E29" s="154" t="s">
        <v>274</v>
      </c>
      <c r="F29" s="286" t="s">
        <v>297</v>
      </c>
      <c r="G29" s="151">
        <v>5.4</v>
      </c>
      <c r="H29" s="288" t="s">
        <v>220</v>
      </c>
      <c r="I29" s="156">
        <v>9.3000000000000007</v>
      </c>
      <c r="J29" s="156" t="s">
        <v>221</v>
      </c>
      <c r="K29" s="151">
        <v>11</v>
      </c>
      <c r="L29" s="156" t="s">
        <v>220</v>
      </c>
      <c r="M29" s="156">
        <f t="shared" si="27"/>
        <v>1200</v>
      </c>
      <c r="N29" s="179" t="s">
        <v>222</v>
      </c>
      <c r="O29" s="172">
        <f t="shared" si="28"/>
        <v>0</v>
      </c>
      <c r="P29" s="164">
        <f t="shared" si="28"/>
        <v>20964.283999999996</v>
      </c>
      <c r="Q29" s="164">
        <f t="shared" si="28"/>
        <v>11888.283000000001</v>
      </c>
      <c r="R29" s="173">
        <f t="shared" si="28"/>
        <v>1533972</v>
      </c>
      <c r="S29" s="172">
        <f>INDEX('Transportation GHG'!$B$21:$B$24,MATCH('4. YTS and UCRTS Rail'!S$4,'Transportation GHG'!$A$21:$A$24,0))*O29</f>
        <v>0</v>
      </c>
      <c r="T29" s="164">
        <f>INDEX('Transportation GHG'!$B$21:$B$24,MATCH('4. YTS and UCRTS Rail'!T$4,'Transportation GHG'!$A$21:$A$24,0))*P29</f>
        <v>1.8806575385230766</v>
      </c>
      <c r="U29" s="164">
        <f>INDEX('Transportation GHG'!$B$21:$B$24,MATCH('4. YTS and UCRTS Rail'!U$4,'Transportation GHG'!$A$21:$A$24,0))*Q29</f>
        <v>0.2091118496923077</v>
      </c>
      <c r="V29" s="173">
        <f>INDEX('Transportation GHG'!$B$21:$B$24,MATCH('4. YTS and UCRTS Rail'!V$4,'Transportation GHG'!$A$21:$A$24,0))*R29</f>
        <v>36.360124926829272</v>
      </c>
      <c r="X29" s="172">
        <f>INDEX('Waste Composition'!$P$5:$P$20,MATCH('4. YTS and UCRTS Rail'!X$4,'Waste Composition'!$O$5:$O$20,0))*$B29</f>
        <v>51.132399999999997</v>
      </c>
      <c r="Y29" s="164">
        <f>INDEX('Waste Composition'!$P$5:$P$20,MATCH('4. YTS and UCRTS Rail'!Y$4,'Waste Composition'!$O$5:$O$20,0))*$B29</f>
        <v>217.31269999999998</v>
      </c>
      <c r="Z29" s="164">
        <f>INDEX('Waste Composition'!$P$5:$P$20,MATCH('4. YTS and UCRTS Rail'!Z$4,'Waste Composition'!$O$5:$O$20,0))*$B29</f>
        <v>230.09579999999997</v>
      </c>
      <c r="AA29" s="164">
        <f>INDEX('Waste Composition'!$P$5:$P$20,MATCH('4. YTS and UCRTS Rail'!AA$4,'Waste Composition'!$O$5:$O$20,0))*$B29</f>
        <v>115.04789999999998</v>
      </c>
      <c r="AB29" s="164">
        <f>INDEX('Waste Composition'!$P$5:$P$20,MATCH('4. YTS and UCRTS Rail'!AB$4,'Waste Composition'!$O$5:$O$20,0))*$B29</f>
        <v>19.17465</v>
      </c>
      <c r="AC29" s="164">
        <f>INDEX('Waste Composition'!$P$5:$P$20,MATCH('4. YTS and UCRTS Rail'!AC$4,'Waste Composition'!$O$5:$O$20,0))*$B29</f>
        <v>31.957750000000001</v>
      </c>
      <c r="AD29" s="164">
        <f>INDEX('Waste Composition'!$P$5:$P$20,MATCH('4. YTS and UCRTS Rail'!AD$4,'Waste Composition'!$O$5:$O$20,0))*$B29</f>
        <v>6.3915499999999996</v>
      </c>
      <c r="AE29" s="164">
        <f>INDEX('Waste Composition'!$P$5:$P$20,MATCH('4. YTS and UCRTS Rail'!AE$4,'Waste Composition'!$O$5:$O$20,0))*$B29</f>
        <v>95.873249999999999</v>
      </c>
      <c r="AF29" s="164">
        <f>INDEX('Waste Composition'!$P$5:$P$20,MATCH('4. YTS and UCRTS Rail'!AF$4,'Waste Composition'!$O$5:$O$20,0))*$B29</f>
        <v>12.783099999999999</v>
      </c>
      <c r="AG29" s="164">
        <f>INDEX('Waste Composition'!$P$5:$P$20,MATCH('4. YTS and UCRTS Rail'!AG$4,'Waste Composition'!$O$5:$O$20,0))*$B29</f>
        <v>12.783099999999999</v>
      </c>
      <c r="AH29" s="164">
        <f>INDEX('Waste Composition'!$P$5:$P$20,MATCH('4. YTS and UCRTS Rail'!AH$4,'Waste Composition'!$O$5:$O$20,0))*$B29</f>
        <v>31.957750000000001</v>
      </c>
      <c r="AI29" s="164">
        <f>INDEX('Waste Composition'!$P$5:$P$20,MATCH('4. YTS and UCRTS Rail'!AI$4,'Waste Composition'!$O$5:$O$20,0))*$B29</f>
        <v>38.349299999999999</v>
      </c>
      <c r="AJ29" s="164">
        <f>INDEX('Waste Composition'!$P$5:$P$20,MATCH('4. YTS and UCRTS Rail'!AJ$4,'Waste Composition'!$O$5:$O$20,0))*$B29</f>
        <v>153.3972</v>
      </c>
      <c r="AK29" s="164">
        <f>INDEX('Waste Composition'!$P$5:$P$20,MATCH('4. YTS and UCRTS Rail'!AK$4,'Waste Composition'!$O$5:$O$20,0))*$B29</f>
        <v>6.3915499999999996</v>
      </c>
      <c r="AL29" s="164">
        <f>INDEX('Waste Composition'!$P$5:$P$20,MATCH('4. YTS and UCRTS Rail'!AL$4,'Waste Composition'!$O$5:$O$20,0))*$B29</f>
        <v>153.3972</v>
      </c>
      <c r="AM29" s="173">
        <f>INDEX('Waste Composition'!$P$5:$P$20,MATCH('4. YTS and UCRTS Rail'!AM$4,'Waste Composition'!$O$5:$O$20,0))*$B29</f>
        <v>102.26479999999999</v>
      </c>
      <c r="AO29" s="214">
        <v>0</v>
      </c>
      <c r="AP29" s="215">
        <v>0</v>
      </c>
      <c r="AQ29" s="215">
        <v>0</v>
      </c>
      <c r="AR29" s="215">
        <v>0</v>
      </c>
      <c r="AS29" s="215">
        <v>0</v>
      </c>
      <c r="AT29" s="215">
        <v>0</v>
      </c>
      <c r="AU29" s="215">
        <v>0</v>
      </c>
      <c r="AV29" s="215">
        <v>0</v>
      </c>
      <c r="AW29" s="215">
        <v>0</v>
      </c>
      <c r="AX29" s="215">
        <v>0</v>
      </c>
      <c r="AY29" s="215">
        <v>0</v>
      </c>
      <c r="AZ29" s="215">
        <v>0</v>
      </c>
      <c r="BA29" s="215">
        <v>0</v>
      </c>
      <c r="BB29" s="215">
        <v>0</v>
      </c>
      <c r="BC29" s="215">
        <v>0</v>
      </c>
      <c r="BD29" s="215">
        <v>0</v>
      </c>
      <c r="BF29" s="214">
        <v>0</v>
      </c>
      <c r="BG29" s="215">
        <v>0</v>
      </c>
      <c r="BH29" s="215">
        <v>0</v>
      </c>
      <c r="BI29" s="215">
        <v>0</v>
      </c>
      <c r="BJ29" s="215">
        <v>0</v>
      </c>
      <c r="BK29" s="215">
        <v>0</v>
      </c>
      <c r="BL29" s="215">
        <v>0</v>
      </c>
      <c r="BM29" s="215">
        <v>0</v>
      </c>
      <c r="BN29" s="215">
        <v>0</v>
      </c>
      <c r="BO29" s="215">
        <v>0</v>
      </c>
      <c r="BP29" s="215">
        <v>0</v>
      </c>
      <c r="BQ29" s="215">
        <v>0</v>
      </c>
      <c r="BR29" s="215">
        <v>0</v>
      </c>
      <c r="BS29" s="215">
        <v>0</v>
      </c>
      <c r="BT29" s="215">
        <v>0</v>
      </c>
      <c r="BU29" s="219">
        <v>0</v>
      </c>
      <c r="BW29" s="214">
        <v>1</v>
      </c>
      <c r="BX29" s="215">
        <v>1</v>
      </c>
      <c r="BY29" s="215">
        <v>1</v>
      </c>
      <c r="BZ29" s="215">
        <v>1</v>
      </c>
      <c r="CA29" s="215">
        <v>1</v>
      </c>
      <c r="CB29" s="215">
        <v>1</v>
      </c>
      <c r="CC29" s="215">
        <v>1</v>
      </c>
      <c r="CD29" s="215">
        <v>1</v>
      </c>
      <c r="CE29" s="215">
        <v>1</v>
      </c>
      <c r="CF29" s="215">
        <v>1</v>
      </c>
      <c r="CG29" s="215">
        <v>1</v>
      </c>
      <c r="CH29" s="215">
        <v>1</v>
      </c>
      <c r="CI29" s="215">
        <v>1</v>
      </c>
      <c r="CJ29" s="215">
        <v>1</v>
      </c>
      <c r="CK29" s="215">
        <v>1</v>
      </c>
      <c r="CL29" s="219">
        <v>1</v>
      </c>
      <c r="CN29" s="214">
        <v>0</v>
      </c>
      <c r="CO29" s="215">
        <v>0</v>
      </c>
      <c r="CP29" s="215">
        <v>0</v>
      </c>
      <c r="CQ29" s="215">
        <v>0</v>
      </c>
      <c r="CR29" s="215">
        <v>0</v>
      </c>
      <c r="CS29" s="215">
        <v>0</v>
      </c>
      <c r="CT29" s="215">
        <v>0</v>
      </c>
      <c r="CU29" s="215">
        <v>0</v>
      </c>
      <c r="CV29" s="215">
        <v>0</v>
      </c>
      <c r="CW29" s="215">
        <v>0</v>
      </c>
      <c r="CX29" s="215">
        <v>0</v>
      </c>
      <c r="CY29" s="215">
        <v>0</v>
      </c>
      <c r="CZ29" s="215">
        <v>0</v>
      </c>
      <c r="DA29" s="215">
        <v>0</v>
      </c>
      <c r="DB29" s="215">
        <v>0</v>
      </c>
      <c r="DC29" s="219">
        <v>0</v>
      </c>
      <c r="DE29" s="214">
        <v>0</v>
      </c>
      <c r="DF29" s="215">
        <v>0</v>
      </c>
      <c r="DG29" s="215">
        <v>0</v>
      </c>
      <c r="DH29" s="215">
        <v>0</v>
      </c>
      <c r="DI29" s="215">
        <v>0</v>
      </c>
      <c r="DJ29" s="215">
        <v>0</v>
      </c>
      <c r="DK29" s="215">
        <v>0</v>
      </c>
      <c r="DL29" s="215">
        <v>0</v>
      </c>
      <c r="DM29" s="215">
        <v>0</v>
      </c>
      <c r="DN29" s="215">
        <v>0</v>
      </c>
      <c r="DO29" s="215">
        <v>0</v>
      </c>
      <c r="DP29" s="215">
        <v>0</v>
      </c>
      <c r="DQ29" s="215">
        <v>0</v>
      </c>
      <c r="DR29" s="215">
        <v>0</v>
      </c>
      <c r="DS29" s="215">
        <v>0</v>
      </c>
      <c r="DT29" s="219">
        <v>0</v>
      </c>
      <c r="DV29" s="214">
        <v>0</v>
      </c>
      <c r="DW29" s="215">
        <v>0</v>
      </c>
      <c r="DX29" s="215">
        <v>0</v>
      </c>
      <c r="DY29" s="215">
        <v>0</v>
      </c>
      <c r="DZ29" s="215">
        <v>0</v>
      </c>
      <c r="EA29" s="215">
        <v>0</v>
      </c>
      <c r="EB29" s="215">
        <v>0</v>
      </c>
      <c r="EC29" s="215">
        <v>0</v>
      </c>
      <c r="ED29" s="215">
        <v>0</v>
      </c>
      <c r="EE29" s="215">
        <v>0</v>
      </c>
      <c r="EF29" s="215">
        <v>0</v>
      </c>
      <c r="EG29" s="215">
        <v>0</v>
      </c>
      <c r="EH29" s="215">
        <v>0</v>
      </c>
      <c r="EI29" s="215">
        <v>0</v>
      </c>
      <c r="EJ29" s="215">
        <v>0</v>
      </c>
      <c r="EK29" s="219">
        <v>0</v>
      </c>
      <c r="EM29" s="172">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73">
        <f>$AM$29*BD29</f>
        <v>0</v>
      </c>
      <c r="FC29" s="229"/>
      <c r="FD29" s="172">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73">
        <f>$AM$29*BU29</f>
        <v>0</v>
      </c>
      <c r="FT29" s="229"/>
      <c r="FU29" s="172">
        <f>$X$29*BW29</f>
        <v>51.132399999999997</v>
      </c>
      <c r="FV29" s="164">
        <f>$Y$29*BX29</f>
        <v>217.31269999999998</v>
      </c>
      <c r="FW29" s="164">
        <f>$Z$29*BY29</f>
        <v>230.09579999999997</v>
      </c>
      <c r="FX29" s="164">
        <f>$AA$29*BZ29</f>
        <v>115.04789999999998</v>
      </c>
      <c r="FY29" s="164">
        <f>$AB$29*CA29</f>
        <v>19.17465</v>
      </c>
      <c r="FZ29" s="164">
        <f>$AC$29*CB29</f>
        <v>31.957750000000001</v>
      </c>
      <c r="GA29" s="164">
        <f>$AD$29*CC29</f>
        <v>6.3915499999999996</v>
      </c>
      <c r="GB29" s="164">
        <f>$AE$29*CD29</f>
        <v>95.873249999999999</v>
      </c>
      <c r="GC29" s="164">
        <f>$AF$29*CE29</f>
        <v>12.783099999999999</v>
      </c>
      <c r="GD29" s="164">
        <f>$AG$29*CF29</f>
        <v>12.783099999999999</v>
      </c>
      <c r="GE29" s="164">
        <f>$AH$29*CG29</f>
        <v>31.957750000000001</v>
      </c>
      <c r="GF29" s="164">
        <f>$AI$29*CH29</f>
        <v>38.349299999999999</v>
      </c>
      <c r="GG29" s="164">
        <f>$AJ$29*CI29</f>
        <v>153.3972</v>
      </c>
      <c r="GH29" s="164">
        <f>$AK$29*CJ29</f>
        <v>6.3915499999999996</v>
      </c>
      <c r="GI29" s="164">
        <f>$AL$29*CK29</f>
        <v>153.3972</v>
      </c>
      <c r="GJ29" s="173">
        <f>$AM$29*CL29</f>
        <v>102.26479999999999</v>
      </c>
      <c r="GK29" s="229"/>
      <c r="GL29" s="172">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73">
        <f>$AM$29*DC29</f>
        <v>0</v>
      </c>
      <c r="HB29" s="229"/>
      <c r="HC29" s="172">
        <f>$X$29*DE29</f>
        <v>0</v>
      </c>
      <c r="HD29" s="164">
        <f>$Y$29*DF29</f>
        <v>0</v>
      </c>
      <c r="HE29" s="164">
        <f>$Z$29*DG29</f>
        <v>0</v>
      </c>
      <c r="HF29" s="164">
        <f>$AA$29*DH29</f>
        <v>0</v>
      </c>
      <c r="HG29" s="164">
        <f>$AB$29*DI29</f>
        <v>0</v>
      </c>
      <c r="HH29" s="164">
        <f>$AC$29*DJ29</f>
        <v>0</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73">
        <f>$AM$29*DT29</f>
        <v>0</v>
      </c>
      <c r="HS29" s="229"/>
      <c r="HT29" s="172">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73">
        <f>$AM$29*EK29</f>
        <v>0</v>
      </c>
    </row>
    <row r="30" spans="1:251" ht="14.65" thickBot="1">
      <c r="A30" s="283" t="s">
        <v>284</v>
      </c>
      <c r="B30" s="145">
        <f>INDEX('Waste Projections'!$H32:$AL32,MATCH('4. YTS and UCRTS Rail'!$B$1,'Waste Projections'!$H$6:$AL$6,0))</f>
        <v>468</v>
      </c>
      <c r="C30" s="286" t="s">
        <v>294</v>
      </c>
      <c r="D30" s="84" t="s">
        <v>273</v>
      </c>
      <c r="E30" s="155" t="s">
        <v>274</v>
      </c>
      <c r="F30" s="286" t="s">
        <v>297</v>
      </c>
      <c r="G30" s="153">
        <v>3.9</v>
      </c>
      <c r="H30" s="288" t="s">
        <v>220</v>
      </c>
      <c r="I30" s="157">
        <v>9.3000000000000007</v>
      </c>
      <c r="J30" s="157" t="s">
        <v>221</v>
      </c>
      <c r="K30" s="153">
        <v>11</v>
      </c>
      <c r="L30" s="157" t="s">
        <v>220</v>
      </c>
      <c r="M30" s="157">
        <f t="shared" si="27"/>
        <v>1200</v>
      </c>
      <c r="N30" s="179" t="s">
        <v>222</v>
      </c>
      <c r="O30" s="172">
        <f t="shared" si="28"/>
        <v>0</v>
      </c>
      <c r="P30" s="164">
        <f t="shared" si="28"/>
        <v>6973.2</v>
      </c>
      <c r="Q30" s="164">
        <f t="shared" si="28"/>
        <v>4352.4000000000005</v>
      </c>
      <c r="R30" s="173">
        <f t="shared" si="28"/>
        <v>561600</v>
      </c>
      <c r="S30" s="172">
        <f>INDEX('Transportation GHG'!$B$21:$B$24,MATCH('4. YTS and UCRTS Rail'!S$4,'Transportation GHG'!$A$21:$A$24,0))*O30</f>
        <v>0</v>
      </c>
      <c r="T30" s="164">
        <f>INDEX('Transportation GHG'!$B$21:$B$24,MATCH('4. YTS and UCRTS Rail'!T$4,'Transportation GHG'!$A$21:$A$24,0))*P30</f>
        <v>0.62554968</v>
      </c>
      <c r="U30" s="164">
        <f>INDEX('Transportation GHG'!$B$21:$B$24,MATCH('4. YTS and UCRTS Rail'!U$4,'Transportation GHG'!$A$21:$A$24,0))*Q30</f>
        <v>7.6557600000000003E-2</v>
      </c>
      <c r="V30" s="173">
        <f>INDEX('Transportation GHG'!$B$21:$B$24,MATCH('4. YTS and UCRTS Rail'!V$4,'Transportation GHG'!$A$21:$A$24,0))*R30</f>
        <v>13.311746341463417</v>
      </c>
      <c r="X30" s="172">
        <f>INDEX('Waste Composition'!$P$5:$P$20,MATCH('4. YTS and UCRTS Rail'!X$4,'Waste Composition'!$O$5:$O$20,0))*$B30</f>
        <v>18.72</v>
      </c>
      <c r="Y30" s="164">
        <f>INDEX('Waste Composition'!$P$5:$P$20,MATCH('4. YTS and UCRTS Rail'!Y$4,'Waste Composition'!$O$5:$O$20,0))*$B30</f>
        <v>79.559999999999988</v>
      </c>
      <c r="Z30" s="164">
        <f>INDEX('Waste Composition'!$P$5:$P$20,MATCH('4. YTS and UCRTS Rail'!Z$4,'Waste Composition'!$O$5:$O$20,0))*$B30</f>
        <v>84.24</v>
      </c>
      <c r="AA30" s="164">
        <f>INDEX('Waste Composition'!$P$5:$P$20,MATCH('4. YTS and UCRTS Rail'!AA$4,'Waste Composition'!$O$5:$O$20,0))*$B30</f>
        <v>42.12</v>
      </c>
      <c r="AB30" s="164">
        <f>INDEX('Waste Composition'!$P$5:$P$20,MATCH('4. YTS and UCRTS Rail'!AB$4,'Waste Composition'!$O$5:$O$20,0))*$B30</f>
        <v>7.02</v>
      </c>
      <c r="AC30" s="164">
        <f>INDEX('Waste Composition'!$P$5:$P$20,MATCH('4. YTS and UCRTS Rail'!AC$4,'Waste Composition'!$O$5:$O$20,0))*$B30</f>
        <v>11.700000000000001</v>
      </c>
      <c r="AD30" s="164">
        <f>INDEX('Waste Composition'!$P$5:$P$20,MATCH('4. YTS and UCRTS Rail'!AD$4,'Waste Composition'!$O$5:$O$20,0))*$B30</f>
        <v>2.34</v>
      </c>
      <c r="AE30" s="164">
        <f>INDEX('Waste Composition'!$P$5:$P$20,MATCH('4. YTS and UCRTS Rail'!AE$4,'Waste Composition'!$O$5:$O$20,0))*$B30</f>
        <v>35.1</v>
      </c>
      <c r="AF30" s="164">
        <f>INDEX('Waste Composition'!$P$5:$P$20,MATCH('4. YTS and UCRTS Rail'!AF$4,'Waste Composition'!$O$5:$O$20,0))*$B30</f>
        <v>4.68</v>
      </c>
      <c r="AG30" s="164">
        <f>INDEX('Waste Composition'!$P$5:$P$20,MATCH('4. YTS and UCRTS Rail'!AG$4,'Waste Composition'!$O$5:$O$20,0))*$B30</f>
        <v>4.68</v>
      </c>
      <c r="AH30" s="164">
        <f>INDEX('Waste Composition'!$P$5:$P$20,MATCH('4. YTS and UCRTS Rail'!AH$4,'Waste Composition'!$O$5:$O$20,0))*$B30</f>
        <v>11.700000000000001</v>
      </c>
      <c r="AI30" s="164">
        <f>INDEX('Waste Composition'!$P$5:$P$20,MATCH('4. YTS and UCRTS Rail'!AI$4,'Waste Composition'!$O$5:$O$20,0))*$B30</f>
        <v>14.04</v>
      </c>
      <c r="AJ30" s="164">
        <f>INDEX('Waste Composition'!$P$5:$P$20,MATCH('4. YTS and UCRTS Rail'!AJ$4,'Waste Composition'!$O$5:$O$20,0))*$B30</f>
        <v>56.16</v>
      </c>
      <c r="AK30" s="164">
        <f>INDEX('Waste Composition'!$P$5:$P$20,MATCH('4. YTS and UCRTS Rail'!AK$4,'Waste Composition'!$O$5:$O$20,0))*$B30</f>
        <v>2.34</v>
      </c>
      <c r="AL30" s="164">
        <f>INDEX('Waste Composition'!$P$5:$P$20,MATCH('4. YTS and UCRTS Rail'!AL$4,'Waste Composition'!$O$5:$O$20,0))*$B30</f>
        <v>56.16</v>
      </c>
      <c r="AM30" s="173">
        <f>INDEX('Waste Composition'!$P$5:$P$20,MATCH('4. YTS and UCRTS Rail'!AM$4,'Waste Composition'!$O$5:$O$20,0))*$B30</f>
        <v>37.44</v>
      </c>
      <c r="AO30" s="214">
        <v>0</v>
      </c>
      <c r="AP30" s="215">
        <v>0</v>
      </c>
      <c r="AQ30" s="215">
        <v>0</v>
      </c>
      <c r="AR30" s="215">
        <v>0</v>
      </c>
      <c r="AS30" s="215">
        <v>0</v>
      </c>
      <c r="AT30" s="215">
        <v>0</v>
      </c>
      <c r="AU30" s="215">
        <v>0</v>
      </c>
      <c r="AV30" s="215">
        <v>0</v>
      </c>
      <c r="AW30" s="215">
        <v>0</v>
      </c>
      <c r="AX30" s="215">
        <v>0</v>
      </c>
      <c r="AY30" s="215">
        <v>0</v>
      </c>
      <c r="AZ30" s="215">
        <v>0</v>
      </c>
      <c r="BA30" s="215">
        <v>0</v>
      </c>
      <c r="BB30" s="215">
        <v>0</v>
      </c>
      <c r="BC30" s="215">
        <v>0</v>
      </c>
      <c r="BD30" s="215">
        <v>0</v>
      </c>
      <c r="BF30" s="216">
        <v>0</v>
      </c>
      <c r="BG30" s="217">
        <v>0</v>
      </c>
      <c r="BH30" s="217">
        <v>0</v>
      </c>
      <c r="BI30" s="217">
        <v>0</v>
      </c>
      <c r="BJ30" s="217">
        <v>0</v>
      </c>
      <c r="BK30" s="217">
        <v>0</v>
      </c>
      <c r="BL30" s="217">
        <v>0</v>
      </c>
      <c r="BM30" s="217">
        <v>0</v>
      </c>
      <c r="BN30" s="217">
        <v>0</v>
      </c>
      <c r="BO30" s="217">
        <v>0</v>
      </c>
      <c r="BP30" s="217">
        <v>0</v>
      </c>
      <c r="BQ30" s="217">
        <v>0</v>
      </c>
      <c r="BR30" s="217">
        <v>0</v>
      </c>
      <c r="BS30" s="217">
        <v>0</v>
      </c>
      <c r="BT30" s="217">
        <v>0</v>
      </c>
      <c r="BU30" s="220">
        <v>0</v>
      </c>
      <c r="BW30" s="214">
        <v>1</v>
      </c>
      <c r="BX30" s="215">
        <v>1</v>
      </c>
      <c r="BY30" s="215">
        <v>1</v>
      </c>
      <c r="BZ30" s="215">
        <v>1</v>
      </c>
      <c r="CA30" s="215">
        <v>1</v>
      </c>
      <c r="CB30" s="215">
        <v>1</v>
      </c>
      <c r="CC30" s="215">
        <v>1</v>
      </c>
      <c r="CD30" s="215">
        <v>1</v>
      </c>
      <c r="CE30" s="215">
        <v>1</v>
      </c>
      <c r="CF30" s="215">
        <v>1</v>
      </c>
      <c r="CG30" s="215">
        <v>1</v>
      </c>
      <c r="CH30" s="215">
        <v>1</v>
      </c>
      <c r="CI30" s="215">
        <v>1</v>
      </c>
      <c r="CJ30" s="215">
        <v>1</v>
      </c>
      <c r="CK30" s="215">
        <v>1</v>
      </c>
      <c r="CL30" s="219">
        <v>1</v>
      </c>
      <c r="CN30" s="216">
        <v>0</v>
      </c>
      <c r="CO30" s="217">
        <v>0</v>
      </c>
      <c r="CP30" s="217">
        <v>0</v>
      </c>
      <c r="CQ30" s="217">
        <v>0</v>
      </c>
      <c r="CR30" s="217">
        <v>0</v>
      </c>
      <c r="CS30" s="217">
        <v>0</v>
      </c>
      <c r="CT30" s="217">
        <v>0</v>
      </c>
      <c r="CU30" s="217">
        <v>0</v>
      </c>
      <c r="CV30" s="217">
        <v>0</v>
      </c>
      <c r="CW30" s="217">
        <v>0</v>
      </c>
      <c r="CX30" s="217">
        <v>0</v>
      </c>
      <c r="CY30" s="217">
        <v>0</v>
      </c>
      <c r="CZ30" s="217">
        <v>0</v>
      </c>
      <c r="DA30" s="217">
        <v>0</v>
      </c>
      <c r="DB30" s="217">
        <v>0</v>
      </c>
      <c r="DC30" s="220">
        <v>0</v>
      </c>
      <c r="DE30" s="216">
        <v>0</v>
      </c>
      <c r="DF30" s="217">
        <v>0</v>
      </c>
      <c r="DG30" s="217">
        <v>0</v>
      </c>
      <c r="DH30" s="217">
        <v>0</v>
      </c>
      <c r="DI30" s="217">
        <v>0</v>
      </c>
      <c r="DJ30" s="217">
        <v>0</v>
      </c>
      <c r="DK30" s="217">
        <v>0</v>
      </c>
      <c r="DL30" s="217">
        <v>0</v>
      </c>
      <c r="DM30" s="217">
        <v>0</v>
      </c>
      <c r="DN30" s="217">
        <v>0</v>
      </c>
      <c r="DO30" s="217">
        <v>0</v>
      </c>
      <c r="DP30" s="217">
        <v>0</v>
      </c>
      <c r="DQ30" s="217">
        <v>0</v>
      </c>
      <c r="DR30" s="217">
        <v>0</v>
      </c>
      <c r="DS30" s="217">
        <v>0</v>
      </c>
      <c r="DT30" s="220">
        <v>0</v>
      </c>
      <c r="DV30" s="216">
        <v>0</v>
      </c>
      <c r="DW30" s="217">
        <v>0</v>
      </c>
      <c r="DX30" s="217">
        <v>0</v>
      </c>
      <c r="DY30" s="217">
        <v>0</v>
      </c>
      <c r="DZ30" s="217">
        <v>0</v>
      </c>
      <c r="EA30" s="217">
        <v>0</v>
      </c>
      <c r="EB30" s="217">
        <v>0</v>
      </c>
      <c r="EC30" s="217">
        <v>0</v>
      </c>
      <c r="ED30" s="217">
        <v>0</v>
      </c>
      <c r="EE30" s="217">
        <v>0</v>
      </c>
      <c r="EF30" s="217">
        <v>0</v>
      </c>
      <c r="EG30" s="217">
        <v>0</v>
      </c>
      <c r="EH30" s="217">
        <v>0</v>
      </c>
      <c r="EI30" s="217">
        <v>0</v>
      </c>
      <c r="EJ30" s="217">
        <v>0</v>
      </c>
      <c r="EK30" s="220">
        <v>0</v>
      </c>
      <c r="EM30" s="172">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73">
        <f>$AM$30*BD30</f>
        <v>0</v>
      </c>
      <c r="FC30" s="229"/>
      <c r="FD30" s="172">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73">
        <f>$AM$30*BU30</f>
        <v>0</v>
      </c>
      <c r="FT30" s="229"/>
      <c r="FU30" s="172">
        <f>$X$30*BW30</f>
        <v>18.72</v>
      </c>
      <c r="FV30" s="164">
        <f>$Y$30*BX30</f>
        <v>79.559999999999988</v>
      </c>
      <c r="FW30" s="164">
        <f>$Z$30*BY30</f>
        <v>84.24</v>
      </c>
      <c r="FX30" s="164">
        <f>$AA$30*BZ30</f>
        <v>42.12</v>
      </c>
      <c r="FY30" s="164">
        <f>$AB$30*CA30</f>
        <v>7.02</v>
      </c>
      <c r="FZ30" s="164">
        <f>$AC$30*CB30</f>
        <v>11.700000000000001</v>
      </c>
      <c r="GA30" s="164">
        <f>$AD$30*CC30</f>
        <v>2.34</v>
      </c>
      <c r="GB30" s="164">
        <f>$AE$30*CD30</f>
        <v>35.1</v>
      </c>
      <c r="GC30" s="164">
        <f>$AF$30*CE30</f>
        <v>4.68</v>
      </c>
      <c r="GD30" s="164">
        <f>$AG$30*CF30</f>
        <v>4.68</v>
      </c>
      <c r="GE30" s="164">
        <f>$AH$30*CG30</f>
        <v>11.700000000000001</v>
      </c>
      <c r="GF30" s="164">
        <f>$AI$30*CH30</f>
        <v>14.04</v>
      </c>
      <c r="GG30" s="164">
        <f>$AJ$30*CI30</f>
        <v>56.16</v>
      </c>
      <c r="GH30" s="164">
        <f>$AK$30*CJ30</f>
        <v>2.34</v>
      </c>
      <c r="GI30" s="164">
        <f>$AL$30*CK30</f>
        <v>56.16</v>
      </c>
      <c r="GJ30" s="173">
        <f>$AM$30*CL30</f>
        <v>37.44</v>
      </c>
      <c r="GK30" s="229"/>
      <c r="GL30" s="172">
        <f>$X$30*CN30</f>
        <v>0</v>
      </c>
      <c r="GM30" s="164">
        <f>$Y$30*CO30</f>
        <v>0</v>
      </c>
      <c r="GN30" s="164">
        <f>$Z$30*CP30</f>
        <v>0</v>
      </c>
      <c r="GO30" s="164">
        <f>$AA$30*CQ30</f>
        <v>0</v>
      </c>
      <c r="GP30" s="164">
        <f>$AB$30*CR30</f>
        <v>0</v>
      </c>
      <c r="GQ30" s="164">
        <f>$AC$30*CS30</f>
        <v>0</v>
      </c>
      <c r="GR30" s="164">
        <f>$AD$30*CT30</f>
        <v>0</v>
      </c>
      <c r="GS30" s="164">
        <f>$AE$30*CU30</f>
        <v>0</v>
      </c>
      <c r="GT30" s="164">
        <f>$AF$30*CV30</f>
        <v>0</v>
      </c>
      <c r="GU30" s="164">
        <f>$AG$30*CW30</f>
        <v>0</v>
      </c>
      <c r="GV30" s="164">
        <f>$AH$30*CX30</f>
        <v>0</v>
      </c>
      <c r="GW30" s="164">
        <f>$AI$30*CY30</f>
        <v>0</v>
      </c>
      <c r="GX30" s="164">
        <f>$AJ$30*CZ30</f>
        <v>0</v>
      </c>
      <c r="GY30" s="164">
        <f>$AK$30*DA30</f>
        <v>0</v>
      </c>
      <c r="GZ30" s="164">
        <f>$AL$30*DB30</f>
        <v>0</v>
      </c>
      <c r="HA30" s="173">
        <f>$AM$30*DC30</f>
        <v>0</v>
      </c>
      <c r="HB30" s="229"/>
      <c r="HC30" s="172">
        <f>$X$30*DE30</f>
        <v>0</v>
      </c>
      <c r="HD30" s="164">
        <f>$Y$30*DF30</f>
        <v>0</v>
      </c>
      <c r="HE30" s="164">
        <f>$Z$30*DG30</f>
        <v>0</v>
      </c>
      <c r="HF30" s="164">
        <f>$AA$30*DH30</f>
        <v>0</v>
      </c>
      <c r="HG30" s="164">
        <f>$AB$30*DI30</f>
        <v>0</v>
      </c>
      <c r="HH30" s="164">
        <f>$AC$30*DJ30</f>
        <v>0</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73">
        <f>$AM$30*DT30</f>
        <v>0</v>
      </c>
      <c r="HS30" s="229"/>
      <c r="HT30" s="172">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73">
        <f>$AM$30*EK30</f>
        <v>0</v>
      </c>
    </row>
    <row r="31" spans="1:251">
      <c r="A31" s="75" t="s">
        <v>270</v>
      </c>
      <c r="B31" s="191">
        <f>AVERAGE(B25:B30)</f>
        <v>907.55166666666662</v>
      </c>
      <c r="C31" s="76"/>
      <c r="D31" s="76"/>
      <c r="E31" s="76"/>
      <c r="F31" s="76"/>
      <c r="G31" s="76"/>
      <c r="H31" s="77"/>
      <c r="I31" s="76"/>
      <c r="J31" s="76"/>
      <c r="K31" s="76"/>
      <c r="L31" s="76"/>
      <c r="M31" s="76"/>
      <c r="N31" s="176"/>
      <c r="O31" s="75"/>
      <c r="P31" s="76"/>
      <c r="Q31" s="76"/>
      <c r="R31" s="182"/>
      <c r="S31" s="170">
        <f>AVERAGE(S25:S30)</f>
        <v>0.13352092923076922</v>
      </c>
      <c r="T31" s="163">
        <f>AVERAGE(T25:T30)</f>
        <v>1.2544018589846153</v>
      </c>
      <c r="U31" s="163">
        <f>AVERAGE(U25:U30)</f>
        <v>0.14846149033333336</v>
      </c>
      <c r="V31" s="171">
        <f>AVERAGE(V25:V30)</f>
        <v>25.814311065040656</v>
      </c>
      <c r="X31" s="170">
        <f>AVERAGE(X25:X30)</f>
        <v>36.302066666666668</v>
      </c>
      <c r="Y31" s="163">
        <f t="shared" ref="Y31:AM31" si="29">AVERAGE(Y25:Y30)</f>
        <v>154.2837833333333</v>
      </c>
      <c r="Z31" s="163">
        <f t="shared" si="29"/>
        <v>163.35929999999999</v>
      </c>
      <c r="AA31" s="163">
        <f t="shared" si="29"/>
        <v>81.679649999999995</v>
      </c>
      <c r="AB31" s="163">
        <f t="shared" si="29"/>
        <v>13.613275</v>
      </c>
      <c r="AC31" s="163">
        <f t="shared" si="29"/>
        <v>22.688791666666663</v>
      </c>
      <c r="AD31" s="163">
        <f t="shared" si="29"/>
        <v>4.5377583333333336</v>
      </c>
      <c r="AE31" s="163">
        <f t="shared" si="29"/>
        <v>68.066375000000008</v>
      </c>
      <c r="AF31" s="163">
        <f t="shared" si="29"/>
        <v>9.0755166666666671</v>
      </c>
      <c r="AG31" s="163">
        <f t="shared" si="29"/>
        <v>9.0755166666666671</v>
      </c>
      <c r="AH31" s="163">
        <f t="shared" si="29"/>
        <v>22.688791666666663</v>
      </c>
      <c r="AI31" s="163">
        <f t="shared" si="29"/>
        <v>27.22655</v>
      </c>
      <c r="AJ31" s="163">
        <f t="shared" si="29"/>
        <v>108.9062</v>
      </c>
      <c r="AK31" s="163">
        <f t="shared" si="29"/>
        <v>4.5377583333333336</v>
      </c>
      <c r="AL31" s="163">
        <f t="shared" si="29"/>
        <v>108.9062</v>
      </c>
      <c r="AM31" s="171">
        <f t="shared" si="29"/>
        <v>72.604133333333337</v>
      </c>
      <c r="AO31" s="170"/>
      <c r="AP31" s="163"/>
      <c r="AQ31" s="163"/>
      <c r="AR31" s="163"/>
      <c r="AS31" s="163"/>
      <c r="AT31" s="163"/>
      <c r="AU31" s="163"/>
      <c r="AV31" s="163"/>
      <c r="AW31" s="163"/>
      <c r="AX31" s="163"/>
      <c r="AY31" s="163"/>
      <c r="AZ31" s="163"/>
      <c r="BA31" s="163"/>
      <c r="BB31" s="163"/>
      <c r="BC31" s="163"/>
      <c r="BD31" s="171"/>
      <c r="BF31" s="212"/>
      <c r="BG31" s="213"/>
      <c r="BH31" s="213"/>
      <c r="BI31" s="213"/>
      <c r="BJ31" s="213"/>
      <c r="BK31" s="213"/>
      <c r="BL31" s="213"/>
      <c r="BM31" s="213"/>
      <c r="BN31" s="213"/>
      <c r="BO31" s="213"/>
      <c r="BP31" s="213"/>
      <c r="BQ31" s="213"/>
      <c r="BR31" s="213"/>
      <c r="BS31" s="213"/>
      <c r="BT31" s="213"/>
      <c r="BU31" s="218"/>
      <c r="BW31" s="212"/>
      <c r="BX31" s="213"/>
      <c r="BY31" s="213"/>
      <c r="BZ31" s="213"/>
      <c r="CA31" s="213"/>
      <c r="CB31" s="213"/>
      <c r="CC31" s="213"/>
      <c r="CD31" s="213"/>
      <c r="CE31" s="213"/>
      <c r="CF31" s="213"/>
      <c r="CG31" s="213"/>
      <c r="CH31" s="213"/>
      <c r="CI31" s="213"/>
      <c r="CJ31" s="213"/>
      <c r="CK31" s="213"/>
      <c r="CL31" s="218"/>
      <c r="CN31" s="212"/>
      <c r="CO31" s="213"/>
      <c r="CP31" s="213"/>
      <c r="CQ31" s="213"/>
      <c r="CR31" s="213"/>
      <c r="CS31" s="213"/>
      <c r="CT31" s="213"/>
      <c r="CU31" s="213"/>
      <c r="CV31" s="213"/>
      <c r="CW31" s="213"/>
      <c r="CX31" s="213"/>
      <c r="CY31" s="213"/>
      <c r="CZ31" s="213"/>
      <c r="DA31" s="213"/>
      <c r="DB31" s="213"/>
      <c r="DC31" s="218"/>
      <c r="DE31" s="212"/>
      <c r="DF31" s="213"/>
      <c r="DG31" s="213"/>
      <c r="DH31" s="213"/>
      <c r="DI31" s="213"/>
      <c r="DJ31" s="213"/>
      <c r="DK31" s="213"/>
      <c r="DL31" s="213"/>
      <c r="DM31" s="213"/>
      <c r="DN31" s="213"/>
      <c r="DO31" s="213"/>
      <c r="DP31" s="213"/>
      <c r="DQ31" s="213"/>
      <c r="DR31" s="213"/>
      <c r="DS31" s="213"/>
      <c r="DT31" s="218"/>
      <c r="DV31" s="212"/>
      <c r="DW31" s="213"/>
      <c r="DX31" s="213"/>
      <c r="DY31" s="213"/>
      <c r="DZ31" s="213"/>
      <c r="EA31" s="213"/>
      <c r="EB31" s="213"/>
      <c r="EC31" s="213"/>
      <c r="ED31" s="213"/>
      <c r="EE31" s="213"/>
      <c r="EF31" s="213"/>
      <c r="EG31" s="213"/>
      <c r="EH31" s="213"/>
      <c r="EI31" s="213"/>
      <c r="EJ31" s="213"/>
      <c r="EK31" s="218"/>
      <c r="EM31" s="170">
        <f>AVERAGE(EM25:EM30)</f>
        <v>0</v>
      </c>
      <c r="EN31" s="163">
        <f t="shared" ref="EN31:FB31" si="30">AVERAGE(EN25:EN30)</f>
        <v>0</v>
      </c>
      <c r="EO31" s="163">
        <f t="shared" si="30"/>
        <v>0</v>
      </c>
      <c r="EP31" s="163">
        <f t="shared" si="30"/>
        <v>0</v>
      </c>
      <c r="EQ31" s="163">
        <f t="shared" si="30"/>
        <v>0</v>
      </c>
      <c r="ER31" s="163">
        <f t="shared" si="30"/>
        <v>0</v>
      </c>
      <c r="ES31" s="163">
        <f t="shared" si="30"/>
        <v>0</v>
      </c>
      <c r="ET31" s="163">
        <f t="shared" si="30"/>
        <v>0</v>
      </c>
      <c r="EU31" s="163">
        <f t="shared" si="30"/>
        <v>0</v>
      </c>
      <c r="EV31" s="163">
        <f t="shared" si="30"/>
        <v>0</v>
      </c>
      <c r="EW31" s="163">
        <f t="shared" si="30"/>
        <v>0</v>
      </c>
      <c r="EX31" s="163">
        <f t="shared" si="30"/>
        <v>0</v>
      </c>
      <c r="EY31" s="163">
        <f t="shared" si="30"/>
        <v>0</v>
      </c>
      <c r="EZ31" s="163">
        <f t="shared" si="30"/>
        <v>0</v>
      </c>
      <c r="FA31" s="163">
        <f t="shared" si="30"/>
        <v>0</v>
      </c>
      <c r="FB31" s="171">
        <f t="shared" si="30"/>
        <v>0</v>
      </c>
      <c r="FC31" s="229"/>
      <c r="FD31" s="170">
        <f>AVERAGE(FD25:FD30)</f>
        <v>0</v>
      </c>
      <c r="FE31" s="163">
        <f t="shared" ref="FE31:FS31" si="31">AVERAGE(FE25:FE30)</f>
        <v>0</v>
      </c>
      <c r="FF31" s="163">
        <f t="shared" si="31"/>
        <v>0</v>
      </c>
      <c r="FG31" s="163">
        <f t="shared" si="31"/>
        <v>0</v>
      </c>
      <c r="FH31" s="163">
        <f t="shared" si="31"/>
        <v>0</v>
      </c>
      <c r="FI31" s="163">
        <f t="shared" si="31"/>
        <v>0</v>
      </c>
      <c r="FJ31" s="163">
        <f t="shared" si="31"/>
        <v>0</v>
      </c>
      <c r="FK31" s="163">
        <f t="shared" si="31"/>
        <v>0</v>
      </c>
      <c r="FL31" s="163">
        <f t="shared" si="31"/>
        <v>0</v>
      </c>
      <c r="FM31" s="163">
        <f t="shared" si="31"/>
        <v>0</v>
      </c>
      <c r="FN31" s="163">
        <f t="shared" si="31"/>
        <v>0</v>
      </c>
      <c r="FO31" s="163">
        <f t="shared" si="31"/>
        <v>0</v>
      </c>
      <c r="FP31" s="163">
        <f t="shared" si="31"/>
        <v>0</v>
      </c>
      <c r="FQ31" s="163">
        <f t="shared" si="31"/>
        <v>0</v>
      </c>
      <c r="FR31" s="163">
        <f t="shared" si="31"/>
        <v>0</v>
      </c>
      <c r="FS31" s="171">
        <f t="shared" si="31"/>
        <v>0</v>
      </c>
      <c r="FT31" s="229"/>
      <c r="FU31" s="170">
        <f>AVERAGE(FU25:FU30)</f>
        <v>36.302066666666668</v>
      </c>
      <c r="FV31" s="163">
        <f t="shared" ref="FV31:GJ31" si="32">AVERAGE(FV25:FV30)</f>
        <v>154.2837833333333</v>
      </c>
      <c r="FW31" s="163">
        <f t="shared" si="32"/>
        <v>163.35929999999999</v>
      </c>
      <c r="FX31" s="163">
        <f t="shared" si="32"/>
        <v>81.679649999999995</v>
      </c>
      <c r="FY31" s="163">
        <f t="shared" si="32"/>
        <v>13.613275</v>
      </c>
      <c r="FZ31" s="163">
        <f t="shared" si="32"/>
        <v>22.688791666666663</v>
      </c>
      <c r="GA31" s="163">
        <f t="shared" si="32"/>
        <v>4.5377583333333336</v>
      </c>
      <c r="GB31" s="163">
        <f t="shared" si="32"/>
        <v>68.066375000000008</v>
      </c>
      <c r="GC31" s="163">
        <f t="shared" si="32"/>
        <v>9.0755166666666671</v>
      </c>
      <c r="GD31" s="163">
        <f t="shared" si="32"/>
        <v>9.0755166666666671</v>
      </c>
      <c r="GE31" s="163">
        <f t="shared" si="32"/>
        <v>22.688791666666663</v>
      </c>
      <c r="GF31" s="163">
        <f t="shared" si="32"/>
        <v>27.22655</v>
      </c>
      <c r="GG31" s="163">
        <f t="shared" si="32"/>
        <v>108.9062</v>
      </c>
      <c r="GH31" s="163">
        <f t="shared" si="32"/>
        <v>4.5377583333333336</v>
      </c>
      <c r="GI31" s="163">
        <f t="shared" si="32"/>
        <v>108.9062</v>
      </c>
      <c r="GJ31" s="171">
        <f t="shared" si="32"/>
        <v>72.604133333333337</v>
      </c>
      <c r="GK31" s="229"/>
      <c r="GL31" s="170">
        <f>AVERAGE(GL25:GL30)</f>
        <v>0</v>
      </c>
      <c r="GM31" s="163">
        <f t="shared" ref="GM31:HA31" si="33">AVERAGE(GM25:GM30)</f>
        <v>0</v>
      </c>
      <c r="GN31" s="163">
        <f t="shared" si="33"/>
        <v>0</v>
      </c>
      <c r="GO31" s="163">
        <f t="shared" si="33"/>
        <v>0</v>
      </c>
      <c r="GP31" s="163">
        <f t="shared" si="33"/>
        <v>0</v>
      </c>
      <c r="GQ31" s="163">
        <f t="shared" si="33"/>
        <v>0</v>
      </c>
      <c r="GR31" s="163">
        <f t="shared" si="33"/>
        <v>0</v>
      </c>
      <c r="GS31" s="163">
        <f t="shared" si="33"/>
        <v>0</v>
      </c>
      <c r="GT31" s="163">
        <f t="shared" si="33"/>
        <v>0</v>
      </c>
      <c r="GU31" s="163">
        <f t="shared" si="33"/>
        <v>0</v>
      </c>
      <c r="GV31" s="163">
        <f t="shared" si="33"/>
        <v>0</v>
      </c>
      <c r="GW31" s="163">
        <f t="shared" si="33"/>
        <v>0</v>
      </c>
      <c r="GX31" s="163">
        <f t="shared" si="33"/>
        <v>0</v>
      </c>
      <c r="GY31" s="163">
        <f t="shared" si="33"/>
        <v>0</v>
      </c>
      <c r="GZ31" s="163">
        <f t="shared" si="33"/>
        <v>0</v>
      </c>
      <c r="HA31" s="171">
        <f t="shared" si="33"/>
        <v>0</v>
      </c>
      <c r="HB31" s="229"/>
      <c r="HC31" s="170">
        <f>AVERAGE(HC25:HC30)</f>
        <v>0</v>
      </c>
      <c r="HD31" s="163">
        <f t="shared" ref="HD31:HR31" si="34">AVERAGE(HD25:HD30)</f>
        <v>0</v>
      </c>
      <c r="HE31" s="163">
        <f t="shared" si="34"/>
        <v>0</v>
      </c>
      <c r="HF31" s="163">
        <f t="shared" si="34"/>
        <v>0</v>
      </c>
      <c r="HG31" s="163">
        <f t="shared" si="34"/>
        <v>0</v>
      </c>
      <c r="HH31" s="163">
        <f t="shared" si="34"/>
        <v>0</v>
      </c>
      <c r="HI31" s="163">
        <f t="shared" si="34"/>
        <v>0</v>
      </c>
      <c r="HJ31" s="163">
        <f t="shared" si="34"/>
        <v>0</v>
      </c>
      <c r="HK31" s="163">
        <f t="shared" si="34"/>
        <v>0</v>
      </c>
      <c r="HL31" s="163">
        <f t="shared" si="34"/>
        <v>0</v>
      </c>
      <c r="HM31" s="163">
        <f t="shared" si="34"/>
        <v>0</v>
      </c>
      <c r="HN31" s="163">
        <f t="shared" si="34"/>
        <v>0</v>
      </c>
      <c r="HO31" s="163">
        <f t="shared" si="34"/>
        <v>0</v>
      </c>
      <c r="HP31" s="163">
        <f t="shared" si="34"/>
        <v>0</v>
      </c>
      <c r="HQ31" s="163">
        <f t="shared" si="34"/>
        <v>0</v>
      </c>
      <c r="HR31" s="171">
        <f t="shared" si="34"/>
        <v>0</v>
      </c>
      <c r="HS31" s="229"/>
      <c r="HT31" s="170">
        <f>AVERAGE(HT25:HT30)</f>
        <v>0</v>
      </c>
      <c r="HU31" s="163">
        <f t="shared" ref="HU31:II31" si="35">AVERAGE(HU25:HU30)</f>
        <v>0</v>
      </c>
      <c r="HV31" s="163">
        <f t="shared" si="35"/>
        <v>0</v>
      </c>
      <c r="HW31" s="163">
        <f t="shared" si="35"/>
        <v>0</v>
      </c>
      <c r="HX31" s="163">
        <f t="shared" si="35"/>
        <v>0</v>
      </c>
      <c r="HY31" s="163">
        <f t="shared" si="35"/>
        <v>0</v>
      </c>
      <c r="HZ31" s="163">
        <f t="shared" si="35"/>
        <v>0</v>
      </c>
      <c r="IA31" s="163">
        <f t="shared" si="35"/>
        <v>0</v>
      </c>
      <c r="IB31" s="163">
        <f t="shared" si="35"/>
        <v>0</v>
      </c>
      <c r="IC31" s="163">
        <f t="shared" si="35"/>
        <v>0</v>
      </c>
      <c r="ID31" s="163">
        <f t="shared" si="35"/>
        <v>0</v>
      </c>
      <c r="IE31" s="163">
        <f t="shared" si="35"/>
        <v>0</v>
      </c>
      <c r="IF31" s="163">
        <f t="shared" si="35"/>
        <v>0</v>
      </c>
      <c r="IG31" s="163">
        <f t="shared" si="35"/>
        <v>0</v>
      </c>
      <c r="IH31" s="163">
        <f t="shared" si="35"/>
        <v>0</v>
      </c>
      <c r="II31" s="171">
        <f t="shared" si="35"/>
        <v>0</v>
      </c>
    </row>
    <row r="32" spans="1:251" ht="14.65" thickBot="1">
      <c r="A32" s="78" t="s">
        <v>271</v>
      </c>
      <c r="B32" s="192">
        <f>SUM(B25:B30)</f>
        <v>5445.3099999999995</v>
      </c>
      <c r="C32" s="79"/>
      <c r="D32" s="79"/>
      <c r="E32" s="79"/>
      <c r="F32" s="79"/>
      <c r="G32" s="79"/>
      <c r="H32" s="79"/>
      <c r="I32" s="79"/>
      <c r="J32" s="79"/>
      <c r="K32" s="79"/>
      <c r="L32" s="79"/>
      <c r="M32" s="79"/>
      <c r="N32" s="177"/>
      <c r="O32" s="180"/>
      <c r="P32" s="79"/>
      <c r="Q32" s="79"/>
      <c r="R32" s="181"/>
      <c r="S32" s="174">
        <f>SUM(S25:S30)</f>
        <v>0.80112557538461537</v>
      </c>
      <c r="T32" s="165">
        <f>SUM(T25:T30)</f>
        <v>7.5264111539076923</v>
      </c>
      <c r="U32" s="165">
        <f>SUM(U25:U30)</f>
        <v>0.89076894200000012</v>
      </c>
      <c r="V32" s="175">
        <f>SUM(V25:V30)</f>
        <v>154.88586639024393</v>
      </c>
      <c r="X32" s="174">
        <f>SUM(X25:X30)</f>
        <v>217.8124</v>
      </c>
      <c r="Y32" s="165">
        <f t="shared" ref="Y32:AM32" si="36">SUM(Y25:Y30)</f>
        <v>925.70269999999982</v>
      </c>
      <c r="Z32" s="165">
        <f t="shared" si="36"/>
        <v>980.15579999999989</v>
      </c>
      <c r="AA32" s="165">
        <f t="shared" si="36"/>
        <v>490.07789999999994</v>
      </c>
      <c r="AB32" s="165">
        <f t="shared" si="36"/>
        <v>81.679649999999995</v>
      </c>
      <c r="AC32" s="165">
        <f t="shared" si="36"/>
        <v>136.13274999999999</v>
      </c>
      <c r="AD32" s="165">
        <f t="shared" si="36"/>
        <v>27.22655</v>
      </c>
      <c r="AE32" s="165">
        <f t="shared" si="36"/>
        <v>408.39825000000002</v>
      </c>
      <c r="AF32" s="165">
        <f t="shared" si="36"/>
        <v>54.453099999999999</v>
      </c>
      <c r="AG32" s="165">
        <f t="shared" si="36"/>
        <v>54.453099999999999</v>
      </c>
      <c r="AH32" s="165">
        <f t="shared" si="36"/>
        <v>136.13274999999999</v>
      </c>
      <c r="AI32" s="165">
        <f t="shared" si="36"/>
        <v>163.35929999999999</v>
      </c>
      <c r="AJ32" s="165">
        <f t="shared" si="36"/>
        <v>653.43719999999996</v>
      </c>
      <c r="AK32" s="165">
        <f t="shared" si="36"/>
        <v>27.22655</v>
      </c>
      <c r="AL32" s="165">
        <f t="shared" si="36"/>
        <v>653.43719999999996</v>
      </c>
      <c r="AM32" s="175">
        <f t="shared" si="36"/>
        <v>435.62479999999999</v>
      </c>
      <c r="AO32" s="174"/>
      <c r="AP32" s="165"/>
      <c r="AQ32" s="165"/>
      <c r="AR32" s="165"/>
      <c r="AS32" s="165"/>
      <c r="AT32" s="165"/>
      <c r="AU32" s="165"/>
      <c r="AV32" s="165"/>
      <c r="AW32" s="165"/>
      <c r="AX32" s="165"/>
      <c r="AY32" s="165"/>
      <c r="AZ32" s="165"/>
      <c r="BA32" s="165"/>
      <c r="BB32" s="165"/>
      <c r="BC32" s="165"/>
      <c r="BD32" s="175"/>
      <c r="BF32" s="216"/>
      <c r="BG32" s="217"/>
      <c r="BH32" s="217"/>
      <c r="BI32" s="217"/>
      <c r="BJ32" s="217"/>
      <c r="BK32" s="217"/>
      <c r="BL32" s="217"/>
      <c r="BM32" s="217"/>
      <c r="BN32" s="217"/>
      <c r="BO32" s="217"/>
      <c r="BP32" s="217"/>
      <c r="BQ32" s="217"/>
      <c r="BR32" s="217"/>
      <c r="BS32" s="217"/>
      <c r="BT32" s="217"/>
      <c r="BU32" s="220"/>
      <c r="BW32" s="216"/>
      <c r="BX32" s="217"/>
      <c r="BY32" s="217"/>
      <c r="BZ32" s="217"/>
      <c r="CA32" s="217"/>
      <c r="CB32" s="217"/>
      <c r="CC32" s="217"/>
      <c r="CD32" s="217"/>
      <c r="CE32" s="217"/>
      <c r="CF32" s="217"/>
      <c r="CG32" s="217"/>
      <c r="CH32" s="217"/>
      <c r="CI32" s="217"/>
      <c r="CJ32" s="217"/>
      <c r="CK32" s="217"/>
      <c r="CL32" s="220"/>
      <c r="CN32" s="216"/>
      <c r="CO32" s="217"/>
      <c r="CP32" s="217"/>
      <c r="CQ32" s="217"/>
      <c r="CR32" s="217"/>
      <c r="CS32" s="217"/>
      <c r="CT32" s="217"/>
      <c r="CU32" s="217"/>
      <c r="CV32" s="217"/>
      <c r="CW32" s="217"/>
      <c r="CX32" s="217"/>
      <c r="CY32" s="217"/>
      <c r="CZ32" s="217"/>
      <c r="DA32" s="217"/>
      <c r="DB32" s="217"/>
      <c r="DC32" s="220"/>
      <c r="DE32" s="216"/>
      <c r="DF32" s="217"/>
      <c r="DG32" s="217"/>
      <c r="DH32" s="217"/>
      <c r="DI32" s="217"/>
      <c r="DJ32" s="217"/>
      <c r="DK32" s="217"/>
      <c r="DL32" s="217"/>
      <c r="DM32" s="217"/>
      <c r="DN32" s="217"/>
      <c r="DO32" s="217"/>
      <c r="DP32" s="217"/>
      <c r="DQ32" s="217"/>
      <c r="DR32" s="217"/>
      <c r="DS32" s="217"/>
      <c r="DT32" s="220"/>
      <c r="DV32" s="216"/>
      <c r="DW32" s="217"/>
      <c r="DX32" s="217"/>
      <c r="DY32" s="217"/>
      <c r="DZ32" s="217"/>
      <c r="EA32" s="217"/>
      <c r="EB32" s="217"/>
      <c r="EC32" s="217"/>
      <c r="ED32" s="217"/>
      <c r="EE32" s="217"/>
      <c r="EF32" s="217"/>
      <c r="EG32" s="217"/>
      <c r="EH32" s="217"/>
      <c r="EI32" s="217"/>
      <c r="EJ32" s="217"/>
      <c r="EK32" s="220"/>
      <c r="EM32" s="174">
        <f>SUM(EM25:EM30)</f>
        <v>0</v>
      </c>
      <c r="EN32" s="165">
        <f t="shared" ref="EN32:FB32" si="37">SUM(EN25:EN30)</f>
        <v>0</v>
      </c>
      <c r="EO32" s="165">
        <f t="shared" si="37"/>
        <v>0</v>
      </c>
      <c r="EP32" s="165">
        <f t="shared" si="37"/>
        <v>0</v>
      </c>
      <c r="EQ32" s="165">
        <f t="shared" si="37"/>
        <v>0</v>
      </c>
      <c r="ER32" s="165">
        <f t="shared" si="37"/>
        <v>0</v>
      </c>
      <c r="ES32" s="165">
        <f t="shared" si="37"/>
        <v>0</v>
      </c>
      <c r="ET32" s="165">
        <f t="shared" si="37"/>
        <v>0</v>
      </c>
      <c r="EU32" s="165">
        <f t="shared" si="37"/>
        <v>0</v>
      </c>
      <c r="EV32" s="165">
        <f t="shared" si="37"/>
        <v>0</v>
      </c>
      <c r="EW32" s="165">
        <f t="shared" si="37"/>
        <v>0</v>
      </c>
      <c r="EX32" s="165">
        <f t="shared" si="37"/>
        <v>0</v>
      </c>
      <c r="EY32" s="165">
        <f t="shared" si="37"/>
        <v>0</v>
      </c>
      <c r="EZ32" s="165">
        <f t="shared" si="37"/>
        <v>0</v>
      </c>
      <c r="FA32" s="165">
        <f t="shared" si="37"/>
        <v>0</v>
      </c>
      <c r="FB32" s="175">
        <f t="shared" si="37"/>
        <v>0</v>
      </c>
      <c r="FC32" s="229"/>
      <c r="FD32" s="174">
        <f>SUM(FD25:FD30)</f>
        <v>0</v>
      </c>
      <c r="FE32" s="165">
        <f t="shared" ref="FE32:FS32" si="38">SUM(FE25:FE30)</f>
        <v>0</v>
      </c>
      <c r="FF32" s="165">
        <f t="shared" si="38"/>
        <v>0</v>
      </c>
      <c r="FG32" s="165">
        <f t="shared" si="38"/>
        <v>0</v>
      </c>
      <c r="FH32" s="165">
        <f t="shared" si="38"/>
        <v>0</v>
      </c>
      <c r="FI32" s="165">
        <f t="shared" si="38"/>
        <v>0</v>
      </c>
      <c r="FJ32" s="165">
        <f t="shared" si="38"/>
        <v>0</v>
      </c>
      <c r="FK32" s="165">
        <f t="shared" si="38"/>
        <v>0</v>
      </c>
      <c r="FL32" s="165">
        <f t="shared" si="38"/>
        <v>0</v>
      </c>
      <c r="FM32" s="165">
        <f t="shared" si="38"/>
        <v>0</v>
      </c>
      <c r="FN32" s="165">
        <f t="shared" si="38"/>
        <v>0</v>
      </c>
      <c r="FO32" s="165">
        <f t="shared" si="38"/>
        <v>0</v>
      </c>
      <c r="FP32" s="165">
        <f t="shared" si="38"/>
        <v>0</v>
      </c>
      <c r="FQ32" s="165">
        <f t="shared" si="38"/>
        <v>0</v>
      </c>
      <c r="FR32" s="165">
        <f t="shared" si="38"/>
        <v>0</v>
      </c>
      <c r="FS32" s="175">
        <f t="shared" si="38"/>
        <v>0</v>
      </c>
      <c r="FT32" s="229"/>
      <c r="FU32" s="174">
        <f>SUM(FU25:FU30)</f>
        <v>217.8124</v>
      </c>
      <c r="FV32" s="165">
        <f t="shared" ref="FV32:GJ32" si="39">SUM(FV25:FV30)</f>
        <v>925.70269999999982</v>
      </c>
      <c r="FW32" s="165">
        <f t="shared" si="39"/>
        <v>980.15579999999989</v>
      </c>
      <c r="FX32" s="165">
        <f t="shared" si="39"/>
        <v>490.07789999999994</v>
      </c>
      <c r="FY32" s="165">
        <f t="shared" si="39"/>
        <v>81.679649999999995</v>
      </c>
      <c r="FZ32" s="165">
        <f t="shared" si="39"/>
        <v>136.13274999999999</v>
      </c>
      <c r="GA32" s="165">
        <f t="shared" si="39"/>
        <v>27.22655</v>
      </c>
      <c r="GB32" s="165">
        <f t="shared" si="39"/>
        <v>408.39825000000002</v>
      </c>
      <c r="GC32" s="165">
        <f t="shared" si="39"/>
        <v>54.453099999999999</v>
      </c>
      <c r="GD32" s="165">
        <f t="shared" si="39"/>
        <v>54.453099999999999</v>
      </c>
      <c r="GE32" s="165">
        <f t="shared" si="39"/>
        <v>136.13274999999999</v>
      </c>
      <c r="GF32" s="165">
        <f t="shared" si="39"/>
        <v>163.35929999999999</v>
      </c>
      <c r="GG32" s="165">
        <f t="shared" si="39"/>
        <v>653.43719999999996</v>
      </c>
      <c r="GH32" s="165">
        <f t="shared" si="39"/>
        <v>27.22655</v>
      </c>
      <c r="GI32" s="165">
        <f t="shared" si="39"/>
        <v>653.43719999999996</v>
      </c>
      <c r="GJ32" s="175">
        <f t="shared" si="39"/>
        <v>435.62479999999999</v>
      </c>
      <c r="GK32" s="229"/>
      <c r="GL32" s="174">
        <f>SUM(GL25:GL30)</f>
        <v>0</v>
      </c>
      <c r="GM32" s="165">
        <f t="shared" ref="GM32:HA32" si="40">SUM(GM25:GM30)</f>
        <v>0</v>
      </c>
      <c r="GN32" s="165">
        <f t="shared" si="40"/>
        <v>0</v>
      </c>
      <c r="GO32" s="165">
        <f t="shared" si="40"/>
        <v>0</v>
      </c>
      <c r="GP32" s="165">
        <f t="shared" si="40"/>
        <v>0</v>
      </c>
      <c r="GQ32" s="165">
        <f t="shared" si="40"/>
        <v>0</v>
      </c>
      <c r="GR32" s="165">
        <f t="shared" si="40"/>
        <v>0</v>
      </c>
      <c r="GS32" s="165">
        <f t="shared" si="40"/>
        <v>0</v>
      </c>
      <c r="GT32" s="165">
        <f t="shared" si="40"/>
        <v>0</v>
      </c>
      <c r="GU32" s="165">
        <f t="shared" si="40"/>
        <v>0</v>
      </c>
      <c r="GV32" s="165">
        <f t="shared" si="40"/>
        <v>0</v>
      </c>
      <c r="GW32" s="165">
        <f t="shared" si="40"/>
        <v>0</v>
      </c>
      <c r="GX32" s="165">
        <f t="shared" si="40"/>
        <v>0</v>
      </c>
      <c r="GY32" s="165">
        <f t="shared" si="40"/>
        <v>0</v>
      </c>
      <c r="GZ32" s="165">
        <f t="shared" si="40"/>
        <v>0</v>
      </c>
      <c r="HA32" s="175">
        <f t="shared" si="40"/>
        <v>0</v>
      </c>
      <c r="HB32" s="229"/>
      <c r="HC32" s="174">
        <f>SUM(HC25:HC30)</f>
        <v>0</v>
      </c>
      <c r="HD32" s="165">
        <f t="shared" ref="HD32:HR32" si="41">SUM(HD25:HD30)</f>
        <v>0</v>
      </c>
      <c r="HE32" s="165">
        <f t="shared" si="41"/>
        <v>0</v>
      </c>
      <c r="HF32" s="165">
        <f t="shared" si="41"/>
        <v>0</v>
      </c>
      <c r="HG32" s="165">
        <f t="shared" si="41"/>
        <v>0</v>
      </c>
      <c r="HH32" s="165">
        <f t="shared" si="41"/>
        <v>0</v>
      </c>
      <c r="HI32" s="165">
        <f t="shared" si="41"/>
        <v>0</v>
      </c>
      <c r="HJ32" s="165">
        <f t="shared" si="41"/>
        <v>0</v>
      </c>
      <c r="HK32" s="165">
        <f t="shared" si="41"/>
        <v>0</v>
      </c>
      <c r="HL32" s="165">
        <f t="shared" si="41"/>
        <v>0</v>
      </c>
      <c r="HM32" s="165">
        <f t="shared" si="41"/>
        <v>0</v>
      </c>
      <c r="HN32" s="165">
        <f t="shared" si="41"/>
        <v>0</v>
      </c>
      <c r="HO32" s="165">
        <f t="shared" si="41"/>
        <v>0</v>
      </c>
      <c r="HP32" s="165">
        <f t="shared" si="41"/>
        <v>0</v>
      </c>
      <c r="HQ32" s="165">
        <f t="shared" si="41"/>
        <v>0</v>
      </c>
      <c r="HR32" s="175">
        <f t="shared" si="41"/>
        <v>0</v>
      </c>
      <c r="HS32" s="229"/>
      <c r="HT32" s="174">
        <f>SUM(HT25:HT30)</f>
        <v>0</v>
      </c>
      <c r="HU32" s="165">
        <f t="shared" ref="HU32:II32" si="42">SUM(HU25:HU30)</f>
        <v>0</v>
      </c>
      <c r="HV32" s="165">
        <f t="shared" si="42"/>
        <v>0</v>
      </c>
      <c r="HW32" s="165">
        <f t="shared" si="42"/>
        <v>0</v>
      </c>
      <c r="HX32" s="165">
        <f t="shared" si="42"/>
        <v>0</v>
      </c>
      <c r="HY32" s="165">
        <f t="shared" si="42"/>
        <v>0</v>
      </c>
      <c r="HZ32" s="165">
        <f t="shared" si="42"/>
        <v>0</v>
      </c>
      <c r="IA32" s="165">
        <f t="shared" si="42"/>
        <v>0</v>
      </c>
      <c r="IB32" s="165">
        <f t="shared" si="42"/>
        <v>0</v>
      </c>
      <c r="IC32" s="165">
        <f t="shared" si="42"/>
        <v>0</v>
      </c>
      <c r="ID32" s="165">
        <f t="shared" si="42"/>
        <v>0</v>
      </c>
      <c r="IE32" s="165">
        <f t="shared" si="42"/>
        <v>0</v>
      </c>
      <c r="IF32" s="165">
        <f t="shared" si="42"/>
        <v>0</v>
      </c>
      <c r="IG32" s="165">
        <f t="shared" si="42"/>
        <v>0</v>
      </c>
      <c r="IH32" s="165">
        <f t="shared" si="42"/>
        <v>0</v>
      </c>
      <c r="II32" s="175">
        <f t="shared" si="42"/>
        <v>0</v>
      </c>
    </row>
    <row r="33" spans="1:243" ht="14.65" thickBot="1">
      <c r="X33" s="208"/>
      <c r="Y33" s="208"/>
      <c r="Z33" s="208"/>
      <c r="AA33" s="208"/>
      <c r="AB33" s="208"/>
      <c r="AC33" s="208"/>
      <c r="AD33" s="208"/>
      <c r="AE33" s="208"/>
      <c r="AF33" s="208"/>
      <c r="AG33" s="208"/>
      <c r="AH33" s="208"/>
      <c r="AI33" s="208"/>
      <c r="AJ33" s="208"/>
      <c r="AK33" s="208"/>
      <c r="AL33" s="208"/>
      <c r="AM33" s="208"/>
      <c r="AO33" s="208"/>
      <c r="AP33" s="208"/>
      <c r="AQ33" s="208"/>
      <c r="AR33" s="208"/>
      <c r="AS33" s="208"/>
      <c r="AT33" s="208"/>
      <c r="AU33" s="208"/>
      <c r="AV33" s="208"/>
      <c r="AW33" s="208"/>
      <c r="AX33" s="208"/>
      <c r="AY33" s="208"/>
      <c r="AZ33" s="208"/>
      <c r="BA33" s="208"/>
      <c r="BB33" s="208"/>
      <c r="BC33" s="208"/>
      <c r="BD33" s="208"/>
      <c r="BF33" s="222"/>
      <c r="BG33" s="222"/>
      <c r="BH33" s="222"/>
      <c r="BI33" s="222"/>
      <c r="BJ33" s="222"/>
      <c r="BK33" s="222"/>
      <c r="BL33" s="222"/>
      <c r="BM33" s="222"/>
      <c r="BN33" s="222"/>
      <c r="BO33" s="222"/>
      <c r="BP33" s="222"/>
      <c r="BQ33" s="222"/>
      <c r="BR33" s="222"/>
      <c r="BS33" s="222"/>
      <c r="BT33" s="222"/>
      <c r="BU33" s="222"/>
      <c r="BW33" s="222"/>
      <c r="BX33" s="222"/>
      <c r="BY33" s="222"/>
      <c r="BZ33" s="222"/>
      <c r="CA33" s="222"/>
      <c r="CB33" s="222"/>
      <c r="CC33" s="222"/>
      <c r="CD33" s="222"/>
      <c r="CE33" s="222"/>
      <c r="CF33" s="222"/>
      <c r="CG33" s="222"/>
      <c r="CH33" s="222"/>
      <c r="CI33" s="222"/>
      <c r="CJ33" s="222"/>
      <c r="CK33" s="222"/>
      <c r="CL33" s="222"/>
      <c r="CN33" s="222"/>
      <c r="CO33" s="222"/>
      <c r="CP33" s="222"/>
      <c r="CQ33" s="222"/>
      <c r="CR33" s="222"/>
      <c r="CS33" s="222"/>
      <c r="CT33" s="222"/>
      <c r="CU33" s="222"/>
      <c r="CV33" s="222"/>
      <c r="CW33" s="222"/>
      <c r="CX33" s="222"/>
      <c r="CY33" s="222"/>
      <c r="CZ33" s="222"/>
      <c r="DA33" s="222"/>
      <c r="DB33" s="222"/>
      <c r="DC33" s="222"/>
      <c r="DE33" s="222"/>
      <c r="DF33" s="222"/>
      <c r="DG33" s="222"/>
      <c r="DH33" s="222"/>
      <c r="DI33" s="222"/>
      <c r="DJ33" s="222"/>
      <c r="DK33" s="222"/>
      <c r="DL33" s="222"/>
      <c r="DM33" s="222"/>
      <c r="DN33" s="222"/>
      <c r="DO33" s="222"/>
      <c r="DP33" s="222"/>
      <c r="DQ33" s="222"/>
      <c r="DR33" s="222"/>
      <c r="DS33" s="222"/>
      <c r="DT33" s="222"/>
      <c r="DV33" s="222"/>
      <c r="DW33" s="222"/>
      <c r="DX33" s="222"/>
      <c r="DY33" s="222"/>
      <c r="DZ33" s="222"/>
      <c r="EA33" s="222"/>
      <c r="EB33" s="222"/>
      <c r="EC33" s="222"/>
      <c r="ED33" s="222"/>
      <c r="EE33" s="222"/>
      <c r="EF33" s="222"/>
      <c r="EG33" s="222"/>
      <c r="EH33" s="222"/>
      <c r="EI33" s="222"/>
      <c r="EJ33" s="222"/>
      <c r="EK33" s="222"/>
      <c r="EM33" s="230"/>
      <c r="EN33" s="230"/>
      <c r="EO33" s="230"/>
      <c r="EP33" s="230"/>
      <c r="EQ33" s="230"/>
      <c r="ER33" s="230"/>
      <c r="ES33" s="230"/>
      <c r="ET33" s="230"/>
      <c r="EU33" s="230"/>
      <c r="EV33" s="230"/>
      <c r="EW33" s="230"/>
      <c r="EX33" s="230"/>
      <c r="EY33" s="230"/>
      <c r="EZ33" s="230"/>
      <c r="FA33" s="230"/>
      <c r="FB33" s="230"/>
      <c r="FC33" s="229"/>
      <c r="FD33" s="230"/>
      <c r="FE33" s="230"/>
      <c r="FF33" s="230"/>
      <c r="FG33" s="230"/>
      <c r="FH33" s="230"/>
      <c r="FI33" s="230"/>
      <c r="FJ33" s="230"/>
      <c r="FK33" s="230"/>
      <c r="FL33" s="230"/>
      <c r="FM33" s="230"/>
      <c r="FN33" s="230"/>
      <c r="FO33" s="230"/>
      <c r="FP33" s="230"/>
      <c r="FQ33" s="230"/>
      <c r="FR33" s="230"/>
      <c r="FS33" s="230"/>
      <c r="FT33" s="229"/>
      <c r="FU33" s="230"/>
      <c r="FV33" s="230"/>
      <c r="FW33" s="230"/>
      <c r="FX33" s="230"/>
      <c r="FY33" s="230"/>
      <c r="FZ33" s="230"/>
      <c r="GA33" s="230"/>
      <c r="GB33" s="230"/>
      <c r="GC33" s="230"/>
      <c r="GD33" s="230"/>
      <c r="GE33" s="230"/>
      <c r="GF33" s="230"/>
      <c r="GG33" s="230"/>
      <c r="GH33" s="230"/>
      <c r="GI33" s="230"/>
      <c r="GJ33" s="230"/>
      <c r="GK33" s="229"/>
      <c r="GL33" s="230"/>
      <c r="GM33" s="230"/>
      <c r="GN33" s="230"/>
      <c r="GO33" s="230"/>
      <c r="GP33" s="230"/>
      <c r="GQ33" s="230"/>
      <c r="GR33" s="230"/>
      <c r="GS33" s="230"/>
      <c r="GT33" s="230"/>
      <c r="GU33" s="230"/>
      <c r="GV33" s="230"/>
      <c r="GW33" s="230"/>
      <c r="GX33" s="230"/>
      <c r="GY33" s="230"/>
      <c r="GZ33" s="230"/>
      <c r="HA33" s="230"/>
      <c r="HB33" s="229"/>
      <c r="HC33" s="230"/>
      <c r="HD33" s="230"/>
      <c r="HE33" s="230"/>
      <c r="HF33" s="230"/>
      <c r="HG33" s="230"/>
      <c r="HH33" s="230"/>
      <c r="HI33" s="230"/>
      <c r="HJ33" s="230"/>
      <c r="HK33" s="230"/>
      <c r="HL33" s="230"/>
      <c r="HM33" s="230"/>
      <c r="HN33" s="230"/>
      <c r="HO33" s="230"/>
      <c r="HP33" s="230"/>
      <c r="HQ33" s="230"/>
      <c r="HR33" s="230"/>
      <c r="HS33" s="229"/>
      <c r="HT33" s="230"/>
      <c r="HU33" s="230"/>
      <c r="HV33" s="230"/>
      <c r="HW33" s="230"/>
      <c r="HX33" s="230"/>
      <c r="HY33" s="230"/>
      <c r="HZ33" s="230"/>
      <c r="IA33" s="230"/>
      <c r="IB33" s="230"/>
      <c r="IC33" s="230"/>
      <c r="ID33" s="230"/>
      <c r="IE33" s="230"/>
      <c r="IF33" s="230"/>
      <c r="IG33" s="230"/>
      <c r="IH33" s="230"/>
      <c r="II33" s="230"/>
    </row>
    <row r="34" spans="1:243">
      <c r="A34" s="378" t="s">
        <v>285</v>
      </c>
      <c r="B34" s="163">
        <f>INDEX('Waste Projections'!$H36:$AL36,MATCH('4. YTS and UCRTS Rail'!$B$1,'Waste Projections'!$H$6:$AL$6,0))</f>
        <v>11397.771786429366</v>
      </c>
      <c r="C34" s="81" t="s">
        <v>294</v>
      </c>
      <c r="D34" s="81" t="s">
        <v>286</v>
      </c>
      <c r="E34" s="81" t="s">
        <v>274</v>
      </c>
      <c r="F34" s="81" t="s">
        <v>297</v>
      </c>
      <c r="G34" s="152">
        <v>3.8</v>
      </c>
      <c r="H34" s="82" t="s">
        <v>249</v>
      </c>
      <c r="I34" s="152">
        <v>36.799999999999997</v>
      </c>
      <c r="J34" s="152" t="s">
        <v>221</v>
      </c>
      <c r="K34" s="152">
        <v>11</v>
      </c>
      <c r="L34" s="152" t="s">
        <v>220</v>
      </c>
      <c r="M34" s="152">
        <f>$M$5</f>
        <v>1200</v>
      </c>
      <c r="N34" s="178" t="s">
        <v>222</v>
      </c>
      <c r="O34" s="170">
        <f>(IF($H34=O$4,$G34,0)+IF($J34=O$4,$I34,0)+IF($N34=O$4,$M34,0)+IF($L34=O$4,$K34,0))*$B34</f>
        <v>0</v>
      </c>
      <c r="P34" s="163">
        <f t="shared" ref="P34:R34" si="43">(IF($H34=P$4,$G34,0)+IF($J34=P$4,$I34,0)+IF($N34=P$4,$M34,0)+IF($L34=P$4,$K34,0))*$B34</f>
        <v>125375.48965072303</v>
      </c>
      <c r="Q34" s="163">
        <f t="shared" si="43"/>
        <v>419438.00174060062</v>
      </c>
      <c r="R34" s="171">
        <f t="shared" si="43"/>
        <v>13677326.14371524</v>
      </c>
      <c r="S34" s="170">
        <f>INDEX('Transportation GHG'!$B$21:$B$24,MATCH('4. YTS and UCRTS Rail'!S$4,'Transportation GHG'!$A$21:$A$24,0))*O34</f>
        <v>0</v>
      </c>
      <c r="T34" s="163">
        <f>INDEX('Transportation GHG'!$B$21:$B$24,MATCH('4. YTS and UCRTS Rail'!T$4,'Transportation GHG'!$A$21:$A$24,0))*P34</f>
        <v>11.247145848513323</v>
      </c>
      <c r="U34" s="163">
        <f>INDEX('Transportation GHG'!$B$21:$B$24,MATCH('4. YTS and UCRTS Rail'!U$4,'Transportation GHG'!$A$21:$A$24,0))*Q34</f>
        <v>7.3778069024115904</v>
      </c>
      <c r="V34" s="171">
        <f>INDEX('Transportation GHG'!$B$21:$B$24,MATCH('4. YTS and UCRTS Rail'!V$4,'Transportation GHG'!$A$21:$A$24,0))*R34</f>
        <v>324.1971087154617</v>
      </c>
      <c r="X34" s="170">
        <f>INDEX('Waste Composition'!$P$5:$P$20,MATCH('4. YTS and UCRTS Rail'!X$4,'Waste Composition'!$O$5:$O$20,0))*$B34</f>
        <v>455.91087145717466</v>
      </c>
      <c r="Y34" s="163">
        <f>INDEX('Waste Composition'!$P$5:$P$20,MATCH('4. YTS and UCRTS Rail'!Y$4,'Waste Composition'!$O$5:$O$20,0))*$B34</f>
        <v>1937.6212036929921</v>
      </c>
      <c r="Z34" s="163">
        <f>INDEX('Waste Composition'!$P$5:$P$20,MATCH('4. YTS and UCRTS Rail'!Z$4,'Waste Composition'!$O$5:$O$20,0))*$B34</f>
        <v>2051.5989215572858</v>
      </c>
      <c r="AA34" s="163">
        <f>INDEX('Waste Composition'!$P$5:$P$20,MATCH('4. YTS and UCRTS Rail'!AA$4,'Waste Composition'!$O$5:$O$20,0))*$B34</f>
        <v>1025.7994607786429</v>
      </c>
      <c r="AB34" s="163">
        <f>INDEX('Waste Composition'!$P$5:$P$20,MATCH('4. YTS and UCRTS Rail'!AB$4,'Waste Composition'!$O$5:$O$20,0))*$B34</f>
        <v>170.96657679644048</v>
      </c>
      <c r="AC34" s="163">
        <f>INDEX('Waste Composition'!$P$5:$P$20,MATCH('4. YTS and UCRTS Rail'!AC$4,'Waste Composition'!$O$5:$O$20,0))*$B34</f>
        <v>284.94429466073416</v>
      </c>
      <c r="AD34" s="163">
        <f>INDEX('Waste Composition'!$P$5:$P$20,MATCH('4. YTS and UCRTS Rail'!AD$4,'Waste Composition'!$O$5:$O$20,0))*$B34</f>
        <v>56.988858932146833</v>
      </c>
      <c r="AE34" s="163">
        <f>INDEX('Waste Composition'!$P$5:$P$20,MATCH('4. YTS and UCRTS Rail'!AE$4,'Waste Composition'!$O$5:$O$20,0))*$B34</f>
        <v>854.83288398220247</v>
      </c>
      <c r="AF34" s="163">
        <f>INDEX('Waste Composition'!$P$5:$P$20,MATCH('4. YTS and UCRTS Rail'!AF$4,'Waste Composition'!$O$5:$O$20,0))*$B34</f>
        <v>113.97771786429367</v>
      </c>
      <c r="AG34" s="163">
        <f>INDEX('Waste Composition'!$P$5:$P$20,MATCH('4. YTS and UCRTS Rail'!AG$4,'Waste Composition'!$O$5:$O$20,0))*$B34</f>
        <v>113.97771786429367</v>
      </c>
      <c r="AH34" s="163">
        <f>INDEX('Waste Composition'!$P$5:$P$20,MATCH('4. YTS and UCRTS Rail'!AH$4,'Waste Composition'!$O$5:$O$20,0))*$B34</f>
        <v>284.94429466073416</v>
      </c>
      <c r="AI34" s="163">
        <f>INDEX('Waste Composition'!$P$5:$P$20,MATCH('4. YTS and UCRTS Rail'!AI$4,'Waste Composition'!$O$5:$O$20,0))*$B34</f>
        <v>341.93315359288096</v>
      </c>
      <c r="AJ34" s="163">
        <f>INDEX('Waste Composition'!$P$5:$P$20,MATCH('4. YTS and UCRTS Rail'!AJ$4,'Waste Composition'!$O$5:$O$20,0))*$B34</f>
        <v>1367.7326143715238</v>
      </c>
      <c r="AK34" s="163">
        <f>INDEX('Waste Composition'!$P$5:$P$20,MATCH('4. YTS and UCRTS Rail'!AK$4,'Waste Composition'!$O$5:$O$20,0))*$B34</f>
        <v>56.988858932146833</v>
      </c>
      <c r="AL34" s="163">
        <f>INDEX('Waste Composition'!$P$5:$P$20,MATCH('4. YTS and UCRTS Rail'!AL$4,'Waste Composition'!$O$5:$O$20,0))*$B34</f>
        <v>1367.7326143715238</v>
      </c>
      <c r="AM34" s="171">
        <f>INDEX('Waste Composition'!$P$5:$P$20,MATCH('4. YTS and UCRTS Rail'!AM$4,'Waste Composition'!$O$5:$O$20,0))*$B34</f>
        <v>911.82174291434933</v>
      </c>
      <c r="AO34" s="212">
        <v>0</v>
      </c>
      <c r="AP34" s="213">
        <v>0</v>
      </c>
      <c r="AQ34" s="213">
        <v>0</v>
      </c>
      <c r="AR34" s="213">
        <v>0</v>
      </c>
      <c r="AS34" s="213">
        <v>0</v>
      </c>
      <c r="AT34" s="213">
        <v>0</v>
      </c>
      <c r="AU34" s="213">
        <v>0</v>
      </c>
      <c r="AV34" s="213">
        <v>0</v>
      </c>
      <c r="AW34" s="213">
        <v>0</v>
      </c>
      <c r="AX34" s="213">
        <v>0</v>
      </c>
      <c r="AY34" s="213">
        <v>0</v>
      </c>
      <c r="AZ34" s="213">
        <v>0</v>
      </c>
      <c r="BA34" s="213">
        <v>0</v>
      </c>
      <c r="BB34" s="213">
        <v>0</v>
      </c>
      <c r="BC34" s="213">
        <v>0</v>
      </c>
      <c r="BD34" s="213">
        <v>0</v>
      </c>
      <c r="BF34" s="212">
        <v>0</v>
      </c>
      <c r="BG34" s="213">
        <v>0</v>
      </c>
      <c r="BH34" s="213">
        <v>0</v>
      </c>
      <c r="BI34" s="213">
        <v>0</v>
      </c>
      <c r="BJ34" s="213">
        <v>0</v>
      </c>
      <c r="BK34" s="213">
        <v>0</v>
      </c>
      <c r="BL34" s="213">
        <v>0</v>
      </c>
      <c r="BM34" s="213">
        <v>0</v>
      </c>
      <c r="BN34" s="213">
        <v>0</v>
      </c>
      <c r="BO34" s="213">
        <v>0</v>
      </c>
      <c r="BP34" s="213">
        <v>0</v>
      </c>
      <c r="BQ34" s="213">
        <v>0</v>
      </c>
      <c r="BR34" s="213">
        <v>0</v>
      </c>
      <c r="BS34" s="213">
        <v>0</v>
      </c>
      <c r="BT34" s="213">
        <v>0</v>
      </c>
      <c r="BU34" s="213">
        <v>0</v>
      </c>
      <c r="BW34" s="212">
        <v>0</v>
      </c>
      <c r="BX34" s="213">
        <f>'Waste Composition'!G16/'Waste Composition'!P5</f>
        <v>0.52941176470588236</v>
      </c>
      <c r="BY34" s="213">
        <v>1</v>
      </c>
      <c r="BZ34" s="213">
        <v>1</v>
      </c>
      <c r="CA34" s="213">
        <v>0</v>
      </c>
      <c r="CB34" s="213">
        <v>0</v>
      </c>
      <c r="CC34" s="213">
        <v>0</v>
      </c>
      <c r="CD34" s="213">
        <v>0</v>
      </c>
      <c r="CE34" s="213">
        <v>0</v>
      </c>
      <c r="CF34" s="213">
        <v>0</v>
      </c>
      <c r="CG34" s="213">
        <v>0</v>
      </c>
      <c r="CH34" s="213">
        <v>0</v>
      </c>
      <c r="CI34" s="213">
        <v>1</v>
      </c>
      <c r="CJ34" s="213">
        <v>0</v>
      </c>
      <c r="CK34" s="213">
        <v>0</v>
      </c>
      <c r="CL34" s="218">
        <v>1</v>
      </c>
      <c r="CN34" s="212">
        <v>0</v>
      </c>
      <c r="CO34" s="213">
        <v>0</v>
      </c>
      <c r="CP34" s="213">
        <v>0</v>
      </c>
      <c r="CQ34" s="213">
        <v>0</v>
      </c>
      <c r="CR34" s="213">
        <v>0</v>
      </c>
      <c r="CS34" s="213">
        <v>0</v>
      </c>
      <c r="CT34" s="213">
        <v>0</v>
      </c>
      <c r="CU34" s="213">
        <v>0</v>
      </c>
      <c r="CV34" s="213">
        <v>0</v>
      </c>
      <c r="CW34" s="213">
        <v>0</v>
      </c>
      <c r="CX34" s="213">
        <v>0</v>
      </c>
      <c r="CY34" s="213">
        <v>0</v>
      </c>
      <c r="CZ34" s="213">
        <v>0</v>
      </c>
      <c r="DA34" s="213">
        <v>0</v>
      </c>
      <c r="DB34" s="213">
        <v>0</v>
      </c>
      <c r="DC34" s="213">
        <v>0</v>
      </c>
      <c r="DE34" s="212">
        <v>0</v>
      </c>
      <c r="DF34" s="213">
        <v>0</v>
      </c>
      <c r="DG34" s="213">
        <v>0</v>
      </c>
      <c r="DH34" s="213">
        <v>0</v>
      </c>
      <c r="DI34" s="213">
        <v>0</v>
      </c>
      <c r="DJ34" s="213">
        <v>0</v>
      </c>
      <c r="DK34" s="213">
        <v>0</v>
      </c>
      <c r="DL34" s="213">
        <v>0</v>
      </c>
      <c r="DM34" s="213">
        <v>0</v>
      </c>
      <c r="DN34" s="213">
        <v>0</v>
      </c>
      <c r="DO34" s="213">
        <v>0</v>
      </c>
      <c r="DP34" s="213">
        <v>0</v>
      </c>
      <c r="DQ34" s="213">
        <v>0</v>
      </c>
      <c r="DR34" s="213">
        <v>0</v>
      </c>
      <c r="DS34" s="213">
        <v>0</v>
      </c>
      <c r="DT34" s="213">
        <v>0</v>
      </c>
      <c r="DV34" s="212">
        <v>0</v>
      </c>
      <c r="DW34" s="213">
        <v>0</v>
      </c>
      <c r="DX34" s="213">
        <v>0</v>
      </c>
      <c r="DY34" s="213">
        <v>0</v>
      </c>
      <c r="DZ34" s="213">
        <v>0</v>
      </c>
      <c r="EA34" s="213">
        <v>0</v>
      </c>
      <c r="EB34" s="213">
        <v>0</v>
      </c>
      <c r="EC34" s="213">
        <v>0</v>
      </c>
      <c r="ED34" s="213">
        <v>0</v>
      </c>
      <c r="EE34" s="213">
        <v>0</v>
      </c>
      <c r="EF34" s="213">
        <v>0</v>
      </c>
      <c r="EG34" s="213">
        <v>0</v>
      </c>
      <c r="EH34" s="213">
        <v>0</v>
      </c>
      <c r="EI34" s="213">
        <v>0</v>
      </c>
      <c r="EJ34" s="213">
        <v>0</v>
      </c>
      <c r="EK34" s="213">
        <v>0</v>
      </c>
      <c r="EM34" s="170">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71">
        <f>$AM$34*BD34</f>
        <v>0</v>
      </c>
      <c r="FC34" s="229"/>
      <c r="FD34" s="170">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71">
        <f>$AM$34*BU34</f>
        <v>0</v>
      </c>
      <c r="FT34" s="229"/>
      <c r="FU34" s="170">
        <f>$X$34*BW34</f>
        <v>0</v>
      </c>
      <c r="FV34" s="163">
        <f>$Y$34*BX34</f>
        <v>1025.7994607786429</v>
      </c>
      <c r="FW34" s="163">
        <f>$Z$34*BY34</f>
        <v>2051.5989215572858</v>
      </c>
      <c r="FX34" s="163">
        <f>$AA$34*BZ34</f>
        <v>1025.7994607786429</v>
      </c>
      <c r="FY34" s="163">
        <f>$AB$34*CA34</f>
        <v>0</v>
      </c>
      <c r="FZ34" s="163">
        <f>$AC$34*CB34</f>
        <v>0</v>
      </c>
      <c r="GA34" s="163">
        <f>$AD$34*CC34</f>
        <v>0</v>
      </c>
      <c r="GB34" s="163">
        <f>$AE$34*CD34</f>
        <v>0</v>
      </c>
      <c r="GC34" s="163">
        <f>$AF$34*CE34</f>
        <v>0</v>
      </c>
      <c r="GD34" s="163">
        <f>$AG$34*CF34</f>
        <v>0</v>
      </c>
      <c r="GE34" s="163">
        <f>$AH$34*CG34</f>
        <v>0</v>
      </c>
      <c r="GF34" s="163">
        <f>$AI$34*CH34</f>
        <v>0</v>
      </c>
      <c r="GG34" s="163">
        <f>$AJ$34*CI34</f>
        <v>1367.7326143715238</v>
      </c>
      <c r="GH34" s="163">
        <f>$AK$34*CJ34</f>
        <v>0</v>
      </c>
      <c r="GI34" s="163">
        <f>$AL$34*CK34</f>
        <v>0</v>
      </c>
      <c r="GJ34" s="171">
        <f>$AM$34*CL34</f>
        <v>911.82174291434933</v>
      </c>
      <c r="GK34" s="229"/>
      <c r="GL34" s="170">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71">
        <f>$AM$34*DC34</f>
        <v>0</v>
      </c>
      <c r="HB34" s="229"/>
      <c r="HC34" s="170">
        <f>$X$34*DE34</f>
        <v>0</v>
      </c>
      <c r="HD34" s="163">
        <f>$Y$34*DF34</f>
        <v>0</v>
      </c>
      <c r="HE34" s="163">
        <f>$Z$34*DG34</f>
        <v>0</v>
      </c>
      <c r="HF34" s="163">
        <f>$AA$34*DH34</f>
        <v>0</v>
      </c>
      <c r="HG34" s="163">
        <f>$AB$34*DI34</f>
        <v>0</v>
      </c>
      <c r="HH34" s="163">
        <f>$AC$34*DJ34</f>
        <v>0</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71">
        <f>$AM$34*DT34</f>
        <v>0</v>
      </c>
      <c r="HS34" s="229"/>
      <c r="HT34" s="170">
        <f>$X$34*DV34</f>
        <v>0</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71">
        <f>$AM$34*EK34</f>
        <v>0</v>
      </c>
    </row>
    <row r="35" spans="1:243" ht="14.65" thickBot="1">
      <c r="A35" s="379"/>
      <c r="B35" s="165">
        <f>INDEX('Waste Projections'!$H37:$AL37,MATCH('4. YTS and UCRTS Rail'!$B$1,'Waste Projections'!$H$6:$AL$6,0))</f>
        <v>2086.9582135706341</v>
      </c>
      <c r="C35" s="286" t="s">
        <v>294</v>
      </c>
      <c r="D35" s="155" t="s">
        <v>286</v>
      </c>
      <c r="E35" s="155" t="s">
        <v>274</v>
      </c>
      <c r="F35" s="155" t="s">
        <v>297</v>
      </c>
      <c r="G35" s="157">
        <v>3.8</v>
      </c>
      <c r="H35" s="150" t="s">
        <v>249</v>
      </c>
      <c r="I35" s="157">
        <v>36.799999999999997</v>
      </c>
      <c r="J35" s="157" t="s">
        <v>221</v>
      </c>
      <c r="K35" s="157">
        <v>11</v>
      </c>
      <c r="L35" s="157" t="s">
        <v>220</v>
      </c>
      <c r="M35" s="157">
        <f>$M$5</f>
        <v>1200</v>
      </c>
      <c r="N35" s="183" t="s">
        <v>222</v>
      </c>
      <c r="O35" s="174">
        <f t="shared" ref="O35:R35" si="44">(IF($H35=O$4,$G35,0)+IF($J35=O$4,$I35,0)+IF($N35=O$4,$M35,0)+IF($L35=O$4,$K35,0))*$B35</f>
        <v>0</v>
      </c>
      <c r="P35" s="165">
        <f t="shared" si="44"/>
        <v>22956.540349276976</v>
      </c>
      <c r="Q35" s="165">
        <f t="shared" si="44"/>
        <v>76800.062259399332</v>
      </c>
      <c r="R35" s="175">
        <f t="shared" si="44"/>
        <v>2504349.8562847609</v>
      </c>
      <c r="S35" s="174">
        <f>INDEX('Transportation GHG'!$B$21:$B$24,MATCH('4. YTS and UCRTS Rail'!S$4,'Transportation GHG'!$A$21:$A$24,0))*O35</f>
        <v>0</v>
      </c>
      <c r="T35" s="165">
        <f>INDEX('Transportation GHG'!$B$21:$B$24,MATCH('4. YTS and UCRTS Rail'!T$4,'Transportation GHG'!$A$21:$A$24,0))*P35</f>
        <v>2.0593782581020621</v>
      </c>
      <c r="U35" s="165">
        <f>INDEX('Transportation GHG'!$B$21:$B$24,MATCH('4. YTS and UCRTS Rail'!U$4,'Transportation GHG'!$A$21:$A$24,0))*Q35</f>
        <v>1.3508934028191779</v>
      </c>
      <c r="V35" s="175">
        <f>INDEX('Transportation GHG'!$B$21:$B$24,MATCH('4. YTS and UCRTS Rail'!V$4,'Transportation GHG'!$A$21:$A$24,0))*R35</f>
        <v>59.361235821123749</v>
      </c>
      <c r="X35" s="174">
        <f>INDEX('Waste Composition'!$P$5:$P$20,MATCH('4. YTS and UCRTS Rail'!X$4,'Waste Composition'!$O$5:$O$20,0))*$B35</f>
        <v>83.478328542825366</v>
      </c>
      <c r="Y35" s="165">
        <f>INDEX('Waste Composition'!$P$5:$P$20,MATCH('4. YTS and UCRTS Rail'!Y$4,'Waste Composition'!$O$5:$O$20,0))*$B35</f>
        <v>354.78289630700777</v>
      </c>
      <c r="Z35" s="165">
        <f>INDEX('Waste Composition'!$P$5:$P$20,MATCH('4. YTS and UCRTS Rail'!Z$4,'Waste Composition'!$O$5:$O$20,0))*$B35</f>
        <v>375.65247844271414</v>
      </c>
      <c r="AA35" s="165">
        <f>INDEX('Waste Composition'!$P$5:$P$20,MATCH('4. YTS and UCRTS Rail'!AA$4,'Waste Composition'!$O$5:$O$20,0))*$B35</f>
        <v>187.82623922135707</v>
      </c>
      <c r="AB35" s="165">
        <f>INDEX('Waste Composition'!$P$5:$P$20,MATCH('4. YTS and UCRTS Rail'!AB$4,'Waste Composition'!$O$5:$O$20,0))*$B35</f>
        <v>31.304373203559511</v>
      </c>
      <c r="AC35" s="165">
        <f>INDEX('Waste Composition'!$P$5:$P$20,MATCH('4. YTS and UCRTS Rail'!AC$4,'Waste Composition'!$O$5:$O$20,0))*$B35</f>
        <v>52.173955339265859</v>
      </c>
      <c r="AD35" s="165">
        <f>INDEX('Waste Composition'!$P$5:$P$20,MATCH('4. YTS and UCRTS Rail'!AD$4,'Waste Composition'!$O$5:$O$20,0))*$B35</f>
        <v>10.434791067853171</v>
      </c>
      <c r="AE35" s="165">
        <f>INDEX('Waste Composition'!$P$5:$P$20,MATCH('4. YTS and UCRTS Rail'!AE$4,'Waste Composition'!$O$5:$O$20,0))*$B35</f>
        <v>156.52186601779755</v>
      </c>
      <c r="AF35" s="165">
        <f>INDEX('Waste Composition'!$P$5:$P$20,MATCH('4. YTS and UCRTS Rail'!AF$4,'Waste Composition'!$O$5:$O$20,0))*$B35</f>
        <v>20.869582135706342</v>
      </c>
      <c r="AG35" s="165">
        <f>INDEX('Waste Composition'!$P$5:$P$20,MATCH('4. YTS and UCRTS Rail'!AG$4,'Waste Composition'!$O$5:$O$20,0))*$B35</f>
        <v>20.869582135706342</v>
      </c>
      <c r="AH35" s="165">
        <f>INDEX('Waste Composition'!$P$5:$P$20,MATCH('4. YTS and UCRTS Rail'!AH$4,'Waste Composition'!$O$5:$O$20,0))*$B35</f>
        <v>52.173955339265859</v>
      </c>
      <c r="AI35" s="165">
        <f>INDEX('Waste Composition'!$P$5:$P$20,MATCH('4. YTS and UCRTS Rail'!AI$4,'Waste Composition'!$O$5:$O$20,0))*$B35</f>
        <v>62.608746407119021</v>
      </c>
      <c r="AJ35" s="165">
        <f>INDEX('Waste Composition'!$P$5:$P$20,MATCH('4. YTS and UCRTS Rail'!AJ$4,'Waste Composition'!$O$5:$O$20,0))*$B35</f>
        <v>250.43498562847608</v>
      </c>
      <c r="AK35" s="165">
        <f>INDEX('Waste Composition'!$P$5:$P$20,MATCH('4. YTS and UCRTS Rail'!AK$4,'Waste Composition'!$O$5:$O$20,0))*$B35</f>
        <v>10.434791067853171</v>
      </c>
      <c r="AL35" s="165">
        <f>INDEX('Waste Composition'!$P$5:$P$20,MATCH('4. YTS and UCRTS Rail'!AL$4,'Waste Composition'!$O$5:$O$20,0))*$B35</f>
        <v>250.43498562847608</v>
      </c>
      <c r="AM35" s="175">
        <f>INDEX('Waste Composition'!$P$5:$P$20,MATCH('4. YTS and UCRTS Rail'!AM$4,'Waste Composition'!$O$5:$O$20,0))*$B35</f>
        <v>166.95665708565073</v>
      </c>
      <c r="AO35" s="214">
        <v>0</v>
      </c>
      <c r="AP35" s="215">
        <v>0</v>
      </c>
      <c r="AQ35" s="215">
        <v>0</v>
      </c>
      <c r="AR35" s="215">
        <v>0</v>
      </c>
      <c r="AS35" s="215">
        <v>0</v>
      </c>
      <c r="AT35" s="215">
        <v>0</v>
      </c>
      <c r="AU35" s="215">
        <v>0</v>
      </c>
      <c r="AV35" s="215">
        <v>0</v>
      </c>
      <c r="AW35" s="215">
        <v>0</v>
      </c>
      <c r="AX35" s="215">
        <v>0</v>
      </c>
      <c r="AY35" s="215">
        <v>0</v>
      </c>
      <c r="AZ35" s="215">
        <v>0</v>
      </c>
      <c r="BA35" s="215">
        <v>0</v>
      </c>
      <c r="BB35" s="215">
        <v>0</v>
      </c>
      <c r="BC35" s="215">
        <v>0</v>
      </c>
      <c r="BD35" s="215">
        <v>0</v>
      </c>
      <c r="BF35" s="216">
        <v>0</v>
      </c>
      <c r="BG35" s="217">
        <v>0</v>
      </c>
      <c r="BH35" s="217">
        <v>0</v>
      </c>
      <c r="BI35" s="217">
        <v>0</v>
      </c>
      <c r="BJ35" s="217">
        <v>0</v>
      </c>
      <c r="BK35" s="217">
        <v>0</v>
      </c>
      <c r="BL35" s="217">
        <v>0</v>
      </c>
      <c r="BM35" s="217">
        <v>0</v>
      </c>
      <c r="BN35" s="217">
        <v>0</v>
      </c>
      <c r="BO35" s="217">
        <v>0</v>
      </c>
      <c r="BP35" s="217">
        <v>0</v>
      </c>
      <c r="BQ35" s="217">
        <v>0</v>
      </c>
      <c r="BR35" s="217">
        <v>0</v>
      </c>
      <c r="BS35" s="217">
        <v>0</v>
      </c>
      <c r="BT35" s="217">
        <v>0</v>
      </c>
      <c r="BU35" s="217">
        <v>0</v>
      </c>
      <c r="BW35" s="214">
        <v>1</v>
      </c>
      <c r="BX35" s="215">
        <v>1</v>
      </c>
      <c r="BY35" s="215">
        <v>1</v>
      </c>
      <c r="BZ35" s="215">
        <v>1</v>
      </c>
      <c r="CA35" s="215">
        <v>1</v>
      </c>
      <c r="CB35" s="215">
        <v>1</v>
      </c>
      <c r="CC35" s="215">
        <v>1</v>
      </c>
      <c r="CD35" s="215">
        <v>1</v>
      </c>
      <c r="CE35" s="215">
        <v>1</v>
      </c>
      <c r="CF35" s="215">
        <v>1</v>
      </c>
      <c r="CG35" s="215">
        <v>1</v>
      </c>
      <c r="CH35" s="215">
        <v>1</v>
      </c>
      <c r="CI35" s="215">
        <v>1</v>
      </c>
      <c r="CJ35" s="215">
        <v>1</v>
      </c>
      <c r="CK35" s="215">
        <v>1</v>
      </c>
      <c r="CL35" s="219">
        <v>1</v>
      </c>
      <c r="CN35" s="216">
        <v>0</v>
      </c>
      <c r="CO35" s="217">
        <v>0</v>
      </c>
      <c r="CP35" s="217">
        <v>0</v>
      </c>
      <c r="CQ35" s="217">
        <v>0</v>
      </c>
      <c r="CR35" s="217">
        <v>0</v>
      </c>
      <c r="CS35" s="217">
        <v>0</v>
      </c>
      <c r="CT35" s="217">
        <v>0</v>
      </c>
      <c r="CU35" s="217">
        <v>0</v>
      </c>
      <c r="CV35" s="217">
        <v>0</v>
      </c>
      <c r="CW35" s="217">
        <v>0</v>
      </c>
      <c r="CX35" s="217">
        <v>0</v>
      </c>
      <c r="CY35" s="217">
        <v>0</v>
      </c>
      <c r="CZ35" s="217">
        <v>0</v>
      </c>
      <c r="DA35" s="217">
        <v>0</v>
      </c>
      <c r="DB35" s="217">
        <v>0</v>
      </c>
      <c r="DC35" s="217">
        <v>0</v>
      </c>
      <c r="DE35" s="216">
        <v>0</v>
      </c>
      <c r="DF35" s="217">
        <v>0</v>
      </c>
      <c r="DG35" s="217">
        <v>0</v>
      </c>
      <c r="DH35" s="217">
        <v>0</v>
      </c>
      <c r="DI35" s="217">
        <v>0</v>
      </c>
      <c r="DJ35" s="217">
        <v>0</v>
      </c>
      <c r="DK35" s="217">
        <v>0</v>
      </c>
      <c r="DL35" s="217">
        <v>0</v>
      </c>
      <c r="DM35" s="217">
        <v>0</v>
      </c>
      <c r="DN35" s="217">
        <v>0</v>
      </c>
      <c r="DO35" s="217">
        <v>0</v>
      </c>
      <c r="DP35" s="217">
        <v>0</v>
      </c>
      <c r="DQ35" s="217">
        <v>0</v>
      </c>
      <c r="DR35" s="217">
        <v>0</v>
      </c>
      <c r="DS35" s="217">
        <v>0</v>
      </c>
      <c r="DT35" s="217">
        <v>0</v>
      </c>
      <c r="DV35" s="216">
        <v>0</v>
      </c>
      <c r="DW35" s="217">
        <v>0</v>
      </c>
      <c r="DX35" s="217">
        <v>0</v>
      </c>
      <c r="DY35" s="217">
        <v>0</v>
      </c>
      <c r="DZ35" s="217">
        <v>0</v>
      </c>
      <c r="EA35" s="217">
        <v>0</v>
      </c>
      <c r="EB35" s="217">
        <v>0</v>
      </c>
      <c r="EC35" s="217">
        <v>0</v>
      </c>
      <c r="ED35" s="217">
        <v>0</v>
      </c>
      <c r="EE35" s="217">
        <v>0</v>
      </c>
      <c r="EF35" s="217">
        <v>0</v>
      </c>
      <c r="EG35" s="217">
        <v>0</v>
      </c>
      <c r="EH35" s="217">
        <v>0</v>
      </c>
      <c r="EI35" s="217">
        <v>0</v>
      </c>
      <c r="EJ35" s="217">
        <v>0</v>
      </c>
      <c r="EK35" s="217">
        <v>0</v>
      </c>
      <c r="EM35" s="172">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73">
        <f>$AM$35*BD35</f>
        <v>0</v>
      </c>
      <c r="FC35" s="229"/>
      <c r="FD35" s="172">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73">
        <f>$AM$35*BU35</f>
        <v>0</v>
      </c>
      <c r="FT35" s="229"/>
      <c r="FU35" s="172">
        <f>$X$35*BW35</f>
        <v>83.478328542825366</v>
      </c>
      <c r="FV35" s="164">
        <f>$Y$35*BX35</f>
        <v>354.78289630700777</v>
      </c>
      <c r="FW35" s="164">
        <f>$Z$35*BY35</f>
        <v>375.65247844271414</v>
      </c>
      <c r="FX35" s="164">
        <f>$AA$35*BZ35</f>
        <v>187.82623922135707</v>
      </c>
      <c r="FY35" s="164">
        <f>$AB$35*CA35</f>
        <v>31.304373203559511</v>
      </c>
      <c r="FZ35" s="164">
        <f>$AC$35*CB35</f>
        <v>52.173955339265859</v>
      </c>
      <c r="GA35" s="164">
        <f>$AD$35*CC35</f>
        <v>10.434791067853171</v>
      </c>
      <c r="GB35" s="164">
        <f>$AE$35*CD35</f>
        <v>156.52186601779755</v>
      </c>
      <c r="GC35" s="164">
        <f>$AF$35*CE35</f>
        <v>20.869582135706342</v>
      </c>
      <c r="GD35" s="164">
        <f>$AG$35*CF35</f>
        <v>20.869582135706342</v>
      </c>
      <c r="GE35" s="164">
        <f>$AH$35*CG35</f>
        <v>52.173955339265859</v>
      </c>
      <c r="GF35" s="164">
        <f>$AI$35*CH35</f>
        <v>62.608746407119021</v>
      </c>
      <c r="GG35" s="164">
        <f>$AJ$35*CI35</f>
        <v>250.43498562847608</v>
      </c>
      <c r="GH35" s="164">
        <f>$AK$35*CJ35</f>
        <v>10.434791067853171</v>
      </c>
      <c r="GI35" s="164">
        <f>$AL$35*CK35</f>
        <v>250.43498562847608</v>
      </c>
      <c r="GJ35" s="173">
        <f>$AM$35*CL35</f>
        <v>166.95665708565073</v>
      </c>
      <c r="GK35" s="229"/>
      <c r="GL35" s="172">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73">
        <f>$AM$35*DC35</f>
        <v>0</v>
      </c>
      <c r="HB35" s="229"/>
      <c r="HC35" s="172">
        <f>$X$35*DE35</f>
        <v>0</v>
      </c>
      <c r="HD35" s="164">
        <f>$Y$35*DF35</f>
        <v>0</v>
      </c>
      <c r="HE35" s="164">
        <f>$Z$35*DG35</f>
        <v>0</v>
      </c>
      <c r="HF35" s="164">
        <f>$AA$35*DH35</f>
        <v>0</v>
      </c>
      <c r="HG35" s="164">
        <f>$AB$35*DI35</f>
        <v>0</v>
      </c>
      <c r="HH35" s="164">
        <f>$AC$35*DJ35</f>
        <v>0</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73">
        <f>$AM$35*DT35</f>
        <v>0</v>
      </c>
      <c r="HS35" s="229"/>
      <c r="HT35" s="172">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73">
        <f>$AM$35*EK35</f>
        <v>0</v>
      </c>
    </row>
    <row r="36" spans="1:243">
      <c r="A36" s="75" t="s">
        <v>270</v>
      </c>
      <c r="B36" s="191">
        <f>AVERAGE(B34:B35)</f>
        <v>6742.3649999999998</v>
      </c>
      <c r="C36" s="76"/>
      <c r="D36" s="76"/>
      <c r="E36" s="76"/>
      <c r="F36" s="76"/>
      <c r="G36" s="76"/>
      <c r="H36" s="77"/>
      <c r="I36" s="76"/>
      <c r="J36" s="76"/>
      <c r="K36" s="76"/>
      <c r="L36" s="76"/>
      <c r="M36" s="76"/>
      <c r="N36" s="176"/>
      <c r="O36" s="184"/>
      <c r="P36" s="185"/>
      <c r="Q36" s="185"/>
      <c r="R36" s="186"/>
      <c r="S36" s="170">
        <f>AVERAGE(S34:S35)</f>
        <v>0</v>
      </c>
      <c r="T36" s="163">
        <f>AVERAGE(T34:T35)</f>
        <v>6.6532620533076923</v>
      </c>
      <c r="U36" s="163">
        <f>AVERAGE(U34:U35)</f>
        <v>4.3643501526153843</v>
      </c>
      <c r="V36" s="171">
        <f>AVERAGE(V34:V35)</f>
        <v>191.77917226829271</v>
      </c>
      <c r="X36" s="170">
        <f>AVERAGE(X34:X35)</f>
        <v>269.69460000000004</v>
      </c>
      <c r="Y36" s="163">
        <f t="shared" ref="Y36:AM36" si="45">AVERAGE(Y34:Y35)</f>
        <v>1146.2020499999999</v>
      </c>
      <c r="Z36" s="163">
        <f t="shared" si="45"/>
        <v>1213.6257000000001</v>
      </c>
      <c r="AA36" s="163">
        <f t="shared" si="45"/>
        <v>606.81285000000003</v>
      </c>
      <c r="AB36" s="163">
        <f t="shared" si="45"/>
        <v>101.135475</v>
      </c>
      <c r="AC36" s="163">
        <f t="shared" si="45"/>
        <v>168.55912499999999</v>
      </c>
      <c r="AD36" s="163">
        <f t="shared" si="45"/>
        <v>33.711825000000005</v>
      </c>
      <c r="AE36" s="163">
        <f t="shared" si="45"/>
        <v>505.67737499999998</v>
      </c>
      <c r="AF36" s="163">
        <f t="shared" si="45"/>
        <v>67.423650000000009</v>
      </c>
      <c r="AG36" s="163">
        <f t="shared" si="45"/>
        <v>67.423650000000009</v>
      </c>
      <c r="AH36" s="163">
        <f t="shared" si="45"/>
        <v>168.55912499999999</v>
      </c>
      <c r="AI36" s="163">
        <f t="shared" si="45"/>
        <v>202.27095</v>
      </c>
      <c r="AJ36" s="163">
        <f t="shared" si="45"/>
        <v>809.0838</v>
      </c>
      <c r="AK36" s="163">
        <f t="shared" si="45"/>
        <v>33.711825000000005</v>
      </c>
      <c r="AL36" s="163">
        <f t="shared" si="45"/>
        <v>809.0838</v>
      </c>
      <c r="AM36" s="171">
        <f t="shared" si="45"/>
        <v>539.38920000000007</v>
      </c>
      <c r="AO36" s="170"/>
      <c r="AP36" s="163"/>
      <c r="AQ36" s="163"/>
      <c r="AR36" s="163"/>
      <c r="AS36" s="163"/>
      <c r="AT36" s="163"/>
      <c r="AU36" s="163"/>
      <c r="AV36" s="163"/>
      <c r="AW36" s="163"/>
      <c r="AX36" s="163"/>
      <c r="AY36" s="163"/>
      <c r="AZ36" s="163"/>
      <c r="BA36" s="163"/>
      <c r="BB36" s="163"/>
      <c r="BC36" s="163"/>
      <c r="BD36" s="171"/>
      <c r="BF36" s="170"/>
      <c r="BG36" s="163"/>
      <c r="BH36" s="163"/>
      <c r="BI36" s="163"/>
      <c r="BJ36" s="163"/>
      <c r="BK36" s="163"/>
      <c r="BL36" s="163"/>
      <c r="BM36" s="163"/>
      <c r="BN36" s="163"/>
      <c r="BO36" s="163"/>
      <c r="BP36" s="163"/>
      <c r="BQ36" s="163"/>
      <c r="BR36" s="163"/>
      <c r="BS36" s="163"/>
      <c r="BT36" s="163"/>
      <c r="BU36" s="171"/>
      <c r="BW36" s="170"/>
      <c r="BX36" s="163"/>
      <c r="BY36" s="163"/>
      <c r="BZ36" s="163"/>
      <c r="CA36" s="163"/>
      <c r="CB36" s="163"/>
      <c r="CC36" s="163"/>
      <c r="CD36" s="163"/>
      <c r="CE36" s="163"/>
      <c r="CF36" s="163"/>
      <c r="CG36" s="163"/>
      <c r="CH36" s="163"/>
      <c r="CI36" s="163"/>
      <c r="CJ36" s="163"/>
      <c r="CK36" s="163"/>
      <c r="CL36" s="171"/>
      <c r="CN36" s="170"/>
      <c r="CO36" s="163"/>
      <c r="CP36" s="163"/>
      <c r="CQ36" s="163"/>
      <c r="CR36" s="163"/>
      <c r="CS36" s="163"/>
      <c r="CT36" s="163"/>
      <c r="CU36" s="163"/>
      <c r="CV36" s="163"/>
      <c r="CW36" s="163"/>
      <c r="CX36" s="163"/>
      <c r="CY36" s="163"/>
      <c r="CZ36" s="163"/>
      <c r="DA36" s="163"/>
      <c r="DB36" s="163"/>
      <c r="DC36" s="171"/>
      <c r="DE36" s="170"/>
      <c r="DF36" s="163"/>
      <c r="DG36" s="163"/>
      <c r="DH36" s="163"/>
      <c r="DI36" s="163"/>
      <c r="DJ36" s="163"/>
      <c r="DK36" s="163"/>
      <c r="DL36" s="163"/>
      <c r="DM36" s="163"/>
      <c r="DN36" s="163"/>
      <c r="DO36" s="163"/>
      <c r="DP36" s="163"/>
      <c r="DQ36" s="163"/>
      <c r="DR36" s="163"/>
      <c r="DS36" s="163"/>
      <c r="DT36" s="171"/>
      <c r="DV36" s="170"/>
      <c r="DW36" s="163"/>
      <c r="DX36" s="163"/>
      <c r="DY36" s="163"/>
      <c r="DZ36" s="163"/>
      <c r="EA36" s="163"/>
      <c r="EB36" s="163"/>
      <c r="EC36" s="163"/>
      <c r="ED36" s="163"/>
      <c r="EE36" s="163"/>
      <c r="EF36" s="163"/>
      <c r="EG36" s="163"/>
      <c r="EH36" s="163"/>
      <c r="EI36" s="163"/>
      <c r="EJ36" s="163"/>
      <c r="EK36" s="171"/>
      <c r="EM36" s="170">
        <f>AVERAGE(EM34:EM35)</f>
        <v>0</v>
      </c>
      <c r="EN36" s="163">
        <f t="shared" ref="EN36:FB36" si="46">AVERAGE(EN34:EN35)</f>
        <v>0</v>
      </c>
      <c r="EO36" s="163">
        <f t="shared" si="46"/>
        <v>0</v>
      </c>
      <c r="EP36" s="163">
        <f t="shared" si="46"/>
        <v>0</v>
      </c>
      <c r="EQ36" s="163">
        <f t="shared" si="46"/>
        <v>0</v>
      </c>
      <c r="ER36" s="163">
        <f t="shared" si="46"/>
        <v>0</v>
      </c>
      <c r="ES36" s="163">
        <f t="shared" si="46"/>
        <v>0</v>
      </c>
      <c r="ET36" s="163">
        <f t="shared" si="46"/>
        <v>0</v>
      </c>
      <c r="EU36" s="163">
        <f t="shared" si="46"/>
        <v>0</v>
      </c>
      <c r="EV36" s="163">
        <f t="shared" si="46"/>
        <v>0</v>
      </c>
      <c r="EW36" s="163">
        <f t="shared" si="46"/>
        <v>0</v>
      </c>
      <c r="EX36" s="163">
        <f t="shared" si="46"/>
        <v>0</v>
      </c>
      <c r="EY36" s="163">
        <f t="shared" si="46"/>
        <v>0</v>
      </c>
      <c r="EZ36" s="163">
        <f t="shared" si="46"/>
        <v>0</v>
      </c>
      <c r="FA36" s="163">
        <f t="shared" si="46"/>
        <v>0</v>
      </c>
      <c r="FB36" s="171">
        <f t="shared" si="46"/>
        <v>0</v>
      </c>
      <c r="FC36" s="229"/>
      <c r="FD36" s="170">
        <f>AVERAGE(FD34:FD35)</f>
        <v>0</v>
      </c>
      <c r="FE36" s="163">
        <f t="shared" ref="FE36:FS36" si="47">AVERAGE(FE34:FE35)</f>
        <v>0</v>
      </c>
      <c r="FF36" s="163">
        <f t="shared" si="47"/>
        <v>0</v>
      </c>
      <c r="FG36" s="163">
        <f t="shared" si="47"/>
        <v>0</v>
      </c>
      <c r="FH36" s="163">
        <f t="shared" si="47"/>
        <v>0</v>
      </c>
      <c r="FI36" s="163">
        <f t="shared" si="47"/>
        <v>0</v>
      </c>
      <c r="FJ36" s="163">
        <f t="shared" si="47"/>
        <v>0</v>
      </c>
      <c r="FK36" s="163">
        <f t="shared" si="47"/>
        <v>0</v>
      </c>
      <c r="FL36" s="163">
        <f t="shared" si="47"/>
        <v>0</v>
      </c>
      <c r="FM36" s="163">
        <f t="shared" si="47"/>
        <v>0</v>
      </c>
      <c r="FN36" s="163">
        <f t="shared" si="47"/>
        <v>0</v>
      </c>
      <c r="FO36" s="163">
        <f t="shared" si="47"/>
        <v>0</v>
      </c>
      <c r="FP36" s="163">
        <f t="shared" si="47"/>
        <v>0</v>
      </c>
      <c r="FQ36" s="163">
        <f t="shared" si="47"/>
        <v>0</v>
      </c>
      <c r="FR36" s="163">
        <f t="shared" si="47"/>
        <v>0</v>
      </c>
      <c r="FS36" s="171">
        <f t="shared" si="47"/>
        <v>0</v>
      </c>
      <c r="FT36" s="229"/>
      <c r="FU36" s="170">
        <f>AVERAGE(FU34:FU35)</f>
        <v>41.739164271412683</v>
      </c>
      <c r="FV36" s="163">
        <f t="shared" ref="FV36:GJ36" si="48">AVERAGE(FV34:FV35)</f>
        <v>690.29117854282538</v>
      </c>
      <c r="FW36" s="163">
        <f t="shared" si="48"/>
        <v>1213.6257000000001</v>
      </c>
      <c r="FX36" s="163">
        <f t="shared" si="48"/>
        <v>606.81285000000003</v>
      </c>
      <c r="FY36" s="163">
        <f t="shared" si="48"/>
        <v>15.652186601779755</v>
      </c>
      <c r="FZ36" s="163">
        <f t="shared" si="48"/>
        <v>26.08697766963293</v>
      </c>
      <c r="GA36" s="163">
        <f t="shared" si="48"/>
        <v>5.2173955339265854</v>
      </c>
      <c r="GB36" s="163">
        <f t="shared" si="48"/>
        <v>78.260933008898775</v>
      </c>
      <c r="GC36" s="163">
        <f t="shared" si="48"/>
        <v>10.434791067853171</v>
      </c>
      <c r="GD36" s="163">
        <f t="shared" si="48"/>
        <v>10.434791067853171</v>
      </c>
      <c r="GE36" s="163">
        <f t="shared" si="48"/>
        <v>26.08697766963293</v>
      </c>
      <c r="GF36" s="163">
        <f t="shared" si="48"/>
        <v>31.304373203559511</v>
      </c>
      <c r="GG36" s="163">
        <f t="shared" si="48"/>
        <v>809.0838</v>
      </c>
      <c r="GH36" s="163">
        <f t="shared" si="48"/>
        <v>5.2173955339265854</v>
      </c>
      <c r="GI36" s="163">
        <f t="shared" si="48"/>
        <v>125.21749281423804</v>
      </c>
      <c r="GJ36" s="171">
        <f t="shared" si="48"/>
        <v>539.38920000000007</v>
      </c>
      <c r="GK36" s="229"/>
      <c r="GL36" s="170">
        <f>AVERAGE(GL34:GL35)</f>
        <v>0</v>
      </c>
      <c r="GM36" s="163">
        <f t="shared" ref="GM36:HA36" si="49">AVERAGE(GM34:GM35)</f>
        <v>0</v>
      </c>
      <c r="GN36" s="163">
        <f t="shared" si="49"/>
        <v>0</v>
      </c>
      <c r="GO36" s="163">
        <f t="shared" si="49"/>
        <v>0</v>
      </c>
      <c r="GP36" s="163">
        <f t="shared" si="49"/>
        <v>0</v>
      </c>
      <c r="GQ36" s="163">
        <f t="shared" si="49"/>
        <v>0</v>
      </c>
      <c r="GR36" s="163">
        <f t="shared" si="49"/>
        <v>0</v>
      </c>
      <c r="GS36" s="163">
        <f t="shared" si="49"/>
        <v>0</v>
      </c>
      <c r="GT36" s="163">
        <f t="shared" si="49"/>
        <v>0</v>
      </c>
      <c r="GU36" s="163">
        <f t="shared" si="49"/>
        <v>0</v>
      </c>
      <c r="GV36" s="163">
        <f t="shared" si="49"/>
        <v>0</v>
      </c>
      <c r="GW36" s="163">
        <f t="shared" si="49"/>
        <v>0</v>
      </c>
      <c r="GX36" s="163">
        <f t="shared" si="49"/>
        <v>0</v>
      </c>
      <c r="GY36" s="163">
        <f t="shared" si="49"/>
        <v>0</v>
      </c>
      <c r="GZ36" s="163">
        <f t="shared" si="49"/>
        <v>0</v>
      </c>
      <c r="HA36" s="171">
        <f t="shared" si="49"/>
        <v>0</v>
      </c>
      <c r="HB36" s="229"/>
      <c r="HC36" s="170">
        <f>AVERAGE(HC34:HC35)</f>
        <v>0</v>
      </c>
      <c r="HD36" s="163">
        <f t="shared" ref="HD36:HR36" si="50">AVERAGE(HD34:HD35)</f>
        <v>0</v>
      </c>
      <c r="HE36" s="163">
        <f t="shared" si="50"/>
        <v>0</v>
      </c>
      <c r="HF36" s="163">
        <f t="shared" si="50"/>
        <v>0</v>
      </c>
      <c r="HG36" s="163">
        <f t="shared" si="50"/>
        <v>0</v>
      </c>
      <c r="HH36" s="163">
        <f t="shared" si="50"/>
        <v>0</v>
      </c>
      <c r="HI36" s="163">
        <f t="shared" si="50"/>
        <v>0</v>
      </c>
      <c r="HJ36" s="163">
        <f t="shared" si="50"/>
        <v>0</v>
      </c>
      <c r="HK36" s="163">
        <f t="shared" si="50"/>
        <v>0</v>
      </c>
      <c r="HL36" s="163">
        <f t="shared" si="50"/>
        <v>0</v>
      </c>
      <c r="HM36" s="163">
        <f t="shared" si="50"/>
        <v>0</v>
      </c>
      <c r="HN36" s="163">
        <f t="shared" si="50"/>
        <v>0</v>
      </c>
      <c r="HO36" s="163">
        <f t="shared" si="50"/>
        <v>0</v>
      </c>
      <c r="HP36" s="163">
        <f t="shared" si="50"/>
        <v>0</v>
      </c>
      <c r="HQ36" s="163">
        <f t="shared" si="50"/>
        <v>0</v>
      </c>
      <c r="HR36" s="171">
        <f t="shared" si="50"/>
        <v>0</v>
      </c>
      <c r="HS36" s="229"/>
      <c r="HT36" s="170">
        <f>AVERAGE(HT34:HT35)</f>
        <v>0</v>
      </c>
      <c r="HU36" s="163">
        <f t="shared" ref="HU36:II36" si="51">AVERAGE(HU34:HU35)</f>
        <v>0</v>
      </c>
      <c r="HV36" s="163">
        <f t="shared" si="51"/>
        <v>0</v>
      </c>
      <c r="HW36" s="163">
        <f t="shared" si="51"/>
        <v>0</v>
      </c>
      <c r="HX36" s="163">
        <f t="shared" si="51"/>
        <v>0</v>
      </c>
      <c r="HY36" s="163">
        <f t="shared" si="51"/>
        <v>0</v>
      </c>
      <c r="HZ36" s="163">
        <f t="shared" si="51"/>
        <v>0</v>
      </c>
      <c r="IA36" s="163">
        <f t="shared" si="51"/>
        <v>0</v>
      </c>
      <c r="IB36" s="163">
        <f t="shared" si="51"/>
        <v>0</v>
      </c>
      <c r="IC36" s="163">
        <f t="shared" si="51"/>
        <v>0</v>
      </c>
      <c r="ID36" s="163">
        <f t="shared" si="51"/>
        <v>0</v>
      </c>
      <c r="IE36" s="163">
        <f t="shared" si="51"/>
        <v>0</v>
      </c>
      <c r="IF36" s="163">
        <f t="shared" si="51"/>
        <v>0</v>
      </c>
      <c r="IG36" s="163">
        <f t="shared" si="51"/>
        <v>0</v>
      </c>
      <c r="IH36" s="163">
        <f t="shared" si="51"/>
        <v>0</v>
      </c>
      <c r="II36" s="171">
        <f t="shared" si="51"/>
        <v>0</v>
      </c>
    </row>
    <row r="37" spans="1:243" ht="14.65" thickBot="1">
      <c r="A37" s="78" t="s">
        <v>271</v>
      </c>
      <c r="B37" s="192">
        <f>SUM(B34:B35)</f>
        <v>13484.73</v>
      </c>
      <c r="C37" s="79"/>
      <c r="D37" s="79"/>
      <c r="E37" s="79"/>
      <c r="F37" s="79"/>
      <c r="G37" s="79"/>
      <c r="H37" s="79"/>
      <c r="I37" s="79"/>
      <c r="J37" s="79"/>
      <c r="K37" s="79"/>
      <c r="L37" s="79"/>
      <c r="M37" s="79"/>
      <c r="N37" s="177"/>
      <c r="O37" s="180"/>
      <c r="P37" s="79"/>
      <c r="Q37" s="79"/>
      <c r="R37" s="181"/>
      <c r="S37" s="174">
        <f>SUM(S34:S35)</f>
        <v>0</v>
      </c>
      <c r="T37" s="165">
        <f>SUM(T34:T35)</f>
        <v>13.306524106615385</v>
      </c>
      <c r="U37" s="165">
        <f>SUM(U34:U35)</f>
        <v>8.7287003052307686</v>
      </c>
      <c r="V37" s="175">
        <f>SUM(V34:V35)</f>
        <v>383.55834453658542</v>
      </c>
      <c r="X37" s="174">
        <f>SUM(X34:X35)</f>
        <v>539.38920000000007</v>
      </c>
      <c r="Y37" s="165">
        <f t="shared" ref="Y37:AM37" si="52">SUM(Y34:Y35)</f>
        <v>2292.4040999999997</v>
      </c>
      <c r="Z37" s="165">
        <f t="shared" si="52"/>
        <v>2427.2514000000001</v>
      </c>
      <c r="AA37" s="165">
        <f t="shared" si="52"/>
        <v>1213.6257000000001</v>
      </c>
      <c r="AB37" s="165">
        <f t="shared" si="52"/>
        <v>202.27095</v>
      </c>
      <c r="AC37" s="165">
        <f t="shared" si="52"/>
        <v>337.11824999999999</v>
      </c>
      <c r="AD37" s="165">
        <f t="shared" si="52"/>
        <v>67.423650000000009</v>
      </c>
      <c r="AE37" s="165">
        <f t="shared" si="52"/>
        <v>1011.35475</v>
      </c>
      <c r="AF37" s="165">
        <f t="shared" si="52"/>
        <v>134.84730000000002</v>
      </c>
      <c r="AG37" s="165">
        <f t="shared" si="52"/>
        <v>134.84730000000002</v>
      </c>
      <c r="AH37" s="165">
        <f t="shared" si="52"/>
        <v>337.11824999999999</v>
      </c>
      <c r="AI37" s="165">
        <f t="shared" si="52"/>
        <v>404.5419</v>
      </c>
      <c r="AJ37" s="165">
        <f t="shared" si="52"/>
        <v>1618.1676</v>
      </c>
      <c r="AK37" s="165">
        <f t="shared" si="52"/>
        <v>67.423650000000009</v>
      </c>
      <c r="AL37" s="165">
        <f t="shared" si="52"/>
        <v>1618.1676</v>
      </c>
      <c r="AM37" s="175">
        <f t="shared" si="52"/>
        <v>1078.7784000000001</v>
      </c>
      <c r="AO37" s="174"/>
      <c r="AP37" s="165"/>
      <c r="AQ37" s="165"/>
      <c r="AR37" s="165"/>
      <c r="AS37" s="165"/>
      <c r="AT37" s="165"/>
      <c r="AU37" s="165"/>
      <c r="AV37" s="165"/>
      <c r="AW37" s="165"/>
      <c r="AX37" s="165"/>
      <c r="AY37" s="165"/>
      <c r="AZ37" s="165"/>
      <c r="BA37" s="165"/>
      <c r="BB37" s="165"/>
      <c r="BC37" s="165"/>
      <c r="BD37" s="175"/>
      <c r="BF37" s="174"/>
      <c r="BG37" s="165"/>
      <c r="BH37" s="165"/>
      <c r="BI37" s="165"/>
      <c r="BJ37" s="165"/>
      <c r="BK37" s="165"/>
      <c r="BL37" s="165"/>
      <c r="BM37" s="165"/>
      <c r="BN37" s="165"/>
      <c r="BO37" s="165"/>
      <c r="BP37" s="165"/>
      <c r="BQ37" s="165"/>
      <c r="BR37" s="165"/>
      <c r="BS37" s="165"/>
      <c r="BT37" s="165"/>
      <c r="BU37" s="175"/>
      <c r="BW37" s="174"/>
      <c r="BX37" s="165"/>
      <c r="BY37" s="165"/>
      <c r="BZ37" s="165"/>
      <c r="CA37" s="165"/>
      <c r="CB37" s="165"/>
      <c r="CC37" s="165"/>
      <c r="CD37" s="165"/>
      <c r="CE37" s="165"/>
      <c r="CF37" s="165"/>
      <c r="CG37" s="165"/>
      <c r="CH37" s="165"/>
      <c r="CI37" s="165"/>
      <c r="CJ37" s="165"/>
      <c r="CK37" s="165"/>
      <c r="CL37" s="175"/>
      <c r="CN37" s="174"/>
      <c r="CO37" s="165"/>
      <c r="CP37" s="165"/>
      <c r="CQ37" s="165"/>
      <c r="CR37" s="165"/>
      <c r="CS37" s="165"/>
      <c r="CT37" s="165"/>
      <c r="CU37" s="165"/>
      <c r="CV37" s="165"/>
      <c r="CW37" s="165"/>
      <c r="CX37" s="165"/>
      <c r="CY37" s="165"/>
      <c r="CZ37" s="165"/>
      <c r="DA37" s="165"/>
      <c r="DB37" s="165"/>
      <c r="DC37" s="175"/>
      <c r="DE37" s="174"/>
      <c r="DF37" s="165"/>
      <c r="DG37" s="165"/>
      <c r="DH37" s="165"/>
      <c r="DI37" s="165"/>
      <c r="DJ37" s="165"/>
      <c r="DK37" s="165"/>
      <c r="DL37" s="165"/>
      <c r="DM37" s="165"/>
      <c r="DN37" s="165"/>
      <c r="DO37" s="165"/>
      <c r="DP37" s="165"/>
      <c r="DQ37" s="165"/>
      <c r="DR37" s="165"/>
      <c r="DS37" s="165"/>
      <c r="DT37" s="175"/>
      <c r="DV37" s="174"/>
      <c r="DW37" s="165"/>
      <c r="DX37" s="165"/>
      <c r="DY37" s="165"/>
      <c r="DZ37" s="165"/>
      <c r="EA37" s="165"/>
      <c r="EB37" s="165"/>
      <c r="EC37" s="165"/>
      <c r="ED37" s="165"/>
      <c r="EE37" s="165"/>
      <c r="EF37" s="165"/>
      <c r="EG37" s="165"/>
      <c r="EH37" s="165"/>
      <c r="EI37" s="165"/>
      <c r="EJ37" s="165"/>
      <c r="EK37" s="175"/>
      <c r="EM37" s="174">
        <f>SUM(EM34:EM35)</f>
        <v>0</v>
      </c>
      <c r="EN37" s="165">
        <f t="shared" ref="EN37:FB37" si="53">SUM(EN34:EN35)</f>
        <v>0</v>
      </c>
      <c r="EO37" s="165">
        <f t="shared" si="53"/>
        <v>0</v>
      </c>
      <c r="EP37" s="165">
        <f t="shared" si="53"/>
        <v>0</v>
      </c>
      <c r="EQ37" s="165">
        <f t="shared" si="53"/>
        <v>0</v>
      </c>
      <c r="ER37" s="165">
        <f t="shared" si="53"/>
        <v>0</v>
      </c>
      <c r="ES37" s="165">
        <f t="shared" si="53"/>
        <v>0</v>
      </c>
      <c r="ET37" s="165">
        <f t="shared" si="53"/>
        <v>0</v>
      </c>
      <c r="EU37" s="165">
        <f t="shared" si="53"/>
        <v>0</v>
      </c>
      <c r="EV37" s="165">
        <f t="shared" si="53"/>
        <v>0</v>
      </c>
      <c r="EW37" s="165">
        <f t="shared" si="53"/>
        <v>0</v>
      </c>
      <c r="EX37" s="165">
        <f t="shared" si="53"/>
        <v>0</v>
      </c>
      <c r="EY37" s="165">
        <f t="shared" si="53"/>
        <v>0</v>
      </c>
      <c r="EZ37" s="165">
        <f t="shared" si="53"/>
        <v>0</v>
      </c>
      <c r="FA37" s="165">
        <f t="shared" si="53"/>
        <v>0</v>
      </c>
      <c r="FB37" s="175">
        <f t="shared" si="53"/>
        <v>0</v>
      </c>
      <c r="FC37" s="229"/>
      <c r="FD37" s="174">
        <f>SUM(FD34:FD35)</f>
        <v>0</v>
      </c>
      <c r="FE37" s="165">
        <f t="shared" ref="FE37:FS37" si="54">SUM(FE34:FE35)</f>
        <v>0</v>
      </c>
      <c r="FF37" s="165">
        <f t="shared" si="54"/>
        <v>0</v>
      </c>
      <c r="FG37" s="165">
        <f t="shared" si="54"/>
        <v>0</v>
      </c>
      <c r="FH37" s="165">
        <f t="shared" si="54"/>
        <v>0</v>
      </c>
      <c r="FI37" s="165">
        <f t="shared" si="54"/>
        <v>0</v>
      </c>
      <c r="FJ37" s="165">
        <f t="shared" si="54"/>
        <v>0</v>
      </c>
      <c r="FK37" s="165">
        <f t="shared" si="54"/>
        <v>0</v>
      </c>
      <c r="FL37" s="165">
        <f t="shared" si="54"/>
        <v>0</v>
      </c>
      <c r="FM37" s="165">
        <f t="shared" si="54"/>
        <v>0</v>
      </c>
      <c r="FN37" s="165">
        <f t="shared" si="54"/>
        <v>0</v>
      </c>
      <c r="FO37" s="165">
        <f t="shared" si="54"/>
        <v>0</v>
      </c>
      <c r="FP37" s="165">
        <f t="shared" si="54"/>
        <v>0</v>
      </c>
      <c r="FQ37" s="165">
        <f t="shared" si="54"/>
        <v>0</v>
      </c>
      <c r="FR37" s="165">
        <f t="shared" si="54"/>
        <v>0</v>
      </c>
      <c r="FS37" s="175">
        <f t="shared" si="54"/>
        <v>0</v>
      </c>
      <c r="FT37" s="229"/>
      <c r="FU37" s="174">
        <f>SUM(FU34:FU35)</f>
        <v>83.478328542825366</v>
      </c>
      <c r="FV37" s="165">
        <f t="shared" ref="FV37:GJ37" si="55">SUM(FV34:FV35)</f>
        <v>1380.5823570856508</v>
      </c>
      <c r="FW37" s="165">
        <f t="shared" si="55"/>
        <v>2427.2514000000001</v>
      </c>
      <c r="FX37" s="165">
        <f t="shared" si="55"/>
        <v>1213.6257000000001</v>
      </c>
      <c r="FY37" s="165">
        <f t="shared" si="55"/>
        <v>31.304373203559511</v>
      </c>
      <c r="FZ37" s="165">
        <f t="shared" si="55"/>
        <v>52.173955339265859</v>
      </c>
      <c r="GA37" s="165">
        <f t="shared" si="55"/>
        <v>10.434791067853171</v>
      </c>
      <c r="GB37" s="165">
        <f t="shared" si="55"/>
        <v>156.52186601779755</v>
      </c>
      <c r="GC37" s="165">
        <f t="shared" si="55"/>
        <v>20.869582135706342</v>
      </c>
      <c r="GD37" s="165">
        <f t="shared" si="55"/>
        <v>20.869582135706342</v>
      </c>
      <c r="GE37" s="165">
        <f t="shared" si="55"/>
        <v>52.173955339265859</v>
      </c>
      <c r="GF37" s="165">
        <f t="shared" si="55"/>
        <v>62.608746407119021</v>
      </c>
      <c r="GG37" s="165">
        <f t="shared" si="55"/>
        <v>1618.1676</v>
      </c>
      <c r="GH37" s="165">
        <f t="shared" si="55"/>
        <v>10.434791067853171</v>
      </c>
      <c r="GI37" s="165">
        <f t="shared" si="55"/>
        <v>250.43498562847608</v>
      </c>
      <c r="GJ37" s="175">
        <f t="shared" si="55"/>
        <v>1078.7784000000001</v>
      </c>
      <c r="GK37" s="229"/>
      <c r="GL37" s="174">
        <f>SUM(GL34:GL35)</f>
        <v>0</v>
      </c>
      <c r="GM37" s="165">
        <f t="shared" ref="GM37:HA37" si="56">SUM(GM34:GM35)</f>
        <v>0</v>
      </c>
      <c r="GN37" s="165">
        <f t="shared" si="56"/>
        <v>0</v>
      </c>
      <c r="GO37" s="165">
        <f t="shared" si="56"/>
        <v>0</v>
      </c>
      <c r="GP37" s="165">
        <f t="shared" si="56"/>
        <v>0</v>
      </c>
      <c r="GQ37" s="165">
        <f t="shared" si="56"/>
        <v>0</v>
      </c>
      <c r="GR37" s="165">
        <f t="shared" si="56"/>
        <v>0</v>
      </c>
      <c r="GS37" s="165">
        <f t="shared" si="56"/>
        <v>0</v>
      </c>
      <c r="GT37" s="165">
        <f t="shared" si="56"/>
        <v>0</v>
      </c>
      <c r="GU37" s="165">
        <f t="shared" si="56"/>
        <v>0</v>
      </c>
      <c r="GV37" s="165">
        <f t="shared" si="56"/>
        <v>0</v>
      </c>
      <c r="GW37" s="165">
        <f t="shared" si="56"/>
        <v>0</v>
      </c>
      <c r="GX37" s="165">
        <f t="shared" si="56"/>
        <v>0</v>
      </c>
      <c r="GY37" s="165">
        <f t="shared" si="56"/>
        <v>0</v>
      </c>
      <c r="GZ37" s="165">
        <f t="shared" si="56"/>
        <v>0</v>
      </c>
      <c r="HA37" s="175">
        <f t="shared" si="56"/>
        <v>0</v>
      </c>
      <c r="HB37" s="229"/>
      <c r="HC37" s="174">
        <f>SUM(HC34:HC35)</f>
        <v>0</v>
      </c>
      <c r="HD37" s="165">
        <f t="shared" ref="HD37:HR37" si="57">SUM(HD34:HD35)</f>
        <v>0</v>
      </c>
      <c r="HE37" s="165">
        <f t="shared" si="57"/>
        <v>0</v>
      </c>
      <c r="HF37" s="165">
        <f t="shared" si="57"/>
        <v>0</v>
      </c>
      <c r="HG37" s="165">
        <f t="shared" si="57"/>
        <v>0</v>
      </c>
      <c r="HH37" s="165">
        <f t="shared" si="57"/>
        <v>0</v>
      </c>
      <c r="HI37" s="165">
        <f t="shared" si="57"/>
        <v>0</v>
      </c>
      <c r="HJ37" s="165">
        <f t="shared" si="57"/>
        <v>0</v>
      </c>
      <c r="HK37" s="165">
        <f t="shared" si="57"/>
        <v>0</v>
      </c>
      <c r="HL37" s="165">
        <f t="shared" si="57"/>
        <v>0</v>
      </c>
      <c r="HM37" s="165">
        <f t="shared" si="57"/>
        <v>0</v>
      </c>
      <c r="HN37" s="165">
        <f t="shared" si="57"/>
        <v>0</v>
      </c>
      <c r="HO37" s="165">
        <f t="shared" si="57"/>
        <v>0</v>
      </c>
      <c r="HP37" s="165">
        <f t="shared" si="57"/>
        <v>0</v>
      </c>
      <c r="HQ37" s="165">
        <f t="shared" si="57"/>
        <v>0</v>
      </c>
      <c r="HR37" s="175">
        <f t="shared" si="57"/>
        <v>0</v>
      </c>
      <c r="HS37" s="229"/>
      <c r="HT37" s="174">
        <f>SUM(HT34:HT35)</f>
        <v>0</v>
      </c>
      <c r="HU37" s="165">
        <f t="shared" ref="HU37:II37" si="58">SUM(HU34:HU35)</f>
        <v>0</v>
      </c>
      <c r="HV37" s="165">
        <f t="shared" si="58"/>
        <v>0</v>
      </c>
      <c r="HW37" s="165">
        <f t="shared" si="58"/>
        <v>0</v>
      </c>
      <c r="HX37" s="165">
        <f t="shared" si="58"/>
        <v>0</v>
      </c>
      <c r="HY37" s="165">
        <f t="shared" si="58"/>
        <v>0</v>
      </c>
      <c r="HZ37" s="165">
        <f t="shared" si="58"/>
        <v>0</v>
      </c>
      <c r="IA37" s="165">
        <f t="shared" si="58"/>
        <v>0</v>
      </c>
      <c r="IB37" s="165">
        <f t="shared" si="58"/>
        <v>0</v>
      </c>
      <c r="IC37" s="165">
        <f t="shared" si="58"/>
        <v>0</v>
      </c>
      <c r="ID37" s="165">
        <f t="shared" si="58"/>
        <v>0</v>
      </c>
      <c r="IE37" s="165">
        <f t="shared" si="58"/>
        <v>0</v>
      </c>
      <c r="IF37" s="165">
        <f t="shared" si="58"/>
        <v>0</v>
      </c>
      <c r="IG37" s="165">
        <f t="shared" si="58"/>
        <v>0</v>
      </c>
      <c r="IH37" s="165">
        <f t="shared" si="58"/>
        <v>0</v>
      </c>
      <c r="II37" s="175">
        <f t="shared" si="58"/>
        <v>0</v>
      </c>
    </row>
    <row r="38" spans="1:243" ht="14.65" thickBot="1">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row>
    <row r="39" spans="1:243" ht="16.149999999999999" thickBot="1">
      <c r="A39" s="86" t="s">
        <v>25</v>
      </c>
      <c r="B39" s="193">
        <f>SUM(B37,B32,B23)</f>
        <v>84940.200000000012</v>
      </c>
      <c r="C39" s="87"/>
      <c r="D39" s="87"/>
      <c r="E39" s="87"/>
      <c r="F39" s="87"/>
      <c r="G39" s="87"/>
      <c r="H39" s="87"/>
      <c r="I39" s="87"/>
      <c r="J39" s="87"/>
      <c r="K39" s="87"/>
      <c r="L39" s="87"/>
      <c r="M39" s="87"/>
      <c r="N39" s="188"/>
      <c r="O39" s="187"/>
      <c r="P39" s="87"/>
      <c r="Q39" s="87"/>
      <c r="R39" s="188"/>
      <c r="S39" s="195">
        <f>SUM(S37,S32,S23)</f>
        <v>48.961696663815388</v>
      </c>
      <c r="T39" s="195">
        <f>SUM(T37,T32,T23)</f>
        <v>62.112712396107696</v>
      </c>
      <c r="U39" s="196">
        <f>SUM(U37,U32,U23)</f>
        <v>9.6194692472307679</v>
      </c>
      <c r="V39" s="197">
        <f>SUM(V37,V32,V23)</f>
        <v>2416.0307619512196</v>
      </c>
      <c r="W39" s="198"/>
      <c r="X39" s="209">
        <f>SUM(X37,X32,X23)</f>
        <v>3397.6079999999993</v>
      </c>
      <c r="Y39" s="210">
        <f t="shared" ref="Y39:AM39" si="59">SUM(Y37,Y32,Y23)</f>
        <v>14439.833999999999</v>
      </c>
      <c r="Z39" s="210">
        <f t="shared" si="59"/>
        <v>15289.235999999999</v>
      </c>
      <c r="AA39" s="210">
        <f t="shared" si="59"/>
        <v>7644.6179999999995</v>
      </c>
      <c r="AB39" s="210">
        <f t="shared" si="59"/>
        <v>1274.1029999999998</v>
      </c>
      <c r="AC39" s="210">
        <f t="shared" si="59"/>
        <v>2123.5050000000001</v>
      </c>
      <c r="AD39" s="210">
        <f t="shared" si="59"/>
        <v>424.70099999999991</v>
      </c>
      <c r="AE39" s="210">
        <f t="shared" si="59"/>
        <v>6370.5150000000003</v>
      </c>
      <c r="AF39" s="210">
        <f t="shared" si="59"/>
        <v>849.40199999999982</v>
      </c>
      <c r="AG39" s="210">
        <f t="shared" si="59"/>
        <v>849.40199999999982</v>
      </c>
      <c r="AH39" s="210">
        <f t="shared" si="59"/>
        <v>2123.5050000000001</v>
      </c>
      <c r="AI39" s="210">
        <f t="shared" si="59"/>
        <v>2548.2059999999997</v>
      </c>
      <c r="AJ39" s="210">
        <f t="shared" si="59"/>
        <v>10192.823999999999</v>
      </c>
      <c r="AK39" s="210">
        <f t="shared" si="59"/>
        <v>424.70099999999991</v>
      </c>
      <c r="AL39" s="210">
        <f t="shared" si="59"/>
        <v>10192.823999999999</v>
      </c>
      <c r="AM39" s="211">
        <f t="shared" si="59"/>
        <v>6795.2159999999985</v>
      </c>
      <c r="AO39" s="209"/>
      <c r="AP39" s="210"/>
      <c r="AQ39" s="210"/>
      <c r="AR39" s="210"/>
      <c r="AS39" s="210"/>
      <c r="AT39" s="210"/>
      <c r="AU39" s="210"/>
      <c r="AV39" s="210"/>
      <c r="AW39" s="210"/>
      <c r="AX39" s="210"/>
      <c r="AY39" s="210"/>
      <c r="AZ39" s="210"/>
      <c r="BA39" s="210"/>
      <c r="BB39" s="210"/>
      <c r="BC39" s="210"/>
      <c r="BD39" s="211"/>
      <c r="BF39" s="209"/>
      <c r="BG39" s="210"/>
      <c r="BH39" s="210"/>
      <c r="BI39" s="210"/>
      <c r="BJ39" s="210"/>
      <c r="BK39" s="210"/>
      <c r="BL39" s="210"/>
      <c r="BM39" s="210"/>
      <c r="BN39" s="210"/>
      <c r="BO39" s="210"/>
      <c r="BP39" s="210"/>
      <c r="BQ39" s="210"/>
      <c r="BR39" s="210"/>
      <c r="BS39" s="210"/>
      <c r="BT39" s="210"/>
      <c r="BU39" s="211"/>
      <c r="BW39" s="209"/>
      <c r="BX39" s="210"/>
      <c r="BY39" s="210"/>
      <c r="BZ39" s="210"/>
      <c r="CA39" s="210"/>
      <c r="CB39" s="210"/>
      <c r="CC39" s="210"/>
      <c r="CD39" s="210"/>
      <c r="CE39" s="210"/>
      <c r="CF39" s="210"/>
      <c r="CG39" s="210"/>
      <c r="CH39" s="210"/>
      <c r="CI39" s="210"/>
      <c r="CJ39" s="210"/>
      <c r="CK39" s="210"/>
      <c r="CL39" s="211"/>
      <c r="CN39" s="209"/>
      <c r="CO39" s="210"/>
      <c r="CP39" s="210"/>
      <c r="CQ39" s="210"/>
      <c r="CR39" s="210"/>
      <c r="CS39" s="210"/>
      <c r="CT39" s="210"/>
      <c r="CU39" s="210"/>
      <c r="CV39" s="210"/>
      <c r="CW39" s="210"/>
      <c r="CX39" s="210"/>
      <c r="CY39" s="210"/>
      <c r="CZ39" s="210"/>
      <c r="DA39" s="210"/>
      <c r="DB39" s="210"/>
      <c r="DC39" s="211"/>
      <c r="DE39" s="209"/>
      <c r="DF39" s="210"/>
      <c r="DG39" s="210"/>
      <c r="DH39" s="210"/>
      <c r="DI39" s="210"/>
      <c r="DJ39" s="210"/>
      <c r="DK39" s="210"/>
      <c r="DL39" s="210"/>
      <c r="DM39" s="210"/>
      <c r="DN39" s="210"/>
      <c r="DO39" s="210"/>
      <c r="DP39" s="210"/>
      <c r="DQ39" s="210"/>
      <c r="DR39" s="210"/>
      <c r="DS39" s="210"/>
      <c r="DT39" s="211"/>
      <c r="DV39" s="209"/>
      <c r="DW39" s="210"/>
      <c r="DX39" s="210"/>
      <c r="DY39" s="210"/>
      <c r="DZ39" s="210"/>
      <c r="EA39" s="210"/>
      <c r="EB39" s="210"/>
      <c r="EC39" s="210"/>
      <c r="ED39" s="210"/>
      <c r="EE39" s="210"/>
      <c r="EF39" s="210"/>
      <c r="EG39" s="210"/>
      <c r="EH39" s="210"/>
      <c r="EI39" s="210"/>
      <c r="EJ39" s="210"/>
      <c r="EK39" s="211"/>
      <c r="EM39" s="209">
        <f>SUM(EM23,EM32,EM37)</f>
        <v>0</v>
      </c>
      <c r="EN39" s="210">
        <f t="shared" ref="EN39:FB39" si="60">SUM(EN23,EN32,EN37)</f>
        <v>0</v>
      </c>
      <c r="EO39" s="210">
        <f t="shared" si="60"/>
        <v>0</v>
      </c>
      <c r="EP39" s="210">
        <f t="shared" si="60"/>
        <v>0</v>
      </c>
      <c r="EQ39" s="210">
        <f t="shared" si="60"/>
        <v>0</v>
      </c>
      <c r="ER39" s="210">
        <f t="shared" si="60"/>
        <v>0</v>
      </c>
      <c r="ES39" s="210">
        <f t="shared" si="60"/>
        <v>0</v>
      </c>
      <c r="ET39" s="210">
        <f t="shared" si="60"/>
        <v>0</v>
      </c>
      <c r="EU39" s="210">
        <f t="shared" si="60"/>
        <v>0</v>
      </c>
      <c r="EV39" s="210">
        <f t="shared" si="60"/>
        <v>0</v>
      </c>
      <c r="EW39" s="210">
        <f t="shared" si="60"/>
        <v>0</v>
      </c>
      <c r="EX39" s="210">
        <f t="shared" si="60"/>
        <v>0</v>
      </c>
      <c r="EY39" s="210">
        <f t="shared" si="60"/>
        <v>0</v>
      </c>
      <c r="EZ39" s="210">
        <f t="shared" si="60"/>
        <v>0</v>
      </c>
      <c r="FA39" s="210">
        <f t="shared" si="60"/>
        <v>0</v>
      </c>
      <c r="FB39" s="211">
        <f t="shared" si="60"/>
        <v>0</v>
      </c>
      <c r="FD39" s="209">
        <f>SUM(FD23,FD32,FD37)</f>
        <v>0</v>
      </c>
      <c r="FE39" s="210">
        <f t="shared" ref="FE39:FS39" si="61">SUM(FE23,FE32,FE37)</f>
        <v>0</v>
      </c>
      <c r="FF39" s="210">
        <f t="shared" si="61"/>
        <v>0</v>
      </c>
      <c r="FG39" s="210">
        <f t="shared" si="61"/>
        <v>0</v>
      </c>
      <c r="FH39" s="210">
        <f t="shared" si="61"/>
        <v>0</v>
      </c>
      <c r="FI39" s="210">
        <f t="shared" si="61"/>
        <v>0</v>
      </c>
      <c r="FJ39" s="210">
        <f t="shared" si="61"/>
        <v>0</v>
      </c>
      <c r="FK39" s="210">
        <f t="shared" si="61"/>
        <v>0</v>
      </c>
      <c r="FL39" s="210">
        <f t="shared" si="61"/>
        <v>0</v>
      </c>
      <c r="FM39" s="210">
        <f t="shared" si="61"/>
        <v>0</v>
      </c>
      <c r="FN39" s="210">
        <f t="shared" si="61"/>
        <v>0</v>
      </c>
      <c r="FO39" s="210">
        <f t="shared" si="61"/>
        <v>0</v>
      </c>
      <c r="FP39" s="210">
        <f t="shared" si="61"/>
        <v>0</v>
      </c>
      <c r="FQ39" s="210">
        <f t="shared" si="61"/>
        <v>0</v>
      </c>
      <c r="FR39" s="210">
        <f t="shared" si="61"/>
        <v>0</v>
      </c>
      <c r="FS39" s="211">
        <f t="shared" si="61"/>
        <v>0</v>
      </c>
      <c r="FU39" s="209">
        <f>SUM(FU23,FU32,FU37)</f>
        <v>2941.6971285428244</v>
      </c>
      <c r="FV39" s="210">
        <f t="shared" ref="FV39:GJ39" si="62">SUM(FV23,FV32,FV37)</f>
        <v>13528.012257085649</v>
      </c>
      <c r="FW39" s="210">
        <f t="shared" si="62"/>
        <v>15289.236000000001</v>
      </c>
      <c r="FX39" s="210">
        <f t="shared" si="62"/>
        <v>7644.6180000000004</v>
      </c>
      <c r="FY39" s="210">
        <f t="shared" si="62"/>
        <v>1103.1364232035592</v>
      </c>
      <c r="FZ39" s="210">
        <f t="shared" si="62"/>
        <v>1838.560705339266</v>
      </c>
      <c r="GA39" s="210">
        <f t="shared" si="62"/>
        <v>367.71214106785305</v>
      </c>
      <c r="GB39" s="210">
        <f t="shared" si="62"/>
        <v>5515.6821160177988</v>
      </c>
      <c r="GC39" s="210">
        <f t="shared" si="62"/>
        <v>735.42428213570611</v>
      </c>
      <c r="GD39" s="210">
        <f t="shared" si="62"/>
        <v>735.42428213570611</v>
      </c>
      <c r="GE39" s="210">
        <f t="shared" si="62"/>
        <v>1838.560705339266</v>
      </c>
      <c r="GF39" s="210">
        <f t="shared" si="62"/>
        <v>2206.2728464071183</v>
      </c>
      <c r="GG39" s="210">
        <f t="shared" si="62"/>
        <v>10192.823999999999</v>
      </c>
      <c r="GH39" s="210">
        <f t="shared" si="62"/>
        <v>367.71214106785305</v>
      </c>
      <c r="GI39" s="210">
        <f t="shared" si="62"/>
        <v>8825.0913856284733</v>
      </c>
      <c r="GJ39" s="211">
        <f t="shared" si="62"/>
        <v>6795.2159999999985</v>
      </c>
      <c r="GL39" s="209">
        <f>SUM(GL23,GL32,GL37)</f>
        <v>0</v>
      </c>
      <c r="GM39" s="210">
        <f t="shared" ref="GM39:HA39" si="63">SUM(GM23,GM32,GM37)</f>
        <v>0</v>
      </c>
      <c r="GN39" s="210">
        <f t="shared" si="63"/>
        <v>0</v>
      </c>
      <c r="GO39" s="210">
        <f t="shared" si="63"/>
        <v>0</v>
      </c>
      <c r="GP39" s="210">
        <f t="shared" si="63"/>
        <v>0</v>
      </c>
      <c r="GQ39" s="210">
        <f t="shared" si="63"/>
        <v>0</v>
      </c>
      <c r="GR39" s="210">
        <f t="shared" si="63"/>
        <v>0</v>
      </c>
      <c r="GS39" s="210">
        <f t="shared" si="63"/>
        <v>0</v>
      </c>
      <c r="GT39" s="210">
        <f t="shared" si="63"/>
        <v>0</v>
      </c>
      <c r="GU39" s="210">
        <f t="shared" si="63"/>
        <v>0</v>
      </c>
      <c r="GV39" s="210">
        <f t="shared" si="63"/>
        <v>0</v>
      </c>
      <c r="GW39" s="210">
        <f t="shared" si="63"/>
        <v>0</v>
      </c>
      <c r="GX39" s="210">
        <f t="shared" si="63"/>
        <v>0</v>
      </c>
      <c r="GY39" s="210">
        <f t="shared" si="63"/>
        <v>0</v>
      </c>
      <c r="GZ39" s="210">
        <f t="shared" si="63"/>
        <v>0</v>
      </c>
      <c r="HA39" s="211">
        <f t="shared" si="63"/>
        <v>0</v>
      </c>
      <c r="HC39" s="209">
        <f>SUM(HC23,HC32,HC37)</f>
        <v>0</v>
      </c>
      <c r="HD39" s="210">
        <f t="shared" ref="HD39:HR39" si="64">SUM(HD23,HD32,HD37)</f>
        <v>0</v>
      </c>
      <c r="HE39" s="210">
        <f t="shared" si="64"/>
        <v>0</v>
      </c>
      <c r="HF39" s="210">
        <f t="shared" si="64"/>
        <v>0</v>
      </c>
      <c r="HG39" s="210">
        <f t="shared" si="64"/>
        <v>0</v>
      </c>
      <c r="HH39" s="210">
        <f t="shared" si="64"/>
        <v>0</v>
      </c>
      <c r="HI39" s="210">
        <f t="shared" si="64"/>
        <v>0</v>
      </c>
      <c r="HJ39" s="210">
        <f t="shared" si="64"/>
        <v>0</v>
      </c>
      <c r="HK39" s="210">
        <f t="shared" si="64"/>
        <v>0</v>
      </c>
      <c r="HL39" s="210">
        <f t="shared" si="64"/>
        <v>0</v>
      </c>
      <c r="HM39" s="210">
        <f t="shared" si="64"/>
        <v>0</v>
      </c>
      <c r="HN39" s="210">
        <f t="shared" si="64"/>
        <v>0</v>
      </c>
      <c r="HO39" s="210">
        <f t="shared" si="64"/>
        <v>0</v>
      </c>
      <c r="HP39" s="210">
        <f t="shared" si="64"/>
        <v>0</v>
      </c>
      <c r="HQ39" s="210">
        <f t="shared" si="64"/>
        <v>0</v>
      </c>
      <c r="HR39" s="211">
        <f t="shared" si="64"/>
        <v>0</v>
      </c>
      <c r="HT39" s="209">
        <f>SUM(HT23,HT32,HT37)</f>
        <v>0</v>
      </c>
      <c r="HU39" s="210">
        <f t="shared" ref="HU39:II39" si="65">SUM(HU23,HU32,HU37)</f>
        <v>0</v>
      </c>
      <c r="HV39" s="210">
        <f t="shared" si="65"/>
        <v>0</v>
      </c>
      <c r="HW39" s="210">
        <f t="shared" si="65"/>
        <v>0</v>
      </c>
      <c r="HX39" s="210">
        <f t="shared" si="65"/>
        <v>0</v>
      </c>
      <c r="HY39" s="210">
        <f t="shared" si="65"/>
        <v>0</v>
      </c>
      <c r="HZ39" s="210">
        <f t="shared" si="65"/>
        <v>0</v>
      </c>
      <c r="IA39" s="210">
        <f t="shared" si="65"/>
        <v>0</v>
      </c>
      <c r="IB39" s="210">
        <f t="shared" si="65"/>
        <v>0</v>
      </c>
      <c r="IC39" s="210">
        <f t="shared" si="65"/>
        <v>0</v>
      </c>
      <c r="ID39" s="210">
        <f t="shared" si="65"/>
        <v>0</v>
      </c>
      <c r="IE39" s="210">
        <f t="shared" si="65"/>
        <v>0</v>
      </c>
      <c r="IF39" s="210">
        <f t="shared" si="65"/>
        <v>0</v>
      </c>
      <c r="IG39" s="210">
        <f t="shared" si="65"/>
        <v>0</v>
      </c>
      <c r="IH39" s="210">
        <f t="shared" si="65"/>
        <v>0</v>
      </c>
      <c r="II39" s="211">
        <f t="shared" si="65"/>
        <v>0</v>
      </c>
    </row>
    <row r="40" spans="1:243" ht="14.65" thickBot="1"/>
    <row r="41" spans="1:243" ht="14.65" thickBot="1">
      <c r="S41" s="372" t="s">
        <v>289</v>
      </c>
      <c r="T41" s="373"/>
      <c r="U41" s="373"/>
      <c r="V41" s="374"/>
    </row>
    <row r="42" spans="1:243" ht="16.149999999999999" thickBot="1">
      <c r="S42" s="375">
        <f>SUM(S39:V39)</f>
        <v>2536.7246402583733</v>
      </c>
      <c r="T42" s="376"/>
      <c r="U42" s="376"/>
      <c r="V42" s="377"/>
    </row>
  </sheetData>
  <mergeCells count="23">
    <mergeCell ref="IK3:IQ3"/>
    <mergeCell ref="S41:V41"/>
    <mergeCell ref="S42:V42"/>
    <mergeCell ref="IK25:IL25"/>
    <mergeCell ref="A34:A35"/>
    <mergeCell ref="CN3:DC3"/>
    <mergeCell ref="DE3:DT3"/>
    <mergeCell ref="DV3:EK3"/>
    <mergeCell ref="EM3:FB3"/>
    <mergeCell ref="O3:R3"/>
    <mergeCell ref="S3:V3"/>
    <mergeCell ref="X3:AM3"/>
    <mergeCell ref="AO3:BD3"/>
    <mergeCell ref="BF3:BU3"/>
    <mergeCell ref="BW3:CL3"/>
    <mergeCell ref="A3:N3"/>
    <mergeCell ref="GL3:HA3"/>
    <mergeCell ref="HC3:HR3"/>
    <mergeCell ref="HT3:II3"/>
    <mergeCell ref="A6:A7"/>
    <mergeCell ref="A13:A14"/>
    <mergeCell ref="FD3:FS3"/>
    <mergeCell ref="FU3:GJ3"/>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7E7EF-BD33-4296-B599-E2957411110E}">
  <dimension ref="A1:IR39"/>
  <sheetViews>
    <sheetView zoomScale="85" zoomScaleNormal="85" workbookViewId="0">
      <pane xSplit="3" ySplit="4" topLeftCell="D5" activePane="bottomRight" state="frozen"/>
      <selection pane="bottomRight" activeCell="IP8" sqref="IP8"/>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9" width="16.5703125" style="39" customWidth="1"/>
    <col min="10" max="10" width="19.28515625" style="39" customWidth="1"/>
    <col min="11" max="11" width="16.5703125" style="39" customWidth="1"/>
    <col min="12" max="19" width="21.7109375" style="39" customWidth="1"/>
    <col min="20" max="20" width="4.42578125" style="39" customWidth="1"/>
    <col min="21" max="23" width="9.140625" style="39"/>
    <col min="24" max="24" width="14.85546875" style="39" customWidth="1"/>
    <col min="25" max="25" width="20.7109375" style="39" customWidth="1"/>
    <col min="26" max="26" width="12.28515625" style="39" customWidth="1"/>
    <col min="27" max="27" width="14.5703125" style="39" customWidth="1"/>
    <col min="28" max="31" width="9.140625" style="39"/>
    <col min="32" max="34" width="12" style="39" customWidth="1"/>
    <col min="35" max="37" width="9.140625" style="39"/>
    <col min="38" max="38" width="12.85546875" style="39" customWidth="1"/>
    <col min="39" max="39" width="9.5703125" style="39" bestFit="1" customWidth="1"/>
    <col min="40" max="40" width="9.140625" style="39"/>
    <col min="41" max="41" width="14.85546875" style="39" customWidth="1"/>
    <col min="42" max="42" width="20.7109375" style="39" customWidth="1"/>
    <col min="43" max="43" width="12.28515625" style="39" customWidth="1"/>
    <col min="44" max="44" width="14.5703125" style="39" customWidth="1"/>
    <col min="45" max="48" width="9.140625" style="39"/>
    <col min="49" max="51" width="12" style="39" customWidth="1"/>
    <col min="52" max="54" width="9.140625" style="39"/>
    <col min="55" max="55" width="12.85546875" style="39" customWidth="1"/>
    <col min="56" max="56" width="9.5703125" style="39" bestFit="1" customWidth="1"/>
    <col min="57" max="57" width="9.140625" style="39"/>
    <col min="58" max="58" width="14.85546875" style="39" customWidth="1"/>
    <col min="59" max="59" width="20.7109375" style="39" customWidth="1"/>
    <col min="60" max="60" width="12.28515625" style="39" customWidth="1"/>
    <col min="61" max="61" width="14.5703125" style="39" customWidth="1"/>
    <col min="62" max="65" width="9.140625" style="39"/>
    <col min="66" max="68" width="12" style="39" customWidth="1"/>
    <col min="69" max="71" width="9.140625" style="39"/>
    <col min="72" max="72" width="12.85546875" style="39" customWidth="1"/>
    <col min="73" max="73" width="9.5703125" style="39" bestFit="1" customWidth="1"/>
    <col min="74" max="74" width="9.140625" style="39"/>
    <col min="75" max="75" width="14.85546875" style="39" customWidth="1"/>
    <col min="76" max="76" width="20.7109375" style="39" customWidth="1"/>
    <col min="77" max="77" width="12.28515625" style="39" customWidth="1"/>
    <col min="78" max="78" width="14.5703125" style="39" customWidth="1"/>
    <col min="79" max="82" width="9.140625" style="39"/>
    <col min="83" max="85" width="12" style="39" customWidth="1"/>
    <col min="86" max="88" width="9.140625" style="39"/>
    <col min="89" max="89" width="12.85546875" style="39" customWidth="1"/>
    <col min="90" max="90" width="9.5703125" style="39" bestFit="1" customWidth="1"/>
    <col min="91" max="91" width="9.140625" style="39"/>
    <col min="92" max="92" width="14.85546875" style="39" customWidth="1"/>
    <col min="93" max="93" width="20.7109375" style="39" customWidth="1"/>
    <col min="94" max="94" width="12.28515625" style="39" customWidth="1"/>
    <col min="95" max="95" width="14.5703125" style="39" customWidth="1"/>
    <col min="96" max="99" width="9.140625" style="39"/>
    <col min="100" max="102" width="12" style="39" customWidth="1"/>
    <col min="103" max="105" width="9.140625" style="39"/>
    <col min="106" max="106" width="12.85546875" style="39" customWidth="1"/>
    <col min="107" max="107" width="9.5703125" style="39" bestFit="1" customWidth="1"/>
    <col min="108" max="108" width="9.140625" style="39"/>
    <col min="109" max="109" width="14.85546875" style="39" customWidth="1"/>
    <col min="110" max="110" width="20.7109375" style="39" customWidth="1"/>
    <col min="111" max="111" width="12.28515625" style="39" customWidth="1"/>
    <col min="112" max="112" width="14.5703125" style="39" customWidth="1"/>
    <col min="113" max="116" width="9.140625" style="39"/>
    <col min="117" max="119" width="12" style="39" customWidth="1"/>
    <col min="120" max="122" width="9.140625" style="39"/>
    <col min="123" max="123" width="12.85546875" style="39" customWidth="1"/>
    <col min="124" max="124" width="9.5703125" style="39" bestFit="1" customWidth="1"/>
    <col min="125" max="125" width="9.140625" style="39"/>
    <col min="126" max="126" width="14.85546875" style="39" customWidth="1"/>
    <col min="127" max="127" width="20.7109375" style="39" customWidth="1"/>
    <col min="128" max="128" width="12.28515625" style="39" customWidth="1"/>
    <col min="129" max="129" width="14.5703125" style="39" customWidth="1"/>
    <col min="130" max="133" width="9.140625" style="39"/>
    <col min="134" max="136" width="12" style="39" customWidth="1"/>
    <col min="137" max="139" width="9.140625" style="39"/>
    <col min="140" max="140" width="12.85546875" style="39" customWidth="1"/>
    <col min="141" max="141" width="9.5703125" style="39" bestFit="1" customWidth="1"/>
    <col min="142" max="142" width="9.140625" style="39"/>
    <col min="143" max="143" width="14.85546875" style="39" customWidth="1"/>
    <col min="144" max="144" width="20.7109375" style="39" customWidth="1"/>
    <col min="145" max="145" width="12.28515625" style="39" customWidth="1"/>
    <col min="146" max="146" width="14.5703125" style="39" customWidth="1"/>
    <col min="147" max="150" width="9.140625" style="39"/>
    <col min="151" max="153" width="12" style="39" customWidth="1"/>
    <col min="154" max="156" width="9.140625" style="39"/>
    <col min="157" max="157" width="12.85546875" style="39" customWidth="1"/>
    <col min="158" max="158" width="9.5703125" style="39" bestFit="1" customWidth="1"/>
    <col min="159" max="159" width="9.140625" style="39"/>
    <col min="160" max="160" width="14.85546875" style="39" customWidth="1"/>
    <col min="161" max="161" width="20.7109375" style="39" customWidth="1"/>
    <col min="162" max="162" width="12.28515625" style="39" customWidth="1"/>
    <col min="163" max="163" width="14.5703125" style="39" customWidth="1"/>
    <col min="164" max="167" width="9.140625" style="39"/>
    <col min="168" max="170" width="12" style="39" customWidth="1"/>
    <col min="171" max="173" width="9.140625" style="39"/>
    <col min="174" max="174" width="12.85546875" style="39" customWidth="1"/>
    <col min="175" max="175" width="9.5703125" style="39" bestFit="1" customWidth="1"/>
    <col min="176" max="176" width="9.140625" style="39"/>
    <col min="177" max="177" width="14.85546875" style="39" customWidth="1"/>
    <col min="178" max="178" width="20.7109375" style="39" customWidth="1"/>
    <col min="179" max="179" width="12.28515625" style="39" customWidth="1"/>
    <col min="180" max="180" width="14.5703125" style="39" customWidth="1"/>
    <col min="181" max="184" width="9.140625" style="39"/>
    <col min="185" max="187" width="12" style="39" customWidth="1"/>
    <col min="188" max="190" width="9.140625" style="39"/>
    <col min="191" max="191" width="12.85546875" style="39" customWidth="1"/>
    <col min="192" max="192" width="9.5703125" style="39" bestFit="1" customWidth="1"/>
    <col min="193" max="193" width="9.140625" style="39"/>
    <col min="194" max="194" width="14.85546875" style="39" customWidth="1"/>
    <col min="195" max="195" width="20.7109375" style="39" customWidth="1"/>
    <col min="196" max="196" width="12.28515625" style="39" customWidth="1"/>
    <col min="197" max="197" width="14.5703125" style="39" customWidth="1"/>
    <col min="198" max="201" width="9.140625" style="39"/>
    <col min="202" max="204" width="12" style="39" customWidth="1"/>
    <col min="205" max="207" width="9.140625" style="39"/>
    <col min="208" max="208" width="12.85546875" style="39" customWidth="1"/>
    <col min="209" max="209" width="9.5703125" style="39" bestFit="1" customWidth="1"/>
    <col min="210" max="210" width="9.140625" style="39"/>
    <col min="211" max="211" width="14.85546875" style="39" customWidth="1"/>
    <col min="212" max="212" width="20.7109375" style="39" customWidth="1"/>
    <col min="213" max="213" width="12.28515625" style="39" customWidth="1"/>
    <col min="214" max="214" width="14.5703125" style="39" customWidth="1"/>
    <col min="215" max="218" width="9.140625" style="39"/>
    <col min="219" max="221" width="12" style="39" customWidth="1"/>
    <col min="222" max="224" width="9.140625" style="39"/>
    <col min="225" max="225" width="12.85546875" style="39" customWidth="1"/>
    <col min="226" max="226" width="9.5703125" style="39" bestFit="1" customWidth="1"/>
    <col min="227" max="227" width="9.140625" style="39"/>
    <col min="228" max="228" width="14.85546875" style="39" customWidth="1"/>
    <col min="229" max="229" width="20.7109375" style="39" customWidth="1"/>
    <col min="230" max="230" width="12.28515625" style="39" customWidth="1"/>
    <col min="231" max="231" width="14.5703125" style="39" customWidth="1"/>
    <col min="232" max="235" width="9.140625" style="39"/>
    <col min="236" max="238" width="12" style="39" customWidth="1"/>
    <col min="239" max="241" width="9.140625" style="39"/>
    <col min="242" max="242" width="12.85546875" style="39" customWidth="1"/>
    <col min="243" max="243" width="9.5703125" style="39" bestFit="1" customWidth="1"/>
    <col min="244" max="244" width="9.140625" style="39"/>
    <col min="245" max="245" width="35.140625" style="39" customWidth="1"/>
    <col min="246" max="251" width="12.5703125" style="39" customWidth="1"/>
    <col min="252" max="252" width="10.7109375" style="39" bestFit="1" customWidth="1"/>
    <col min="253" max="16384" width="9.140625" style="39"/>
  </cols>
  <sheetData>
    <row r="1" spans="1:252">
      <c r="A1" s="32" t="s">
        <v>190</v>
      </c>
      <c r="B1" s="289">
        <v>2025</v>
      </c>
      <c r="C1" s="138"/>
      <c r="D1" s="138"/>
      <c r="E1" s="138"/>
      <c r="F1" s="138"/>
      <c r="H1" s="138"/>
      <c r="I1" s="138"/>
      <c r="J1" s="138"/>
      <c r="K1" s="138"/>
      <c r="L1" s="138"/>
      <c r="M1" s="138"/>
      <c r="N1" s="138"/>
      <c r="O1" s="138"/>
      <c r="P1" s="138"/>
      <c r="Q1" s="138"/>
      <c r="R1" s="138"/>
      <c r="S1" s="138"/>
    </row>
    <row r="2" spans="1:252" ht="14.65" thickBot="1"/>
    <row r="3" spans="1:252" ht="15.75" customHeight="1" thickBot="1">
      <c r="A3" s="158" t="s">
        <v>298</v>
      </c>
      <c r="B3" s="159"/>
      <c r="C3" s="159"/>
      <c r="D3" s="159"/>
      <c r="E3" s="159"/>
      <c r="F3" s="159"/>
      <c r="G3" s="159"/>
      <c r="H3" s="159"/>
      <c r="I3" s="159"/>
      <c r="J3" s="159"/>
      <c r="K3" s="160"/>
      <c r="L3" s="369" t="s">
        <v>192</v>
      </c>
      <c r="M3" s="370"/>
      <c r="N3" s="370"/>
      <c r="O3" s="371"/>
      <c r="P3" s="369" t="s">
        <v>193</v>
      </c>
      <c r="Q3" s="370"/>
      <c r="R3" s="370"/>
      <c r="S3" s="371"/>
      <c r="X3" s="369" t="s">
        <v>105</v>
      </c>
      <c r="Y3" s="370"/>
      <c r="Z3" s="370"/>
      <c r="AA3" s="370"/>
      <c r="AB3" s="370"/>
      <c r="AC3" s="370"/>
      <c r="AD3" s="370"/>
      <c r="AE3" s="370"/>
      <c r="AF3" s="370"/>
      <c r="AG3" s="370"/>
      <c r="AH3" s="370"/>
      <c r="AI3" s="370"/>
      <c r="AJ3" s="370"/>
      <c r="AK3" s="370"/>
      <c r="AL3" s="370"/>
      <c r="AM3" s="371"/>
      <c r="AO3" s="369" t="s">
        <v>239</v>
      </c>
      <c r="AP3" s="370"/>
      <c r="AQ3" s="370"/>
      <c r="AR3" s="370"/>
      <c r="AS3" s="370"/>
      <c r="AT3" s="370"/>
      <c r="AU3" s="370"/>
      <c r="AV3" s="370"/>
      <c r="AW3" s="370"/>
      <c r="AX3" s="370"/>
      <c r="AY3" s="370"/>
      <c r="AZ3" s="370"/>
      <c r="BA3" s="370"/>
      <c r="BB3" s="370"/>
      <c r="BC3" s="370"/>
      <c r="BD3" s="371"/>
      <c r="BF3" s="369" t="s">
        <v>240</v>
      </c>
      <c r="BG3" s="370"/>
      <c r="BH3" s="370"/>
      <c r="BI3" s="370"/>
      <c r="BJ3" s="370"/>
      <c r="BK3" s="370"/>
      <c r="BL3" s="370"/>
      <c r="BM3" s="370"/>
      <c r="BN3" s="370"/>
      <c r="BO3" s="370"/>
      <c r="BP3" s="370"/>
      <c r="BQ3" s="370"/>
      <c r="BR3" s="370"/>
      <c r="BS3" s="370"/>
      <c r="BT3" s="370"/>
      <c r="BU3" s="371"/>
      <c r="BW3" s="369" t="s">
        <v>241</v>
      </c>
      <c r="BX3" s="370"/>
      <c r="BY3" s="370"/>
      <c r="BZ3" s="370"/>
      <c r="CA3" s="370"/>
      <c r="CB3" s="370"/>
      <c r="CC3" s="370"/>
      <c r="CD3" s="370"/>
      <c r="CE3" s="370"/>
      <c r="CF3" s="370"/>
      <c r="CG3" s="370"/>
      <c r="CH3" s="370"/>
      <c r="CI3" s="370"/>
      <c r="CJ3" s="370"/>
      <c r="CK3" s="370"/>
      <c r="CL3" s="371"/>
      <c r="CN3" s="369" t="s">
        <v>242</v>
      </c>
      <c r="CO3" s="370"/>
      <c r="CP3" s="370"/>
      <c r="CQ3" s="370"/>
      <c r="CR3" s="370"/>
      <c r="CS3" s="370"/>
      <c r="CT3" s="370"/>
      <c r="CU3" s="370"/>
      <c r="CV3" s="370"/>
      <c r="CW3" s="370"/>
      <c r="CX3" s="370"/>
      <c r="CY3" s="370"/>
      <c r="CZ3" s="370"/>
      <c r="DA3" s="370"/>
      <c r="DB3" s="370"/>
      <c r="DC3" s="371"/>
      <c r="DE3" s="369" t="s">
        <v>243</v>
      </c>
      <c r="DF3" s="370"/>
      <c r="DG3" s="370"/>
      <c r="DH3" s="370"/>
      <c r="DI3" s="370"/>
      <c r="DJ3" s="370"/>
      <c r="DK3" s="370"/>
      <c r="DL3" s="370"/>
      <c r="DM3" s="370"/>
      <c r="DN3" s="370"/>
      <c r="DO3" s="370"/>
      <c r="DP3" s="370"/>
      <c r="DQ3" s="370"/>
      <c r="DR3" s="370"/>
      <c r="DS3" s="370"/>
      <c r="DT3" s="371"/>
      <c r="DV3" s="369" t="s">
        <v>293</v>
      </c>
      <c r="DW3" s="370"/>
      <c r="DX3" s="370"/>
      <c r="DY3" s="370"/>
      <c r="DZ3" s="370"/>
      <c r="EA3" s="370"/>
      <c r="EB3" s="370"/>
      <c r="EC3" s="370"/>
      <c r="ED3" s="370"/>
      <c r="EE3" s="370"/>
      <c r="EF3" s="370"/>
      <c r="EG3" s="370"/>
      <c r="EH3" s="370"/>
      <c r="EI3" s="370"/>
      <c r="EJ3" s="370"/>
      <c r="EK3" s="371"/>
      <c r="EM3" s="369" t="s">
        <v>239</v>
      </c>
      <c r="EN3" s="370"/>
      <c r="EO3" s="370"/>
      <c r="EP3" s="370"/>
      <c r="EQ3" s="370"/>
      <c r="ER3" s="370"/>
      <c r="ES3" s="370"/>
      <c r="ET3" s="370"/>
      <c r="EU3" s="370"/>
      <c r="EV3" s="370"/>
      <c r="EW3" s="370"/>
      <c r="EX3" s="370"/>
      <c r="EY3" s="370"/>
      <c r="EZ3" s="370"/>
      <c r="FA3" s="370"/>
      <c r="FB3" s="371"/>
      <c r="FD3" s="369" t="s">
        <v>240</v>
      </c>
      <c r="FE3" s="370"/>
      <c r="FF3" s="370"/>
      <c r="FG3" s="370"/>
      <c r="FH3" s="370"/>
      <c r="FI3" s="370"/>
      <c r="FJ3" s="370"/>
      <c r="FK3" s="370"/>
      <c r="FL3" s="370"/>
      <c r="FM3" s="370"/>
      <c r="FN3" s="370"/>
      <c r="FO3" s="370"/>
      <c r="FP3" s="370"/>
      <c r="FQ3" s="370"/>
      <c r="FR3" s="370"/>
      <c r="FS3" s="371"/>
      <c r="FU3" s="369" t="s">
        <v>241</v>
      </c>
      <c r="FV3" s="370"/>
      <c r="FW3" s="370"/>
      <c r="FX3" s="370"/>
      <c r="FY3" s="370"/>
      <c r="FZ3" s="370"/>
      <c r="GA3" s="370"/>
      <c r="GB3" s="370"/>
      <c r="GC3" s="370"/>
      <c r="GD3" s="370"/>
      <c r="GE3" s="370"/>
      <c r="GF3" s="370"/>
      <c r="GG3" s="370"/>
      <c r="GH3" s="370"/>
      <c r="GI3" s="370"/>
      <c r="GJ3" s="371"/>
      <c r="GL3" s="369" t="s">
        <v>242</v>
      </c>
      <c r="GM3" s="370"/>
      <c r="GN3" s="370"/>
      <c r="GO3" s="370"/>
      <c r="GP3" s="370"/>
      <c r="GQ3" s="370"/>
      <c r="GR3" s="370"/>
      <c r="GS3" s="370"/>
      <c r="GT3" s="370"/>
      <c r="GU3" s="370"/>
      <c r="GV3" s="370"/>
      <c r="GW3" s="370"/>
      <c r="GX3" s="370"/>
      <c r="GY3" s="370"/>
      <c r="GZ3" s="370"/>
      <c r="HA3" s="371"/>
      <c r="HC3" s="369" t="s">
        <v>243</v>
      </c>
      <c r="HD3" s="370"/>
      <c r="HE3" s="370"/>
      <c r="HF3" s="370"/>
      <c r="HG3" s="370"/>
      <c r="HH3" s="370"/>
      <c r="HI3" s="370"/>
      <c r="HJ3" s="370"/>
      <c r="HK3" s="370"/>
      <c r="HL3" s="370"/>
      <c r="HM3" s="370"/>
      <c r="HN3" s="370"/>
      <c r="HO3" s="370"/>
      <c r="HP3" s="370"/>
      <c r="HQ3" s="370"/>
      <c r="HR3" s="371"/>
      <c r="HT3" s="369" t="s">
        <v>293</v>
      </c>
      <c r="HU3" s="370"/>
      <c r="HV3" s="370"/>
      <c r="HW3" s="370"/>
      <c r="HX3" s="370"/>
      <c r="HY3" s="370"/>
      <c r="HZ3" s="370"/>
      <c r="IA3" s="370"/>
      <c r="IB3" s="370"/>
      <c r="IC3" s="370"/>
      <c r="ID3" s="370"/>
      <c r="IE3" s="370"/>
      <c r="IF3" s="370"/>
      <c r="IG3" s="370"/>
      <c r="IH3" s="370"/>
      <c r="II3" s="371"/>
    </row>
    <row r="4" spans="1:252" ht="28.9" thickBot="1">
      <c r="A4" s="140" t="s">
        <v>208</v>
      </c>
      <c r="B4" s="141" t="s">
        <v>209</v>
      </c>
      <c r="C4" s="27" t="s">
        <v>210</v>
      </c>
      <c r="D4" s="27" t="s">
        <v>211</v>
      </c>
      <c r="E4" s="27" t="s">
        <v>212</v>
      </c>
      <c r="F4" s="27" t="s">
        <v>213</v>
      </c>
      <c r="G4" s="27" t="s">
        <v>214</v>
      </c>
      <c r="H4" s="27" t="s">
        <v>215</v>
      </c>
      <c r="I4" s="27" t="s">
        <v>216</v>
      </c>
      <c r="J4" s="27" t="s">
        <v>217</v>
      </c>
      <c r="K4" s="189" t="s">
        <v>218</v>
      </c>
      <c r="L4" s="140" t="s">
        <v>219</v>
      </c>
      <c r="M4" s="27" t="s">
        <v>220</v>
      </c>
      <c r="N4" s="27" t="s">
        <v>221</v>
      </c>
      <c r="O4" s="141" t="s">
        <v>222</v>
      </c>
      <c r="P4" s="140" t="s">
        <v>219</v>
      </c>
      <c r="Q4" s="27" t="s">
        <v>220</v>
      </c>
      <c r="R4" s="27" t="s">
        <v>221</v>
      </c>
      <c r="S4" s="141" t="s">
        <v>222</v>
      </c>
      <c r="X4" s="199" t="s">
        <v>223</v>
      </c>
      <c r="Y4" s="199" t="s">
        <v>224</v>
      </c>
      <c r="Z4" s="200" t="s">
        <v>129</v>
      </c>
      <c r="AA4" s="200" t="s">
        <v>225</v>
      </c>
      <c r="AB4" s="201" t="s">
        <v>226</v>
      </c>
      <c r="AC4" s="201" t="s">
        <v>227</v>
      </c>
      <c r="AD4" s="201" t="s">
        <v>228</v>
      </c>
      <c r="AE4" s="201" t="s">
        <v>229</v>
      </c>
      <c r="AF4" s="202" t="s">
        <v>230</v>
      </c>
      <c r="AG4" s="203" t="s">
        <v>231</v>
      </c>
      <c r="AH4" s="203" t="s">
        <v>232</v>
      </c>
      <c r="AI4" s="204" t="s">
        <v>233</v>
      </c>
      <c r="AJ4" s="205" t="s">
        <v>234</v>
      </c>
      <c r="AK4" s="202" t="s">
        <v>235</v>
      </c>
      <c r="AL4" s="202" t="s">
        <v>236</v>
      </c>
      <c r="AM4" s="202" t="s">
        <v>237</v>
      </c>
      <c r="AO4" s="199" t="s">
        <v>223</v>
      </c>
      <c r="AP4" s="199" t="s">
        <v>224</v>
      </c>
      <c r="AQ4" s="200" t="s">
        <v>129</v>
      </c>
      <c r="AR4" s="200" t="s">
        <v>225</v>
      </c>
      <c r="AS4" s="201" t="s">
        <v>226</v>
      </c>
      <c r="AT4" s="201" t="s">
        <v>227</v>
      </c>
      <c r="AU4" s="201" t="s">
        <v>228</v>
      </c>
      <c r="AV4" s="201" t="s">
        <v>229</v>
      </c>
      <c r="AW4" s="202" t="s">
        <v>230</v>
      </c>
      <c r="AX4" s="203" t="s">
        <v>231</v>
      </c>
      <c r="AY4" s="203" t="s">
        <v>232</v>
      </c>
      <c r="AZ4" s="204" t="s">
        <v>233</v>
      </c>
      <c r="BA4" s="205" t="s">
        <v>234</v>
      </c>
      <c r="BB4" s="202" t="s">
        <v>235</v>
      </c>
      <c r="BC4" s="202" t="s">
        <v>236</v>
      </c>
      <c r="BD4" s="202" t="s">
        <v>237</v>
      </c>
      <c r="BF4" s="199" t="s">
        <v>223</v>
      </c>
      <c r="BG4" s="199" t="s">
        <v>224</v>
      </c>
      <c r="BH4" s="200" t="s">
        <v>129</v>
      </c>
      <c r="BI4" s="200" t="s">
        <v>225</v>
      </c>
      <c r="BJ4" s="201" t="s">
        <v>226</v>
      </c>
      <c r="BK4" s="201" t="s">
        <v>227</v>
      </c>
      <c r="BL4" s="201" t="s">
        <v>228</v>
      </c>
      <c r="BM4" s="201" t="s">
        <v>229</v>
      </c>
      <c r="BN4" s="202" t="s">
        <v>230</v>
      </c>
      <c r="BO4" s="203" t="s">
        <v>231</v>
      </c>
      <c r="BP4" s="203" t="s">
        <v>232</v>
      </c>
      <c r="BQ4" s="204" t="s">
        <v>233</v>
      </c>
      <c r="BR4" s="205" t="s">
        <v>234</v>
      </c>
      <c r="BS4" s="202" t="s">
        <v>235</v>
      </c>
      <c r="BT4" s="202" t="s">
        <v>236</v>
      </c>
      <c r="BU4" s="202" t="s">
        <v>237</v>
      </c>
      <c r="BW4" s="199" t="s">
        <v>223</v>
      </c>
      <c r="BX4" s="199" t="s">
        <v>224</v>
      </c>
      <c r="BY4" s="200" t="s">
        <v>129</v>
      </c>
      <c r="BZ4" s="200" t="s">
        <v>225</v>
      </c>
      <c r="CA4" s="201" t="s">
        <v>226</v>
      </c>
      <c r="CB4" s="201" t="s">
        <v>227</v>
      </c>
      <c r="CC4" s="201" t="s">
        <v>228</v>
      </c>
      <c r="CD4" s="201" t="s">
        <v>229</v>
      </c>
      <c r="CE4" s="202" t="s">
        <v>230</v>
      </c>
      <c r="CF4" s="203" t="s">
        <v>231</v>
      </c>
      <c r="CG4" s="203" t="s">
        <v>232</v>
      </c>
      <c r="CH4" s="204" t="s">
        <v>233</v>
      </c>
      <c r="CI4" s="205" t="s">
        <v>234</v>
      </c>
      <c r="CJ4" s="202" t="s">
        <v>235</v>
      </c>
      <c r="CK4" s="202" t="s">
        <v>236</v>
      </c>
      <c r="CL4" s="202" t="s">
        <v>237</v>
      </c>
      <c r="CN4" s="199" t="s">
        <v>223</v>
      </c>
      <c r="CO4" s="199" t="s">
        <v>224</v>
      </c>
      <c r="CP4" s="200" t="s">
        <v>129</v>
      </c>
      <c r="CQ4" s="200" t="s">
        <v>225</v>
      </c>
      <c r="CR4" s="201" t="s">
        <v>226</v>
      </c>
      <c r="CS4" s="201" t="s">
        <v>227</v>
      </c>
      <c r="CT4" s="201" t="s">
        <v>228</v>
      </c>
      <c r="CU4" s="201" t="s">
        <v>229</v>
      </c>
      <c r="CV4" s="202" t="s">
        <v>230</v>
      </c>
      <c r="CW4" s="203" t="s">
        <v>231</v>
      </c>
      <c r="CX4" s="203" t="s">
        <v>232</v>
      </c>
      <c r="CY4" s="204" t="s">
        <v>233</v>
      </c>
      <c r="CZ4" s="205" t="s">
        <v>234</v>
      </c>
      <c r="DA4" s="202" t="s">
        <v>235</v>
      </c>
      <c r="DB4" s="202" t="s">
        <v>236</v>
      </c>
      <c r="DC4" s="202" t="s">
        <v>237</v>
      </c>
      <c r="DE4" s="199" t="s">
        <v>223</v>
      </c>
      <c r="DF4" s="199" t="s">
        <v>224</v>
      </c>
      <c r="DG4" s="200" t="s">
        <v>129</v>
      </c>
      <c r="DH4" s="200" t="s">
        <v>225</v>
      </c>
      <c r="DI4" s="201" t="s">
        <v>226</v>
      </c>
      <c r="DJ4" s="201" t="s">
        <v>227</v>
      </c>
      <c r="DK4" s="201" t="s">
        <v>228</v>
      </c>
      <c r="DL4" s="201" t="s">
        <v>229</v>
      </c>
      <c r="DM4" s="202" t="s">
        <v>230</v>
      </c>
      <c r="DN4" s="203" t="s">
        <v>231</v>
      </c>
      <c r="DO4" s="203" t="s">
        <v>232</v>
      </c>
      <c r="DP4" s="204" t="s">
        <v>233</v>
      </c>
      <c r="DQ4" s="205" t="s">
        <v>234</v>
      </c>
      <c r="DR4" s="202" t="s">
        <v>235</v>
      </c>
      <c r="DS4" s="202" t="s">
        <v>236</v>
      </c>
      <c r="DT4" s="202" t="s">
        <v>237</v>
      </c>
      <c r="DV4" s="199" t="s">
        <v>223</v>
      </c>
      <c r="DW4" s="199" t="s">
        <v>224</v>
      </c>
      <c r="DX4" s="200" t="s">
        <v>129</v>
      </c>
      <c r="DY4" s="200" t="s">
        <v>225</v>
      </c>
      <c r="DZ4" s="201" t="s">
        <v>226</v>
      </c>
      <c r="EA4" s="201" t="s">
        <v>227</v>
      </c>
      <c r="EB4" s="201" t="s">
        <v>228</v>
      </c>
      <c r="EC4" s="201" t="s">
        <v>229</v>
      </c>
      <c r="ED4" s="202" t="s">
        <v>230</v>
      </c>
      <c r="EE4" s="203" t="s">
        <v>231</v>
      </c>
      <c r="EF4" s="203" t="s">
        <v>232</v>
      </c>
      <c r="EG4" s="204" t="s">
        <v>233</v>
      </c>
      <c r="EH4" s="205" t="s">
        <v>234</v>
      </c>
      <c r="EI4" s="202" t="s">
        <v>235</v>
      </c>
      <c r="EJ4" s="202" t="s">
        <v>236</v>
      </c>
      <c r="EK4" s="202" t="s">
        <v>237</v>
      </c>
      <c r="EM4" s="199" t="s">
        <v>223</v>
      </c>
      <c r="EN4" s="199" t="s">
        <v>224</v>
      </c>
      <c r="EO4" s="200" t="s">
        <v>129</v>
      </c>
      <c r="EP4" s="200" t="s">
        <v>225</v>
      </c>
      <c r="EQ4" s="201" t="s">
        <v>226</v>
      </c>
      <c r="ER4" s="201" t="s">
        <v>227</v>
      </c>
      <c r="ES4" s="201" t="s">
        <v>228</v>
      </c>
      <c r="ET4" s="201" t="s">
        <v>229</v>
      </c>
      <c r="EU4" s="202" t="s">
        <v>230</v>
      </c>
      <c r="EV4" s="203" t="s">
        <v>231</v>
      </c>
      <c r="EW4" s="203" t="s">
        <v>232</v>
      </c>
      <c r="EX4" s="204" t="s">
        <v>233</v>
      </c>
      <c r="EY4" s="205" t="s">
        <v>234</v>
      </c>
      <c r="EZ4" s="202" t="s">
        <v>235</v>
      </c>
      <c r="FA4" s="202" t="s">
        <v>236</v>
      </c>
      <c r="FB4" s="202" t="s">
        <v>237</v>
      </c>
      <c r="FD4" s="199" t="s">
        <v>223</v>
      </c>
      <c r="FE4" s="199" t="s">
        <v>224</v>
      </c>
      <c r="FF4" s="200" t="s">
        <v>129</v>
      </c>
      <c r="FG4" s="200" t="s">
        <v>225</v>
      </c>
      <c r="FH4" s="201" t="s">
        <v>226</v>
      </c>
      <c r="FI4" s="201" t="s">
        <v>227</v>
      </c>
      <c r="FJ4" s="201" t="s">
        <v>228</v>
      </c>
      <c r="FK4" s="201" t="s">
        <v>229</v>
      </c>
      <c r="FL4" s="202" t="s">
        <v>230</v>
      </c>
      <c r="FM4" s="203" t="s">
        <v>231</v>
      </c>
      <c r="FN4" s="203" t="s">
        <v>232</v>
      </c>
      <c r="FO4" s="204" t="s">
        <v>233</v>
      </c>
      <c r="FP4" s="205" t="s">
        <v>234</v>
      </c>
      <c r="FQ4" s="202" t="s">
        <v>235</v>
      </c>
      <c r="FR4" s="202" t="s">
        <v>236</v>
      </c>
      <c r="FS4" s="202" t="s">
        <v>237</v>
      </c>
      <c r="FU4" s="199" t="s">
        <v>223</v>
      </c>
      <c r="FV4" s="199" t="s">
        <v>224</v>
      </c>
      <c r="FW4" s="200" t="s">
        <v>129</v>
      </c>
      <c r="FX4" s="200" t="s">
        <v>225</v>
      </c>
      <c r="FY4" s="201" t="s">
        <v>226</v>
      </c>
      <c r="FZ4" s="201" t="s">
        <v>227</v>
      </c>
      <c r="GA4" s="201" t="s">
        <v>228</v>
      </c>
      <c r="GB4" s="201" t="s">
        <v>229</v>
      </c>
      <c r="GC4" s="202" t="s">
        <v>230</v>
      </c>
      <c r="GD4" s="203" t="s">
        <v>231</v>
      </c>
      <c r="GE4" s="203" t="s">
        <v>232</v>
      </c>
      <c r="GF4" s="204" t="s">
        <v>233</v>
      </c>
      <c r="GG4" s="205" t="s">
        <v>234</v>
      </c>
      <c r="GH4" s="202" t="s">
        <v>235</v>
      </c>
      <c r="GI4" s="202" t="s">
        <v>236</v>
      </c>
      <c r="GJ4" s="202" t="s">
        <v>237</v>
      </c>
      <c r="GL4" s="199" t="s">
        <v>223</v>
      </c>
      <c r="GM4" s="199" t="s">
        <v>224</v>
      </c>
      <c r="GN4" s="200" t="s">
        <v>129</v>
      </c>
      <c r="GO4" s="200" t="s">
        <v>225</v>
      </c>
      <c r="GP4" s="201" t="s">
        <v>226</v>
      </c>
      <c r="GQ4" s="201" t="s">
        <v>227</v>
      </c>
      <c r="GR4" s="201" t="s">
        <v>228</v>
      </c>
      <c r="GS4" s="201" t="s">
        <v>229</v>
      </c>
      <c r="GT4" s="202" t="s">
        <v>230</v>
      </c>
      <c r="GU4" s="203" t="s">
        <v>231</v>
      </c>
      <c r="GV4" s="203" t="s">
        <v>232</v>
      </c>
      <c r="GW4" s="204" t="s">
        <v>233</v>
      </c>
      <c r="GX4" s="205" t="s">
        <v>234</v>
      </c>
      <c r="GY4" s="202" t="s">
        <v>235</v>
      </c>
      <c r="GZ4" s="202" t="s">
        <v>236</v>
      </c>
      <c r="HA4" s="202" t="s">
        <v>237</v>
      </c>
      <c r="HC4" s="199" t="s">
        <v>223</v>
      </c>
      <c r="HD4" s="199" t="s">
        <v>224</v>
      </c>
      <c r="HE4" s="200" t="s">
        <v>129</v>
      </c>
      <c r="HF4" s="200" t="s">
        <v>225</v>
      </c>
      <c r="HG4" s="201" t="s">
        <v>226</v>
      </c>
      <c r="HH4" s="201" t="s">
        <v>227</v>
      </c>
      <c r="HI4" s="201" t="s">
        <v>228</v>
      </c>
      <c r="HJ4" s="201" t="s">
        <v>229</v>
      </c>
      <c r="HK4" s="202" t="s">
        <v>230</v>
      </c>
      <c r="HL4" s="203" t="s">
        <v>231</v>
      </c>
      <c r="HM4" s="203" t="s">
        <v>232</v>
      </c>
      <c r="HN4" s="204" t="s">
        <v>233</v>
      </c>
      <c r="HO4" s="205" t="s">
        <v>234</v>
      </c>
      <c r="HP4" s="202" t="s">
        <v>235</v>
      </c>
      <c r="HQ4" s="202" t="s">
        <v>236</v>
      </c>
      <c r="HR4" s="202" t="s">
        <v>237</v>
      </c>
      <c r="HT4" s="199" t="s">
        <v>223</v>
      </c>
      <c r="HU4" s="199" t="s">
        <v>224</v>
      </c>
      <c r="HV4" s="200" t="s">
        <v>129</v>
      </c>
      <c r="HW4" s="200" t="s">
        <v>225</v>
      </c>
      <c r="HX4" s="201" t="s">
        <v>226</v>
      </c>
      <c r="HY4" s="201" t="s">
        <v>227</v>
      </c>
      <c r="HZ4" s="201" t="s">
        <v>228</v>
      </c>
      <c r="IA4" s="201" t="s">
        <v>229</v>
      </c>
      <c r="IB4" s="202" t="s">
        <v>230</v>
      </c>
      <c r="IC4" s="203" t="s">
        <v>231</v>
      </c>
      <c r="ID4" s="203" t="s">
        <v>232</v>
      </c>
      <c r="IE4" s="204" t="s">
        <v>233</v>
      </c>
      <c r="IF4" s="205" t="s">
        <v>234</v>
      </c>
      <c r="IG4" s="202" t="s">
        <v>235</v>
      </c>
      <c r="IH4" s="202" t="s">
        <v>236</v>
      </c>
      <c r="II4" s="202" t="s">
        <v>237</v>
      </c>
      <c r="IK4" s="231" t="s">
        <v>238</v>
      </c>
      <c r="IL4" s="232" t="s">
        <v>239</v>
      </c>
      <c r="IM4" s="232" t="s">
        <v>240</v>
      </c>
      <c r="IN4" s="232" t="s">
        <v>241</v>
      </c>
      <c r="IO4" s="232" t="s">
        <v>242</v>
      </c>
      <c r="IP4" s="232" t="s">
        <v>243</v>
      </c>
      <c r="IQ4" s="233" t="s">
        <v>293</v>
      </c>
    </row>
    <row r="5" spans="1:252">
      <c r="A5" s="284" t="s">
        <v>247</v>
      </c>
      <c r="B5" s="145">
        <f>INDEX('Waste Projections'!$H7:$AL7,MATCH('5. Backyard Composting'!$B$1,'Waste Projections'!$H$6:$AL$6,0))</f>
        <v>8674.74</v>
      </c>
      <c r="C5" s="286" t="s">
        <v>248</v>
      </c>
      <c r="D5" s="81" t="s">
        <v>249</v>
      </c>
      <c r="E5" s="82" t="s">
        <v>249</v>
      </c>
      <c r="F5" s="152">
        <v>0</v>
      </c>
      <c r="G5" s="82" t="s">
        <v>249</v>
      </c>
      <c r="H5" s="152">
        <v>0</v>
      </c>
      <c r="I5" s="152" t="str">
        <f t="shared" ref="I5:I21" si="0">IF(E5="N/A","N/A","Transfer Truck")</f>
        <v>N/A</v>
      </c>
      <c r="J5" s="152">
        <v>55.2</v>
      </c>
      <c r="K5" s="178" t="s">
        <v>220</v>
      </c>
      <c r="L5" s="170">
        <f>(IF($G5=L$4,$F5,0)+IF($I5=L$4,$H5,0)+IF($K5=L$4,$J5,0))*($B5-SUM($HD5:$HF5))</f>
        <v>0</v>
      </c>
      <c r="M5" s="163">
        <f t="shared" ref="M5:O20" si="1">(IF($G5=M$4,$F5,0)+IF($I5=M$4,$H5,0)+IF($K5=M$4,$J5,0))*($B5-SUM($HD5:$HF5))</f>
        <v>306461.21471999999</v>
      </c>
      <c r="N5" s="163">
        <f t="shared" si="1"/>
        <v>0</v>
      </c>
      <c r="O5" s="171">
        <f t="shared" si="1"/>
        <v>0</v>
      </c>
      <c r="P5" s="170">
        <f>INDEX('Transportation GHG'!$B$21:$B$24,MATCH('5. Backyard Composting'!P$4,'Transportation GHG'!$A$21:$A$24,0))*L5</f>
        <v>0</v>
      </c>
      <c r="Q5" s="163">
        <f>INDEX('Transportation GHG'!$B$21:$B$24,MATCH('5. Backyard Composting'!Q$4,'Transportation GHG'!$A$21:$A$24,0))*M5</f>
        <v>27.491928354343383</v>
      </c>
      <c r="R5" s="163">
        <f>INDEX('Transportation GHG'!$B$21:$B$24,MATCH('5. Backyard Composting'!R$4,'Transportation GHG'!$A$21:$A$24,0))*N5</f>
        <v>0</v>
      </c>
      <c r="S5" s="171">
        <f>INDEX('Transportation GHG'!$B$21:$B$24,MATCH('5. Backyard Composting'!S$4,'Transportation GHG'!$A$21:$A$24,0))*O5</f>
        <v>0</v>
      </c>
      <c r="X5" s="170">
        <f>INDEX('Waste Composition'!$P$5:$P$20,MATCH('5. Backyard Composting'!X$4,'Waste Composition'!$O$5:$O$20,0))*$B5</f>
        <v>346.9896</v>
      </c>
      <c r="Y5" s="163">
        <f>INDEX('Waste Composition'!$P$5:$P$20,MATCH('5. Backyard Composting'!Y$4,'Waste Composition'!$O$5:$O$20,0))*$B5</f>
        <v>1474.7057999999997</v>
      </c>
      <c r="Z5" s="163">
        <f>INDEX('Waste Composition'!$P$5:$P$20,MATCH('5. Backyard Composting'!Z$4,'Waste Composition'!$O$5:$O$20,0))*$B5</f>
        <v>1561.4531999999999</v>
      </c>
      <c r="AA5" s="163">
        <f>INDEX('Waste Composition'!$P$5:$P$20,MATCH('5. Backyard Composting'!AA$4,'Waste Composition'!$O$5:$O$20,0))*$B5</f>
        <v>780.72659999999996</v>
      </c>
      <c r="AB5" s="163">
        <f>INDEX('Waste Composition'!$P$5:$P$20,MATCH('5. Backyard Composting'!AB$4,'Waste Composition'!$O$5:$O$20,0))*$B5</f>
        <v>130.12109999999998</v>
      </c>
      <c r="AC5" s="163">
        <f>INDEX('Waste Composition'!$P$5:$P$20,MATCH('5. Backyard Composting'!AC$4,'Waste Composition'!$O$5:$O$20,0))*$B5</f>
        <v>216.86850000000001</v>
      </c>
      <c r="AD5" s="163">
        <f>INDEX('Waste Composition'!$P$5:$P$20,MATCH('5. Backyard Composting'!AD$4,'Waste Composition'!$O$5:$O$20,0))*$B5</f>
        <v>43.373699999999999</v>
      </c>
      <c r="AE5" s="163">
        <f>INDEX('Waste Composition'!$P$5:$P$20,MATCH('5. Backyard Composting'!AE$4,'Waste Composition'!$O$5:$O$20,0))*$B5</f>
        <v>650.60550000000001</v>
      </c>
      <c r="AF5" s="163">
        <f>INDEX('Waste Composition'!$P$5:$P$20,MATCH('5. Backyard Composting'!AF$4,'Waste Composition'!$O$5:$O$20,0))*$B5</f>
        <v>86.747399999999999</v>
      </c>
      <c r="AG5" s="163">
        <f>INDEX('Waste Composition'!$P$5:$P$20,MATCH('5. Backyard Composting'!AG$4,'Waste Composition'!$O$5:$O$20,0))*$B5</f>
        <v>86.747399999999999</v>
      </c>
      <c r="AH5" s="163">
        <f>INDEX('Waste Composition'!$P$5:$P$20,MATCH('5. Backyard Composting'!AH$4,'Waste Composition'!$O$5:$O$20,0))*$B5</f>
        <v>216.86850000000001</v>
      </c>
      <c r="AI5" s="163">
        <f>INDEX('Waste Composition'!$P$5:$P$20,MATCH('5. Backyard Composting'!AI$4,'Waste Composition'!$O$5:$O$20,0))*$B5</f>
        <v>260.24219999999997</v>
      </c>
      <c r="AJ5" s="163">
        <f>INDEX('Waste Composition'!$P$5:$P$20,MATCH('5. Backyard Composting'!AJ$4,'Waste Composition'!$O$5:$O$20,0))*$B5</f>
        <v>1040.9687999999999</v>
      </c>
      <c r="AK5" s="163">
        <f>INDEX('Waste Composition'!$P$5:$P$20,MATCH('5. Backyard Composting'!AK$4,'Waste Composition'!$O$5:$O$20,0))*$B5</f>
        <v>43.373699999999999</v>
      </c>
      <c r="AL5" s="163">
        <f>INDEX('Waste Composition'!$P$5:$P$20,MATCH('5. Backyard Composting'!AL$4,'Waste Composition'!$O$5:$O$20,0))*$B5</f>
        <v>1040.9687999999999</v>
      </c>
      <c r="AM5" s="171">
        <f>INDEX('Waste Composition'!$P$5:$P$20,MATCH('5. Backyard Composting'!AM$4,'Waste Composition'!$O$5:$O$20,0))*$B5</f>
        <v>693.97919999999999</v>
      </c>
      <c r="AO5" s="212">
        <v>0</v>
      </c>
      <c r="AP5" s="213">
        <v>0</v>
      </c>
      <c r="AQ5" s="213">
        <v>0</v>
      </c>
      <c r="AR5" s="213">
        <v>0</v>
      </c>
      <c r="AS5" s="213">
        <v>0</v>
      </c>
      <c r="AT5" s="213">
        <v>0</v>
      </c>
      <c r="AU5" s="213">
        <v>0</v>
      </c>
      <c r="AV5" s="213">
        <v>0</v>
      </c>
      <c r="AW5" s="213">
        <v>0</v>
      </c>
      <c r="AX5" s="213">
        <v>0</v>
      </c>
      <c r="AY5" s="213">
        <v>0</v>
      </c>
      <c r="AZ5" s="213">
        <v>0</v>
      </c>
      <c r="BA5" s="213">
        <v>0</v>
      </c>
      <c r="BB5" s="213">
        <v>0</v>
      </c>
      <c r="BC5" s="213">
        <v>0</v>
      </c>
      <c r="BD5" s="213">
        <v>0</v>
      </c>
      <c r="BF5" s="212">
        <v>0</v>
      </c>
      <c r="BG5" s="213">
        <v>0</v>
      </c>
      <c r="BH5" s="213">
        <v>0</v>
      </c>
      <c r="BI5" s="213">
        <v>0</v>
      </c>
      <c r="BJ5" s="213">
        <v>0</v>
      </c>
      <c r="BK5" s="213">
        <v>0</v>
      </c>
      <c r="BL5" s="213">
        <v>0</v>
      </c>
      <c r="BM5" s="213">
        <v>0</v>
      </c>
      <c r="BN5" s="213">
        <v>0</v>
      </c>
      <c r="BO5" s="213">
        <v>0</v>
      </c>
      <c r="BP5" s="213">
        <v>0</v>
      </c>
      <c r="BQ5" s="213">
        <v>0</v>
      </c>
      <c r="BR5" s="213">
        <v>0</v>
      </c>
      <c r="BS5" s="213">
        <v>0</v>
      </c>
      <c r="BT5" s="213">
        <v>0</v>
      </c>
      <c r="BU5" s="218">
        <v>0</v>
      </c>
      <c r="BW5" s="212">
        <v>1</v>
      </c>
      <c r="BX5" s="213">
        <f>'Waste Composition'!$G$5/'Waste Composition'!$P$5</f>
        <v>0.4705882352941177</v>
      </c>
      <c r="BY5" s="213">
        <v>0</v>
      </c>
      <c r="BZ5" s="213">
        <v>0</v>
      </c>
      <c r="CA5" s="213">
        <v>1</v>
      </c>
      <c r="CB5" s="213">
        <v>1</v>
      </c>
      <c r="CC5" s="213">
        <v>1</v>
      </c>
      <c r="CD5" s="213">
        <v>1</v>
      </c>
      <c r="CE5" s="213">
        <v>1</v>
      </c>
      <c r="CF5" s="213">
        <v>1</v>
      </c>
      <c r="CG5" s="213">
        <v>1</v>
      </c>
      <c r="CH5" s="213">
        <v>1</v>
      </c>
      <c r="CI5" s="213">
        <v>1</v>
      </c>
      <c r="CJ5" s="213">
        <v>1</v>
      </c>
      <c r="CK5" s="213">
        <v>1</v>
      </c>
      <c r="CL5" s="218">
        <v>1</v>
      </c>
      <c r="CN5" s="212">
        <v>0</v>
      </c>
      <c r="CO5" s="213">
        <v>0</v>
      </c>
      <c r="CP5" s="213">
        <v>0</v>
      </c>
      <c r="CQ5" s="213">
        <v>0</v>
      </c>
      <c r="CR5" s="213">
        <v>0</v>
      </c>
      <c r="CS5" s="213">
        <v>0</v>
      </c>
      <c r="CT5" s="213">
        <v>0</v>
      </c>
      <c r="CU5" s="213">
        <v>0</v>
      </c>
      <c r="CV5" s="213">
        <v>0</v>
      </c>
      <c r="CW5" s="213">
        <v>0</v>
      </c>
      <c r="CX5" s="213">
        <v>0</v>
      </c>
      <c r="CY5" s="213">
        <v>0</v>
      </c>
      <c r="CZ5" s="213">
        <v>0</v>
      </c>
      <c r="DA5" s="213">
        <v>0</v>
      </c>
      <c r="DB5" s="213">
        <v>0</v>
      </c>
      <c r="DC5" s="218">
        <v>0</v>
      </c>
      <c r="DE5" s="212">
        <v>0</v>
      </c>
      <c r="DF5" s="213">
        <f>'Waste Composition'!$G$16/'Waste Composition'!$P$5</f>
        <v>0.52941176470588236</v>
      </c>
      <c r="DG5" s="213">
        <v>1</v>
      </c>
      <c r="DH5" s="213">
        <v>1</v>
      </c>
      <c r="DI5" s="213">
        <v>0</v>
      </c>
      <c r="DJ5" s="213">
        <v>0</v>
      </c>
      <c r="DK5" s="213">
        <v>0</v>
      </c>
      <c r="DL5" s="213">
        <v>0</v>
      </c>
      <c r="DM5" s="213">
        <v>0</v>
      </c>
      <c r="DN5" s="213">
        <v>0</v>
      </c>
      <c r="DO5" s="213">
        <v>0</v>
      </c>
      <c r="DP5" s="213">
        <v>0</v>
      </c>
      <c r="DQ5" s="213">
        <v>0</v>
      </c>
      <c r="DR5" s="213">
        <v>0</v>
      </c>
      <c r="DS5" s="213">
        <v>0</v>
      </c>
      <c r="DT5" s="213">
        <v>0</v>
      </c>
      <c r="DV5" s="212">
        <v>0</v>
      </c>
      <c r="DW5" s="213">
        <v>0</v>
      </c>
      <c r="DX5" s="213">
        <v>0</v>
      </c>
      <c r="DY5" s="213">
        <v>0</v>
      </c>
      <c r="DZ5" s="213">
        <v>0</v>
      </c>
      <c r="EA5" s="213">
        <v>0</v>
      </c>
      <c r="EB5" s="213">
        <v>0</v>
      </c>
      <c r="EC5" s="213">
        <v>0</v>
      </c>
      <c r="ED5" s="213">
        <v>0</v>
      </c>
      <c r="EE5" s="213">
        <v>0</v>
      </c>
      <c r="EF5" s="213">
        <v>0</v>
      </c>
      <c r="EG5" s="213">
        <v>0</v>
      </c>
      <c r="EH5" s="213">
        <v>0</v>
      </c>
      <c r="EI5" s="213">
        <v>0</v>
      </c>
      <c r="EJ5" s="213">
        <v>0</v>
      </c>
      <c r="EK5" s="213">
        <v>0</v>
      </c>
      <c r="EM5" s="170">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71">
        <f>$AM$5*BD5</f>
        <v>0</v>
      </c>
      <c r="FC5" s="229"/>
      <c r="FD5" s="170">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71">
        <f>$AM$5*BU5</f>
        <v>0</v>
      </c>
      <c r="FT5" s="229"/>
      <c r="FU5" s="170">
        <f>$X$5*BW5</f>
        <v>346.9896</v>
      </c>
      <c r="FV5" s="163">
        <f>$Y$5*BX5</f>
        <v>693.97919999999999</v>
      </c>
      <c r="FW5" s="163">
        <f>$Z$5*BY5</f>
        <v>0</v>
      </c>
      <c r="FX5" s="163">
        <f>$AA$5*BZ5</f>
        <v>0</v>
      </c>
      <c r="FY5" s="163">
        <f>$AB$5*CA5</f>
        <v>130.12109999999998</v>
      </c>
      <c r="FZ5" s="163">
        <f>$AC$5*CB5</f>
        <v>216.86850000000001</v>
      </c>
      <c r="GA5" s="163">
        <f>$AD$5*CC5</f>
        <v>43.373699999999999</v>
      </c>
      <c r="GB5" s="163">
        <f>$AE$5*CD5</f>
        <v>650.60550000000001</v>
      </c>
      <c r="GC5" s="163">
        <f>$AF$5*CE5</f>
        <v>86.747399999999999</v>
      </c>
      <c r="GD5" s="163">
        <f>$AG$5*CF5</f>
        <v>86.747399999999999</v>
      </c>
      <c r="GE5" s="163">
        <f>$AH$5*CG5</f>
        <v>216.86850000000001</v>
      </c>
      <c r="GF5" s="163">
        <f>$AI$5*CH5</f>
        <v>260.24219999999997</v>
      </c>
      <c r="GG5" s="163">
        <f>$AJ$5*CI5</f>
        <v>1040.9687999999999</v>
      </c>
      <c r="GH5" s="163">
        <f>$AK$5*CJ5</f>
        <v>43.373699999999999</v>
      </c>
      <c r="GI5" s="163">
        <f>$AL$5*CK5</f>
        <v>1040.9687999999999</v>
      </c>
      <c r="GJ5" s="171">
        <f>$AM$5*CL5</f>
        <v>693.97919999999999</v>
      </c>
      <c r="GK5" s="229"/>
      <c r="GL5" s="170">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71">
        <f>$AM$5*DC5</f>
        <v>0</v>
      </c>
      <c r="HB5" s="229"/>
      <c r="HC5" s="170">
        <f>$X$5*DE5</f>
        <v>0</v>
      </c>
      <c r="HD5" s="163">
        <f>$Y$5*DF5</f>
        <v>780.72659999999985</v>
      </c>
      <c r="HE5" s="163">
        <f>$Z$5*DG5</f>
        <v>1561.4531999999999</v>
      </c>
      <c r="HF5" s="163">
        <f>$AA$5*DH5</f>
        <v>780.72659999999996</v>
      </c>
      <c r="HG5" s="163">
        <f>$AB$5*DI5</f>
        <v>0</v>
      </c>
      <c r="HH5" s="163">
        <f>$AC$5*DJ5</f>
        <v>0</v>
      </c>
      <c r="HI5" s="163">
        <f>$AD$5*DK5</f>
        <v>0</v>
      </c>
      <c r="HJ5" s="163">
        <f>$AE$5*DL5</f>
        <v>0</v>
      </c>
      <c r="HK5" s="163">
        <f>$AF$5*DM5</f>
        <v>0</v>
      </c>
      <c r="HL5" s="163">
        <f>$AG$5*DN5</f>
        <v>0</v>
      </c>
      <c r="HM5" s="163">
        <f>$AH$5*DO5</f>
        <v>0</v>
      </c>
      <c r="HN5" s="163">
        <f>$AI$5*DP5</f>
        <v>0</v>
      </c>
      <c r="HO5" s="163">
        <f>$AJ$5*DQ5</f>
        <v>0</v>
      </c>
      <c r="HP5" s="163">
        <f>$AK$5*DR5</f>
        <v>0</v>
      </c>
      <c r="HQ5" s="163">
        <f>$AL$5*DS5</f>
        <v>0</v>
      </c>
      <c r="HR5" s="171">
        <f>$AM$5*DT5</f>
        <v>0</v>
      </c>
      <c r="HS5" s="229"/>
      <c r="HT5" s="170">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71">
        <f>$AM$5*EK5</f>
        <v>0</v>
      </c>
      <c r="IK5" s="43" t="s">
        <v>223</v>
      </c>
      <c r="IL5" s="281">
        <f>INDEX($EM$39:$FB$39,MATCH($IK5,$EM$4:$FB$4,0))</f>
        <v>0</v>
      </c>
      <c r="IM5" s="234">
        <f>INDEX($FD$39:$FS$39,MATCH($IK5,$FD$4:$FS$4,0))</f>
        <v>0</v>
      </c>
      <c r="IN5" s="234">
        <f>INDEX($FU$39:$GJ$39,MATCH($IK5,$FU$4:$GJ$4,0))</f>
        <v>1566.2623285428253</v>
      </c>
      <c r="IO5" s="234">
        <f>INDEX($GL$39:$HA$39,MATCH($IK5,$GL$4:$HA$4,0))</f>
        <v>1375.4348</v>
      </c>
      <c r="IP5" s="234">
        <f>INDEX($HC$39:$HR$39,MATCH($IK5,$HC$4:$HR$4,0))</f>
        <v>0</v>
      </c>
      <c r="IQ5" s="235">
        <f>INDEX($HT$39:$II$39,MATCH($IK5,$HT$4:$II$4,0))</f>
        <v>0</v>
      </c>
    </row>
    <row r="6" spans="1:252">
      <c r="A6" s="367" t="s">
        <v>250</v>
      </c>
      <c r="B6" s="145">
        <f>INDEX('Waste Projections'!$H8:$AL8,MATCH('5. Backyard Composting'!$B$1,'Waste Projections'!$H$6:$AL$6,0))</f>
        <v>2837.35</v>
      </c>
      <c r="C6" s="286" t="s">
        <v>251</v>
      </c>
      <c r="D6" s="154" t="s">
        <v>252</v>
      </c>
      <c r="E6" s="83" t="s">
        <v>249</v>
      </c>
      <c r="F6" s="156">
        <v>3.5</v>
      </c>
      <c r="G6" s="83" t="s">
        <v>219</v>
      </c>
      <c r="H6" s="156">
        <v>0</v>
      </c>
      <c r="I6" s="156" t="str">
        <f t="shared" si="0"/>
        <v>N/A</v>
      </c>
      <c r="J6" s="156">
        <v>0</v>
      </c>
      <c r="K6" s="190" t="str">
        <f t="shared" ref="K6:K17" si="2">IF(D6="N/A","Garbage Truck","Transfer Truck")</f>
        <v>Transfer Truck</v>
      </c>
      <c r="L6" s="172">
        <f t="shared" ref="L6:O21" si="3">(IF($G6=L$4,$F6,0)+IF($I6=L$4,$H6,0)+IF($K6=L$4,$J6,0))*($B6-SUM($HD6:$HF6))</f>
        <v>6355.6639999999998</v>
      </c>
      <c r="M6" s="164">
        <f t="shared" si="1"/>
        <v>0</v>
      </c>
      <c r="N6" s="164">
        <f t="shared" si="1"/>
        <v>0</v>
      </c>
      <c r="O6" s="173">
        <f t="shared" si="1"/>
        <v>0</v>
      </c>
      <c r="P6" s="172">
        <f>INDEX('Transportation GHG'!$B$21:$B$24,MATCH('5. Backyard Composting'!P$4,'Transportation GHG'!$A$21:$A$24,0))*L6</f>
        <v>1.1403039010461538</v>
      </c>
      <c r="Q6" s="164">
        <f>INDEX('Transportation GHG'!$B$21:$B$24,MATCH('5. Backyard Composting'!Q$4,'Transportation GHG'!$A$21:$A$24,0))*M6</f>
        <v>0</v>
      </c>
      <c r="R6" s="164">
        <f>INDEX('Transportation GHG'!$B$21:$B$24,MATCH('5. Backyard Composting'!R$4,'Transportation GHG'!$A$21:$A$24,0))*N6</f>
        <v>0</v>
      </c>
      <c r="S6" s="173">
        <f>INDEX('Transportation GHG'!$B$21:$B$24,MATCH('5. Backyard Composting'!S$4,'Transportation GHG'!$A$21:$A$24,0))*O6</f>
        <v>0</v>
      </c>
      <c r="X6" s="172">
        <f>INDEX('Waste Composition'!$P$5:$P$20,MATCH('5. Backyard Composting'!X$4,'Waste Composition'!$O$5:$O$20,0))*$B6</f>
        <v>113.494</v>
      </c>
      <c r="Y6" s="164">
        <f>INDEX('Waste Composition'!$P$5:$P$20,MATCH('5. Backyard Composting'!Y$4,'Waste Composition'!$O$5:$O$20,0))*$B6</f>
        <v>482.34949999999992</v>
      </c>
      <c r="Z6" s="164">
        <f>INDEX('Waste Composition'!$P$5:$P$20,MATCH('5. Backyard Composting'!Z$4,'Waste Composition'!$O$5:$O$20,0))*$B6</f>
        <v>510.72299999999996</v>
      </c>
      <c r="AA6" s="164">
        <f>INDEX('Waste Composition'!$P$5:$P$20,MATCH('5. Backyard Composting'!AA$4,'Waste Composition'!$O$5:$O$20,0))*$B6</f>
        <v>255.36149999999998</v>
      </c>
      <c r="AB6" s="164">
        <f>INDEX('Waste Composition'!$P$5:$P$20,MATCH('5. Backyard Composting'!AB$4,'Waste Composition'!$O$5:$O$20,0))*$B6</f>
        <v>42.560249999999996</v>
      </c>
      <c r="AC6" s="164">
        <f>INDEX('Waste Composition'!$P$5:$P$20,MATCH('5. Backyard Composting'!AC$4,'Waste Composition'!$O$5:$O$20,0))*$B6</f>
        <v>70.933750000000003</v>
      </c>
      <c r="AD6" s="164">
        <f>INDEX('Waste Composition'!$P$5:$P$20,MATCH('5. Backyard Composting'!AD$4,'Waste Composition'!$O$5:$O$20,0))*$B6</f>
        <v>14.18675</v>
      </c>
      <c r="AE6" s="164">
        <f>INDEX('Waste Composition'!$P$5:$P$20,MATCH('5. Backyard Composting'!AE$4,'Waste Composition'!$O$5:$O$20,0))*$B6</f>
        <v>212.80124999999998</v>
      </c>
      <c r="AF6" s="164">
        <f>INDEX('Waste Composition'!$P$5:$P$20,MATCH('5. Backyard Composting'!AF$4,'Waste Composition'!$O$5:$O$20,0))*$B6</f>
        <v>28.3735</v>
      </c>
      <c r="AG6" s="164">
        <f>INDEX('Waste Composition'!$P$5:$P$20,MATCH('5. Backyard Composting'!AG$4,'Waste Composition'!$O$5:$O$20,0))*$B6</f>
        <v>28.3735</v>
      </c>
      <c r="AH6" s="164">
        <f>INDEX('Waste Composition'!$P$5:$P$20,MATCH('5. Backyard Composting'!AH$4,'Waste Composition'!$O$5:$O$20,0))*$B6</f>
        <v>70.933750000000003</v>
      </c>
      <c r="AI6" s="164">
        <f>INDEX('Waste Composition'!$P$5:$P$20,MATCH('5. Backyard Composting'!AI$4,'Waste Composition'!$O$5:$O$20,0))*$B6</f>
        <v>85.120499999999993</v>
      </c>
      <c r="AJ6" s="164">
        <f>INDEX('Waste Composition'!$P$5:$P$20,MATCH('5. Backyard Composting'!AJ$4,'Waste Composition'!$O$5:$O$20,0))*$B6</f>
        <v>340.48199999999997</v>
      </c>
      <c r="AK6" s="164">
        <f>INDEX('Waste Composition'!$P$5:$P$20,MATCH('5. Backyard Composting'!AK$4,'Waste Composition'!$O$5:$O$20,0))*$B6</f>
        <v>14.18675</v>
      </c>
      <c r="AL6" s="164">
        <f>INDEX('Waste Composition'!$P$5:$P$20,MATCH('5. Backyard Composting'!AL$4,'Waste Composition'!$O$5:$O$20,0))*$B6</f>
        <v>340.48199999999997</v>
      </c>
      <c r="AM6" s="173">
        <f>INDEX('Waste Composition'!$P$5:$P$20,MATCH('5. Backyard Composting'!AM$4,'Waste Composition'!$O$5:$O$20,0))*$B6</f>
        <v>226.988</v>
      </c>
      <c r="AO6" s="214">
        <v>0</v>
      </c>
      <c r="AP6" s="215">
        <v>0</v>
      </c>
      <c r="AQ6" s="215">
        <v>0</v>
      </c>
      <c r="AR6" s="215">
        <v>0</v>
      </c>
      <c r="AS6" s="215">
        <v>0</v>
      </c>
      <c r="AT6" s="215">
        <v>0</v>
      </c>
      <c r="AU6" s="215">
        <v>0</v>
      </c>
      <c r="AV6" s="215">
        <v>0</v>
      </c>
      <c r="AW6" s="215">
        <v>0</v>
      </c>
      <c r="AX6" s="215">
        <v>0</v>
      </c>
      <c r="AY6" s="215">
        <v>0</v>
      </c>
      <c r="AZ6" s="215">
        <v>0</v>
      </c>
      <c r="BA6" s="215">
        <v>0</v>
      </c>
      <c r="BB6" s="215">
        <v>0</v>
      </c>
      <c r="BC6" s="215">
        <v>0</v>
      </c>
      <c r="BD6" s="215">
        <v>0</v>
      </c>
      <c r="BF6" s="214">
        <v>0</v>
      </c>
      <c r="BG6" s="215">
        <v>0</v>
      </c>
      <c r="BH6" s="215">
        <v>0</v>
      </c>
      <c r="BI6" s="215">
        <v>0</v>
      </c>
      <c r="BJ6" s="215">
        <v>0</v>
      </c>
      <c r="BK6" s="215">
        <v>0</v>
      </c>
      <c r="BL6" s="215">
        <v>0</v>
      </c>
      <c r="BM6" s="215">
        <v>0</v>
      </c>
      <c r="BN6" s="215">
        <v>0</v>
      </c>
      <c r="BO6" s="215">
        <v>0</v>
      </c>
      <c r="BP6" s="215">
        <v>0</v>
      </c>
      <c r="BQ6" s="215">
        <v>0</v>
      </c>
      <c r="BR6" s="215">
        <v>0</v>
      </c>
      <c r="BS6" s="215">
        <v>0</v>
      </c>
      <c r="BT6" s="215">
        <v>0</v>
      </c>
      <c r="BU6" s="219">
        <v>0</v>
      </c>
      <c r="BW6" s="214">
        <v>1</v>
      </c>
      <c r="BX6" s="215">
        <f>'Waste Composition'!$G$5/'Waste Composition'!$P$5</f>
        <v>0.4705882352941177</v>
      </c>
      <c r="BY6" s="215">
        <v>0</v>
      </c>
      <c r="BZ6" s="215">
        <v>0</v>
      </c>
      <c r="CA6" s="215">
        <v>1</v>
      </c>
      <c r="CB6" s="215">
        <v>1</v>
      </c>
      <c r="CC6" s="215">
        <v>1</v>
      </c>
      <c r="CD6" s="215">
        <v>1</v>
      </c>
      <c r="CE6" s="215">
        <v>1</v>
      </c>
      <c r="CF6" s="215">
        <v>1</v>
      </c>
      <c r="CG6" s="215">
        <v>1</v>
      </c>
      <c r="CH6" s="215">
        <v>1</v>
      </c>
      <c r="CI6" s="215">
        <v>1</v>
      </c>
      <c r="CJ6" s="215">
        <v>1</v>
      </c>
      <c r="CK6" s="215">
        <v>1</v>
      </c>
      <c r="CL6" s="219">
        <v>1</v>
      </c>
      <c r="CN6" s="214">
        <v>0</v>
      </c>
      <c r="CO6" s="215">
        <v>0</v>
      </c>
      <c r="CP6" s="215">
        <v>0</v>
      </c>
      <c r="CQ6" s="215">
        <v>0</v>
      </c>
      <c r="CR6" s="215">
        <v>0</v>
      </c>
      <c r="CS6" s="215">
        <v>0</v>
      </c>
      <c r="CT6" s="215">
        <v>0</v>
      </c>
      <c r="CU6" s="215">
        <v>0</v>
      </c>
      <c r="CV6" s="215">
        <v>0</v>
      </c>
      <c r="CW6" s="215">
        <v>0</v>
      </c>
      <c r="CX6" s="215">
        <v>0</v>
      </c>
      <c r="CY6" s="215">
        <v>0</v>
      </c>
      <c r="CZ6" s="215">
        <v>0</v>
      </c>
      <c r="DA6" s="215">
        <v>0</v>
      </c>
      <c r="DB6" s="215">
        <v>0</v>
      </c>
      <c r="DC6" s="219">
        <v>0</v>
      </c>
      <c r="DE6" s="214">
        <v>0</v>
      </c>
      <c r="DF6" s="215">
        <f>'Waste Composition'!$G$16/'Waste Composition'!$P$5</f>
        <v>0.52941176470588236</v>
      </c>
      <c r="DG6" s="215">
        <v>1</v>
      </c>
      <c r="DH6" s="215">
        <v>1</v>
      </c>
      <c r="DI6" s="215">
        <v>0</v>
      </c>
      <c r="DJ6" s="215">
        <v>0</v>
      </c>
      <c r="DK6" s="215">
        <v>0</v>
      </c>
      <c r="DL6" s="215">
        <v>0</v>
      </c>
      <c r="DM6" s="215">
        <v>0</v>
      </c>
      <c r="DN6" s="215">
        <v>0</v>
      </c>
      <c r="DO6" s="215">
        <v>0</v>
      </c>
      <c r="DP6" s="215">
        <v>0</v>
      </c>
      <c r="DQ6" s="215">
        <v>0</v>
      </c>
      <c r="DR6" s="215">
        <v>0</v>
      </c>
      <c r="DS6" s="215">
        <v>0</v>
      </c>
      <c r="DT6" s="215">
        <v>0</v>
      </c>
      <c r="DV6" s="214">
        <v>0</v>
      </c>
      <c r="DW6" s="215">
        <v>0</v>
      </c>
      <c r="DX6" s="215">
        <v>0</v>
      </c>
      <c r="DY6" s="215">
        <v>0</v>
      </c>
      <c r="DZ6" s="215">
        <v>0</v>
      </c>
      <c r="EA6" s="215">
        <v>0</v>
      </c>
      <c r="EB6" s="215">
        <v>0</v>
      </c>
      <c r="EC6" s="215">
        <v>0</v>
      </c>
      <c r="ED6" s="215">
        <v>0</v>
      </c>
      <c r="EE6" s="215">
        <v>0</v>
      </c>
      <c r="EF6" s="215">
        <v>0</v>
      </c>
      <c r="EG6" s="215">
        <v>0</v>
      </c>
      <c r="EH6" s="215">
        <v>0</v>
      </c>
      <c r="EI6" s="215">
        <v>0</v>
      </c>
      <c r="EJ6" s="215">
        <v>0</v>
      </c>
      <c r="EK6" s="215">
        <v>0</v>
      </c>
      <c r="EM6" s="172">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73">
        <f>$AM$6*BD6</f>
        <v>0</v>
      </c>
      <c r="FC6" s="229"/>
      <c r="FD6" s="172">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73">
        <f>$AM$6*BU6</f>
        <v>0</v>
      </c>
      <c r="FT6" s="229"/>
      <c r="FU6" s="172">
        <f>$X$6*BW6</f>
        <v>113.494</v>
      </c>
      <c r="FV6" s="164">
        <f>$Y$6*BX6</f>
        <v>226.988</v>
      </c>
      <c r="FW6" s="164">
        <f>$Z$6*BY6</f>
        <v>0</v>
      </c>
      <c r="FX6" s="164">
        <f>$AA$6*BZ6</f>
        <v>0</v>
      </c>
      <c r="FY6" s="164">
        <f>$AB$6*CA6</f>
        <v>42.560249999999996</v>
      </c>
      <c r="FZ6" s="164">
        <f>$AC$6*CB6</f>
        <v>70.933750000000003</v>
      </c>
      <c r="GA6" s="164">
        <f>$AD$6*CC6</f>
        <v>14.18675</v>
      </c>
      <c r="GB6" s="164">
        <f>$AE$6*CD6</f>
        <v>212.80124999999998</v>
      </c>
      <c r="GC6" s="164">
        <f>$AF$6*CE6</f>
        <v>28.3735</v>
      </c>
      <c r="GD6" s="164">
        <f>$AG$6*CF6</f>
        <v>28.3735</v>
      </c>
      <c r="GE6" s="164">
        <f>$AH$6*CG6</f>
        <v>70.933750000000003</v>
      </c>
      <c r="GF6" s="164">
        <f>$AI$6*CH6</f>
        <v>85.120499999999993</v>
      </c>
      <c r="GG6" s="164">
        <f>$AJ$6*CI6</f>
        <v>340.48199999999997</v>
      </c>
      <c r="GH6" s="164">
        <f>$AK$6*CJ6</f>
        <v>14.18675</v>
      </c>
      <c r="GI6" s="164">
        <f>$AL$6*CK6</f>
        <v>340.48199999999997</v>
      </c>
      <c r="GJ6" s="173">
        <f>$AM$6*CL6</f>
        <v>226.988</v>
      </c>
      <c r="GK6" s="229"/>
      <c r="GL6" s="172">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73">
        <f>$AM$6*DC6</f>
        <v>0</v>
      </c>
      <c r="HB6" s="229"/>
      <c r="HC6" s="172">
        <f>$X$6*DE6</f>
        <v>0</v>
      </c>
      <c r="HD6" s="164">
        <f>$Y$6*DF6</f>
        <v>255.36149999999995</v>
      </c>
      <c r="HE6" s="164">
        <f>$Z$6*DG6</f>
        <v>510.72299999999996</v>
      </c>
      <c r="HF6" s="164">
        <f>$AA$6*DH6</f>
        <v>255.36149999999998</v>
      </c>
      <c r="HG6" s="164">
        <f>$AB$6*DI6</f>
        <v>0</v>
      </c>
      <c r="HH6" s="164">
        <f>$AC$6*DJ6</f>
        <v>0</v>
      </c>
      <c r="HI6" s="164">
        <f>$AD$6*DK6</f>
        <v>0</v>
      </c>
      <c r="HJ6" s="164">
        <f>$AE$6*DL6</f>
        <v>0</v>
      </c>
      <c r="HK6" s="164">
        <f>$AF$6*DM6</f>
        <v>0</v>
      </c>
      <c r="HL6" s="164">
        <f>$AG$6*DN6</f>
        <v>0</v>
      </c>
      <c r="HM6" s="164">
        <f>$AH$6*DO6</f>
        <v>0</v>
      </c>
      <c r="HN6" s="164">
        <f>$AI$6*DP6</f>
        <v>0</v>
      </c>
      <c r="HO6" s="164">
        <f>$AJ$6*DQ6</f>
        <v>0</v>
      </c>
      <c r="HP6" s="164">
        <f>$AK$6*DR6</f>
        <v>0</v>
      </c>
      <c r="HQ6" s="164">
        <f>$AL$6*DS6</f>
        <v>0</v>
      </c>
      <c r="HR6" s="173">
        <f>$AM$6*DT6</f>
        <v>0</v>
      </c>
      <c r="HS6" s="229"/>
      <c r="HT6" s="172">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73">
        <f>$AM$6*EK6</f>
        <v>0</v>
      </c>
      <c r="IK6" s="46" t="s">
        <v>224</v>
      </c>
      <c r="IL6" s="62">
        <f t="shared" ref="IL6:IL20" si="4">INDEX($EM$39:$FB$39,MATCH($IK6,$EM$4:$FB$4,0))</f>
        <v>0</v>
      </c>
      <c r="IM6" s="289">
        <f t="shared" ref="IM6:IM20" si="5">INDEX($FD$39:$FS$39,MATCH($IK6,$FD$4:$FS$4,0))</f>
        <v>0</v>
      </c>
      <c r="IN6" s="289">
        <f t="shared" ref="IN6:IN20" si="6">INDEX($FU$39:$GJ$39,MATCH($IK6,$FU$4:$GJ$4,0))</f>
        <v>3132.5246570856507</v>
      </c>
      <c r="IO6" s="289">
        <f t="shared" ref="IO6:IO20" si="7">INDEX($GL$39:$HA$39,MATCH($IK6,$GL$4:$HA$4,0))</f>
        <v>2750.8696</v>
      </c>
      <c r="IP6" s="289">
        <f t="shared" ref="IP6:IP20" si="8">INDEX($HC$39:$HR$39,MATCH($IK6,$HC$4:$HR$4,0))</f>
        <v>7644.6179999999986</v>
      </c>
      <c r="IQ6" s="236">
        <f t="shared" ref="IQ6:IQ20" si="9">INDEX($HT$39:$II$39,MATCH($IK6,$HT$4:$II$4,0))</f>
        <v>0</v>
      </c>
      <c r="IR6" s="39">
        <f>IP6+IO6</f>
        <v>10395.487599999999</v>
      </c>
    </row>
    <row r="7" spans="1:252">
      <c r="A7" s="368"/>
      <c r="B7" s="145">
        <f>INDEX('Waste Projections'!$H9:$AL9,MATCH('5. Backyard Composting'!$B$1,'Waste Projections'!$H$6:$AL$6,0))</f>
        <v>2837.35</v>
      </c>
      <c r="C7" s="286" t="s">
        <v>253</v>
      </c>
      <c r="D7" s="154" t="s">
        <v>252</v>
      </c>
      <c r="E7" s="83" t="s">
        <v>249</v>
      </c>
      <c r="F7" s="156">
        <v>3.5</v>
      </c>
      <c r="G7" s="83" t="s">
        <v>219</v>
      </c>
      <c r="H7" s="156">
        <v>0</v>
      </c>
      <c r="I7" s="156" t="str">
        <f t="shared" si="0"/>
        <v>N/A</v>
      </c>
      <c r="J7" s="156">
        <v>15.7</v>
      </c>
      <c r="K7" s="190" t="str">
        <f t="shared" si="2"/>
        <v>Transfer Truck</v>
      </c>
      <c r="L7" s="172">
        <f t="shared" si="3"/>
        <v>6355.6639999999998</v>
      </c>
      <c r="M7" s="164">
        <f t="shared" si="1"/>
        <v>28509.692799999997</v>
      </c>
      <c r="N7" s="164">
        <f t="shared" si="1"/>
        <v>0</v>
      </c>
      <c r="O7" s="173">
        <f t="shared" si="1"/>
        <v>0</v>
      </c>
      <c r="P7" s="172">
        <f>INDEX('Transportation GHG'!$B$21:$B$24,MATCH('5. Backyard Composting'!P$4,'Transportation GHG'!$A$21:$A$24,0))*L7</f>
        <v>1.1403039010461538</v>
      </c>
      <c r="Q7" s="164">
        <f>INDEX('Transportation GHG'!$B$21:$B$24,MATCH('5. Backyard Composting'!Q$4,'Transportation GHG'!$A$21:$A$24,0))*M7</f>
        <v>2.5575387494892303</v>
      </c>
      <c r="R7" s="164">
        <f>INDEX('Transportation GHG'!$B$21:$B$24,MATCH('5. Backyard Composting'!R$4,'Transportation GHG'!$A$21:$A$24,0))*N7</f>
        <v>0</v>
      </c>
      <c r="S7" s="173">
        <f>INDEX('Transportation GHG'!$B$21:$B$24,MATCH('5. Backyard Composting'!S$4,'Transportation GHG'!$A$21:$A$24,0))*O7</f>
        <v>0</v>
      </c>
      <c r="X7" s="172">
        <f>INDEX('Waste Composition'!$P$5:$P$20,MATCH('5. Backyard Composting'!X$4,'Waste Composition'!$O$5:$O$20,0))*$B7</f>
        <v>113.494</v>
      </c>
      <c r="Y7" s="164">
        <f>INDEX('Waste Composition'!$P$5:$P$20,MATCH('5. Backyard Composting'!Y$4,'Waste Composition'!$O$5:$O$20,0))*$B7</f>
        <v>482.34949999999992</v>
      </c>
      <c r="Z7" s="164">
        <f>INDEX('Waste Composition'!$P$5:$P$20,MATCH('5. Backyard Composting'!Z$4,'Waste Composition'!$O$5:$O$20,0))*$B7</f>
        <v>510.72299999999996</v>
      </c>
      <c r="AA7" s="164">
        <f>INDEX('Waste Composition'!$P$5:$P$20,MATCH('5. Backyard Composting'!AA$4,'Waste Composition'!$O$5:$O$20,0))*$B7</f>
        <v>255.36149999999998</v>
      </c>
      <c r="AB7" s="164">
        <f>INDEX('Waste Composition'!$P$5:$P$20,MATCH('5. Backyard Composting'!AB$4,'Waste Composition'!$O$5:$O$20,0))*$B7</f>
        <v>42.560249999999996</v>
      </c>
      <c r="AC7" s="164">
        <f>INDEX('Waste Composition'!$P$5:$P$20,MATCH('5. Backyard Composting'!AC$4,'Waste Composition'!$O$5:$O$20,0))*$B7</f>
        <v>70.933750000000003</v>
      </c>
      <c r="AD7" s="164">
        <f>INDEX('Waste Composition'!$P$5:$P$20,MATCH('5. Backyard Composting'!AD$4,'Waste Composition'!$O$5:$O$20,0))*$B7</f>
        <v>14.18675</v>
      </c>
      <c r="AE7" s="164">
        <f>INDEX('Waste Composition'!$P$5:$P$20,MATCH('5. Backyard Composting'!AE$4,'Waste Composition'!$O$5:$O$20,0))*$B7</f>
        <v>212.80124999999998</v>
      </c>
      <c r="AF7" s="164">
        <f>INDEX('Waste Composition'!$P$5:$P$20,MATCH('5. Backyard Composting'!AF$4,'Waste Composition'!$O$5:$O$20,0))*$B7</f>
        <v>28.3735</v>
      </c>
      <c r="AG7" s="164">
        <f>INDEX('Waste Composition'!$P$5:$P$20,MATCH('5. Backyard Composting'!AG$4,'Waste Composition'!$O$5:$O$20,0))*$B7</f>
        <v>28.3735</v>
      </c>
      <c r="AH7" s="164">
        <f>INDEX('Waste Composition'!$P$5:$P$20,MATCH('5. Backyard Composting'!AH$4,'Waste Composition'!$O$5:$O$20,0))*$B7</f>
        <v>70.933750000000003</v>
      </c>
      <c r="AI7" s="164">
        <f>INDEX('Waste Composition'!$P$5:$P$20,MATCH('5. Backyard Composting'!AI$4,'Waste Composition'!$O$5:$O$20,0))*$B7</f>
        <v>85.120499999999993</v>
      </c>
      <c r="AJ7" s="164">
        <f>INDEX('Waste Composition'!$P$5:$P$20,MATCH('5. Backyard Composting'!AJ$4,'Waste Composition'!$O$5:$O$20,0))*$B7</f>
        <v>340.48199999999997</v>
      </c>
      <c r="AK7" s="164">
        <f>INDEX('Waste Composition'!$P$5:$P$20,MATCH('5. Backyard Composting'!AK$4,'Waste Composition'!$O$5:$O$20,0))*$B7</f>
        <v>14.18675</v>
      </c>
      <c r="AL7" s="164">
        <f>INDEX('Waste Composition'!$P$5:$P$20,MATCH('5. Backyard Composting'!AL$4,'Waste Composition'!$O$5:$O$20,0))*$B7</f>
        <v>340.48199999999997</v>
      </c>
      <c r="AM7" s="173">
        <f>INDEX('Waste Composition'!$P$5:$P$20,MATCH('5. Backyard Composting'!AM$4,'Waste Composition'!$O$5:$O$20,0))*$B7</f>
        <v>226.988</v>
      </c>
      <c r="AO7" s="214">
        <v>0</v>
      </c>
      <c r="AP7" s="215">
        <v>0</v>
      </c>
      <c r="AQ7" s="215">
        <v>0</v>
      </c>
      <c r="AR7" s="215">
        <v>0</v>
      </c>
      <c r="AS7" s="215">
        <v>0</v>
      </c>
      <c r="AT7" s="215">
        <v>0</v>
      </c>
      <c r="AU7" s="215">
        <v>0</v>
      </c>
      <c r="AV7" s="215">
        <v>0</v>
      </c>
      <c r="AW7" s="215">
        <v>0</v>
      </c>
      <c r="AX7" s="215">
        <v>0</v>
      </c>
      <c r="AY7" s="215">
        <v>0</v>
      </c>
      <c r="AZ7" s="215">
        <v>0</v>
      </c>
      <c r="BA7" s="215">
        <v>0</v>
      </c>
      <c r="BB7" s="215">
        <v>0</v>
      </c>
      <c r="BC7" s="215">
        <v>0</v>
      </c>
      <c r="BD7" s="215">
        <v>0</v>
      </c>
      <c r="BF7" s="214">
        <v>0</v>
      </c>
      <c r="BG7" s="215">
        <v>0</v>
      </c>
      <c r="BH7" s="215">
        <v>0</v>
      </c>
      <c r="BI7" s="215">
        <v>0</v>
      </c>
      <c r="BJ7" s="215">
        <v>0</v>
      </c>
      <c r="BK7" s="215">
        <v>0</v>
      </c>
      <c r="BL7" s="215">
        <v>0</v>
      </c>
      <c r="BM7" s="215">
        <v>0</v>
      </c>
      <c r="BN7" s="215">
        <v>0</v>
      </c>
      <c r="BO7" s="215">
        <v>0</v>
      </c>
      <c r="BP7" s="215">
        <v>0</v>
      </c>
      <c r="BQ7" s="215">
        <v>0</v>
      </c>
      <c r="BR7" s="215">
        <v>0</v>
      </c>
      <c r="BS7" s="215">
        <v>0</v>
      </c>
      <c r="BT7" s="215">
        <v>0</v>
      </c>
      <c r="BU7" s="219">
        <v>0</v>
      </c>
      <c r="BW7" s="214">
        <v>0</v>
      </c>
      <c r="BX7" s="215">
        <v>0</v>
      </c>
      <c r="BY7" s="215">
        <v>0</v>
      </c>
      <c r="BZ7" s="215">
        <v>0</v>
      </c>
      <c r="CA7" s="215">
        <v>0</v>
      </c>
      <c r="CB7" s="215">
        <v>0</v>
      </c>
      <c r="CC7" s="215">
        <v>0</v>
      </c>
      <c r="CD7" s="215">
        <v>0</v>
      </c>
      <c r="CE7" s="215">
        <v>0</v>
      </c>
      <c r="CF7" s="215">
        <v>0</v>
      </c>
      <c r="CG7" s="215">
        <v>0</v>
      </c>
      <c r="CH7" s="215">
        <v>0</v>
      </c>
      <c r="CI7" s="215">
        <v>0</v>
      </c>
      <c r="CJ7" s="215">
        <v>0</v>
      </c>
      <c r="CK7" s="215">
        <v>0</v>
      </c>
      <c r="CL7" s="219">
        <v>0</v>
      </c>
      <c r="CN7" s="214">
        <v>1</v>
      </c>
      <c r="CO7" s="215">
        <f>'Waste Composition'!$G$5/'Waste Composition'!$P$5</f>
        <v>0.4705882352941177</v>
      </c>
      <c r="CP7" s="215">
        <v>0</v>
      </c>
      <c r="CQ7" s="215">
        <v>0</v>
      </c>
      <c r="CR7" s="215">
        <v>1</v>
      </c>
      <c r="CS7" s="215">
        <v>1</v>
      </c>
      <c r="CT7" s="215">
        <v>1</v>
      </c>
      <c r="CU7" s="215">
        <v>1</v>
      </c>
      <c r="CV7" s="215">
        <v>1</v>
      </c>
      <c r="CW7" s="215">
        <v>1</v>
      </c>
      <c r="CX7" s="215">
        <v>1</v>
      </c>
      <c r="CY7" s="215">
        <v>1</v>
      </c>
      <c r="CZ7" s="215">
        <v>1</v>
      </c>
      <c r="DA7" s="215">
        <v>1</v>
      </c>
      <c r="DB7" s="215">
        <v>1</v>
      </c>
      <c r="DC7" s="219">
        <v>1</v>
      </c>
      <c r="DE7" s="214">
        <v>0</v>
      </c>
      <c r="DF7" s="215">
        <f>'Waste Composition'!$G$16/'Waste Composition'!$P$5</f>
        <v>0.52941176470588236</v>
      </c>
      <c r="DG7" s="215">
        <v>1</v>
      </c>
      <c r="DH7" s="215">
        <v>1</v>
      </c>
      <c r="DI7" s="215">
        <v>0</v>
      </c>
      <c r="DJ7" s="215">
        <v>0</v>
      </c>
      <c r="DK7" s="215">
        <v>0</v>
      </c>
      <c r="DL7" s="215">
        <v>0</v>
      </c>
      <c r="DM7" s="215">
        <v>0</v>
      </c>
      <c r="DN7" s="215">
        <v>0</v>
      </c>
      <c r="DO7" s="215">
        <v>0</v>
      </c>
      <c r="DP7" s="215">
        <v>0</v>
      </c>
      <c r="DQ7" s="215">
        <v>0</v>
      </c>
      <c r="DR7" s="215">
        <v>0</v>
      </c>
      <c r="DS7" s="215">
        <v>0</v>
      </c>
      <c r="DT7" s="215">
        <v>0</v>
      </c>
      <c r="DV7" s="214">
        <v>0</v>
      </c>
      <c r="DW7" s="215">
        <v>0</v>
      </c>
      <c r="DX7" s="215">
        <v>0</v>
      </c>
      <c r="DY7" s="215">
        <v>0</v>
      </c>
      <c r="DZ7" s="215">
        <v>0</v>
      </c>
      <c r="EA7" s="215">
        <v>0</v>
      </c>
      <c r="EB7" s="215">
        <v>0</v>
      </c>
      <c r="EC7" s="215">
        <v>0</v>
      </c>
      <c r="ED7" s="215">
        <v>0</v>
      </c>
      <c r="EE7" s="215">
        <v>0</v>
      </c>
      <c r="EF7" s="215">
        <v>0</v>
      </c>
      <c r="EG7" s="215">
        <v>0</v>
      </c>
      <c r="EH7" s="215">
        <v>0</v>
      </c>
      <c r="EI7" s="215">
        <v>0</v>
      </c>
      <c r="EJ7" s="215">
        <v>0</v>
      </c>
      <c r="EK7" s="215">
        <v>0</v>
      </c>
      <c r="EM7" s="172">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73">
        <f>$AM$7*BD7</f>
        <v>0</v>
      </c>
      <c r="FC7" s="229"/>
      <c r="FD7" s="172">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73">
        <f>$AM$7*BU7</f>
        <v>0</v>
      </c>
      <c r="FT7" s="229"/>
      <c r="FU7" s="172">
        <f>$X$7*BW7</f>
        <v>0</v>
      </c>
      <c r="FV7" s="164">
        <f>$Y$7*BX7</f>
        <v>0</v>
      </c>
      <c r="FW7" s="164">
        <f>$Z$7*BY7</f>
        <v>0</v>
      </c>
      <c r="FX7" s="164">
        <f>$AA$7*BZ7</f>
        <v>0</v>
      </c>
      <c r="FY7" s="164">
        <f>$AB$7*CA7</f>
        <v>0</v>
      </c>
      <c r="FZ7" s="164">
        <f>$AC$7*CB7</f>
        <v>0</v>
      </c>
      <c r="GA7" s="164">
        <f>$AD$7*CC7</f>
        <v>0</v>
      </c>
      <c r="GB7" s="164">
        <f>$AE$7*CD7</f>
        <v>0</v>
      </c>
      <c r="GC7" s="164">
        <f>$AF$7*CE7</f>
        <v>0</v>
      </c>
      <c r="GD7" s="164">
        <f>$AG$7*CF7</f>
        <v>0</v>
      </c>
      <c r="GE7" s="164">
        <f>$AH$7*CG7</f>
        <v>0</v>
      </c>
      <c r="GF7" s="164">
        <f>$AI$7*CH7</f>
        <v>0</v>
      </c>
      <c r="GG7" s="164">
        <f>$AJ$7*CI7</f>
        <v>0</v>
      </c>
      <c r="GH7" s="164">
        <f>$AK$7*CJ7</f>
        <v>0</v>
      </c>
      <c r="GI7" s="164">
        <f>$AL$7*CK7</f>
        <v>0</v>
      </c>
      <c r="GJ7" s="173">
        <f>$AM$7*CL7</f>
        <v>0</v>
      </c>
      <c r="GK7" s="229"/>
      <c r="GL7" s="172">
        <f>$X$7*CN7</f>
        <v>113.494</v>
      </c>
      <c r="GM7" s="164">
        <f>$Y$7*CO7</f>
        <v>226.988</v>
      </c>
      <c r="GN7" s="164">
        <f>$Z$7*CP7</f>
        <v>0</v>
      </c>
      <c r="GO7" s="164">
        <f>$AA$7*CQ7</f>
        <v>0</v>
      </c>
      <c r="GP7" s="164">
        <f>$AB$7*CR7</f>
        <v>42.560249999999996</v>
      </c>
      <c r="GQ7" s="164">
        <f>$AC$7*CS7</f>
        <v>70.933750000000003</v>
      </c>
      <c r="GR7" s="164">
        <f>$AD$7*CT7</f>
        <v>14.18675</v>
      </c>
      <c r="GS7" s="164">
        <f>$AE$7*CU7</f>
        <v>212.80124999999998</v>
      </c>
      <c r="GT7" s="164">
        <f>$AF$7*CV7</f>
        <v>28.3735</v>
      </c>
      <c r="GU7" s="164">
        <f>$AG$7*CW7</f>
        <v>28.3735</v>
      </c>
      <c r="GV7" s="164">
        <f>$AH$7*CX7</f>
        <v>70.933750000000003</v>
      </c>
      <c r="GW7" s="164">
        <f>$AI$7*CY7</f>
        <v>85.120499999999993</v>
      </c>
      <c r="GX7" s="164">
        <f>$AJ$7*CZ7</f>
        <v>340.48199999999997</v>
      </c>
      <c r="GY7" s="164">
        <f>$AK$7*DA7</f>
        <v>14.18675</v>
      </c>
      <c r="GZ7" s="164">
        <f>$AL$7*DB7</f>
        <v>340.48199999999997</v>
      </c>
      <c r="HA7" s="173">
        <f>$AM$7*DC7</f>
        <v>226.988</v>
      </c>
      <c r="HB7" s="229"/>
      <c r="HC7" s="172">
        <f>$X$7*DE7</f>
        <v>0</v>
      </c>
      <c r="HD7" s="164">
        <f>$Y$7*DF7</f>
        <v>255.36149999999995</v>
      </c>
      <c r="HE7" s="164">
        <f>$Z$7*DG7</f>
        <v>510.72299999999996</v>
      </c>
      <c r="HF7" s="164">
        <f>$AA$7*DH7</f>
        <v>255.36149999999998</v>
      </c>
      <c r="HG7" s="164">
        <f>$AB$7*DI7</f>
        <v>0</v>
      </c>
      <c r="HH7" s="164">
        <f>$AC$7*DJ7</f>
        <v>0</v>
      </c>
      <c r="HI7" s="164">
        <f>$AD$7*DK7</f>
        <v>0</v>
      </c>
      <c r="HJ7" s="164">
        <f>$AE$7*DL7</f>
        <v>0</v>
      </c>
      <c r="HK7" s="164">
        <f>$AF$7*DM7</f>
        <v>0</v>
      </c>
      <c r="HL7" s="164">
        <f>$AG$7*DN7</f>
        <v>0</v>
      </c>
      <c r="HM7" s="164">
        <f>$AH$7*DO7</f>
        <v>0</v>
      </c>
      <c r="HN7" s="164">
        <f>$AI$7*DP7</f>
        <v>0</v>
      </c>
      <c r="HO7" s="164">
        <f>$AJ$7*DQ7</f>
        <v>0</v>
      </c>
      <c r="HP7" s="164">
        <f>$AK$7*DR7</f>
        <v>0</v>
      </c>
      <c r="HQ7" s="164">
        <f>$AL$7*DS7</f>
        <v>0</v>
      </c>
      <c r="HR7" s="173">
        <f>$AM$7*DT7</f>
        <v>0</v>
      </c>
      <c r="HS7" s="229"/>
      <c r="HT7" s="172">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73">
        <f>$AM$7*EK7</f>
        <v>0</v>
      </c>
      <c r="IK7" s="58" t="s">
        <v>129</v>
      </c>
      <c r="IL7" s="62">
        <f t="shared" si="4"/>
        <v>0</v>
      </c>
      <c r="IM7" s="289">
        <f t="shared" si="5"/>
        <v>0</v>
      </c>
      <c r="IN7" s="289">
        <f t="shared" si="6"/>
        <v>0</v>
      </c>
      <c r="IO7" s="289">
        <f t="shared" si="7"/>
        <v>0</v>
      </c>
      <c r="IP7" s="289">
        <f t="shared" si="8"/>
        <v>15289.236000000001</v>
      </c>
      <c r="IQ7" s="236">
        <f t="shared" si="9"/>
        <v>0</v>
      </c>
    </row>
    <row r="8" spans="1:252">
      <c r="A8" s="62" t="s">
        <v>254</v>
      </c>
      <c r="B8" s="145">
        <f>INDEX('Waste Projections'!$H10:$AL10,MATCH('5. Backyard Composting'!$B$1,'Waste Projections'!$H$6:$AL$6,0))</f>
        <v>1130.6199999999999</v>
      </c>
      <c r="C8" s="286" t="s">
        <v>253</v>
      </c>
      <c r="D8" s="154" t="s">
        <v>249</v>
      </c>
      <c r="E8" s="83" t="s">
        <v>249</v>
      </c>
      <c r="F8" s="156">
        <v>0</v>
      </c>
      <c r="G8" s="83" t="s">
        <v>249</v>
      </c>
      <c r="H8" s="156">
        <v>0</v>
      </c>
      <c r="I8" s="156" t="str">
        <f t="shared" si="0"/>
        <v>N/A</v>
      </c>
      <c r="J8" s="156">
        <v>49.5</v>
      </c>
      <c r="K8" s="190" t="s">
        <v>220</v>
      </c>
      <c r="L8" s="172">
        <f t="shared" si="3"/>
        <v>0</v>
      </c>
      <c r="M8" s="164">
        <f t="shared" si="1"/>
        <v>35818.041600000004</v>
      </c>
      <c r="N8" s="164">
        <f t="shared" si="1"/>
        <v>0</v>
      </c>
      <c r="O8" s="173">
        <f t="shared" si="1"/>
        <v>0</v>
      </c>
      <c r="P8" s="172">
        <f>INDEX('Transportation GHG'!$B$21:$B$24,MATCH('5. Backyard Composting'!P$4,'Transportation GHG'!$A$21:$A$24,0))*L8</f>
        <v>0</v>
      </c>
      <c r="Q8" s="164">
        <f>INDEX('Transportation GHG'!$B$21:$B$24,MATCH('5. Backyard Composting'!Q$4,'Transportation GHG'!$A$21:$A$24,0))*M8</f>
        <v>3.2131538549169236</v>
      </c>
      <c r="R8" s="164">
        <f>INDEX('Transportation GHG'!$B$21:$B$24,MATCH('5. Backyard Composting'!R$4,'Transportation GHG'!$A$21:$A$24,0))*N8</f>
        <v>0</v>
      </c>
      <c r="S8" s="173">
        <f>INDEX('Transportation GHG'!$B$21:$B$24,MATCH('5. Backyard Composting'!S$4,'Transportation GHG'!$A$21:$A$24,0))*O8</f>
        <v>0</v>
      </c>
      <c r="X8" s="172">
        <f>INDEX('Waste Composition'!$P$5:$P$20,MATCH('5. Backyard Composting'!X$4,'Waste Composition'!$O$5:$O$20,0))*$B8</f>
        <v>45.224799999999995</v>
      </c>
      <c r="Y8" s="164">
        <f>INDEX('Waste Composition'!$P$5:$P$20,MATCH('5. Backyard Composting'!Y$4,'Waste Composition'!$O$5:$O$20,0))*$B8</f>
        <v>192.20539999999997</v>
      </c>
      <c r="Z8" s="164">
        <f>INDEX('Waste Composition'!$P$5:$P$20,MATCH('5. Backyard Composting'!Z$4,'Waste Composition'!$O$5:$O$20,0))*$B8</f>
        <v>203.51159999999996</v>
      </c>
      <c r="AA8" s="164">
        <f>INDEX('Waste Composition'!$P$5:$P$20,MATCH('5. Backyard Composting'!AA$4,'Waste Composition'!$O$5:$O$20,0))*$B8</f>
        <v>101.75579999999998</v>
      </c>
      <c r="AB8" s="164">
        <f>INDEX('Waste Composition'!$P$5:$P$20,MATCH('5. Backyard Composting'!AB$4,'Waste Composition'!$O$5:$O$20,0))*$B8</f>
        <v>16.959299999999999</v>
      </c>
      <c r="AC8" s="164">
        <f>INDEX('Waste Composition'!$P$5:$P$20,MATCH('5. Backyard Composting'!AC$4,'Waste Composition'!$O$5:$O$20,0))*$B8</f>
        <v>28.265499999999999</v>
      </c>
      <c r="AD8" s="164">
        <f>INDEX('Waste Composition'!$P$5:$P$20,MATCH('5. Backyard Composting'!AD$4,'Waste Composition'!$O$5:$O$20,0))*$B8</f>
        <v>5.6530999999999993</v>
      </c>
      <c r="AE8" s="164">
        <f>INDEX('Waste Composition'!$P$5:$P$20,MATCH('5. Backyard Composting'!AE$4,'Waste Composition'!$O$5:$O$20,0))*$B8</f>
        <v>84.796499999999995</v>
      </c>
      <c r="AF8" s="164">
        <f>INDEX('Waste Composition'!$P$5:$P$20,MATCH('5. Backyard Composting'!AF$4,'Waste Composition'!$O$5:$O$20,0))*$B8</f>
        <v>11.306199999999999</v>
      </c>
      <c r="AG8" s="164">
        <f>INDEX('Waste Composition'!$P$5:$P$20,MATCH('5. Backyard Composting'!AG$4,'Waste Composition'!$O$5:$O$20,0))*$B8</f>
        <v>11.306199999999999</v>
      </c>
      <c r="AH8" s="164">
        <f>INDEX('Waste Composition'!$P$5:$P$20,MATCH('5. Backyard Composting'!AH$4,'Waste Composition'!$O$5:$O$20,0))*$B8</f>
        <v>28.265499999999999</v>
      </c>
      <c r="AI8" s="164">
        <f>INDEX('Waste Composition'!$P$5:$P$20,MATCH('5. Backyard Composting'!AI$4,'Waste Composition'!$O$5:$O$20,0))*$B8</f>
        <v>33.918599999999998</v>
      </c>
      <c r="AJ8" s="164">
        <f>INDEX('Waste Composition'!$P$5:$P$20,MATCH('5. Backyard Composting'!AJ$4,'Waste Composition'!$O$5:$O$20,0))*$B8</f>
        <v>135.67439999999999</v>
      </c>
      <c r="AK8" s="164">
        <f>INDEX('Waste Composition'!$P$5:$P$20,MATCH('5. Backyard Composting'!AK$4,'Waste Composition'!$O$5:$O$20,0))*$B8</f>
        <v>5.6530999999999993</v>
      </c>
      <c r="AL8" s="164">
        <f>INDEX('Waste Composition'!$P$5:$P$20,MATCH('5. Backyard Composting'!AL$4,'Waste Composition'!$O$5:$O$20,0))*$B8</f>
        <v>135.67439999999999</v>
      </c>
      <c r="AM8" s="173">
        <f>INDEX('Waste Composition'!$P$5:$P$20,MATCH('5. Backyard Composting'!AM$4,'Waste Composition'!$O$5:$O$20,0))*$B8</f>
        <v>90.44959999999999</v>
      </c>
      <c r="AO8" s="214">
        <v>0</v>
      </c>
      <c r="AP8" s="215">
        <v>0</v>
      </c>
      <c r="AQ8" s="215">
        <v>0</v>
      </c>
      <c r="AR8" s="215">
        <v>0</v>
      </c>
      <c r="AS8" s="215">
        <v>0</v>
      </c>
      <c r="AT8" s="215">
        <v>0</v>
      </c>
      <c r="AU8" s="215">
        <v>0</v>
      </c>
      <c r="AV8" s="215">
        <v>0</v>
      </c>
      <c r="AW8" s="215">
        <v>0</v>
      </c>
      <c r="AX8" s="215">
        <v>0</v>
      </c>
      <c r="AY8" s="215">
        <v>0</v>
      </c>
      <c r="AZ8" s="215">
        <v>0</v>
      </c>
      <c r="BA8" s="215">
        <v>0</v>
      </c>
      <c r="BB8" s="215">
        <v>0</v>
      </c>
      <c r="BC8" s="215">
        <v>0</v>
      </c>
      <c r="BD8" s="215">
        <v>0</v>
      </c>
      <c r="BF8" s="214">
        <v>0</v>
      </c>
      <c r="BG8" s="215">
        <v>0</v>
      </c>
      <c r="BH8" s="215">
        <v>0</v>
      </c>
      <c r="BI8" s="215">
        <v>0</v>
      </c>
      <c r="BJ8" s="215">
        <v>0</v>
      </c>
      <c r="BK8" s="215">
        <v>0</v>
      </c>
      <c r="BL8" s="215">
        <v>0</v>
      </c>
      <c r="BM8" s="215">
        <v>0</v>
      </c>
      <c r="BN8" s="215">
        <v>0</v>
      </c>
      <c r="BO8" s="215">
        <v>0</v>
      </c>
      <c r="BP8" s="215">
        <v>0</v>
      </c>
      <c r="BQ8" s="215">
        <v>0</v>
      </c>
      <c r="BR8" s="215">
        <v>0</v>
      </c>
      <c r="BS8" s="215">
        <v>0</v>
      </c>
      <c r="BT8" s="215">
        <v>0</v>
      </c>
      <c r="BU8" s="219">
        <v>0</v>
      </c>
      <c r="BW8" s="214">
        <v>0</v>
      </c>
      <c r="BX8" s="215">
        <v>0</v>
      </c>
      <c r="BY8" s="215">
        <v>0</v>
      </c>
      <c r="BZ8" s="215">
        <v>0</v>
      </c>
      <c r="CA8" s="215">
        <v>0</v>
      </c>
      <c r="CB8" s="215">
        <v>0</v>
      </c>
      <c r="CC8" s="215">
        <v>0</v>
      </c>
      <c r="CD8" s="215">
        <v>0</v>
      </c>
      <c r="CE8" s="215">
        <v>0</v>
      </c>
      <c r="CF8" s="215">
        <v>0</v>
      </c>
      <c r="CG8" s="215">
        <v>0</v>
      </c>
      <c r="CH8" s="215">
        <v>0</v>
      </c>
      <c r="CI8" s="215">
        <v>0</v>
      </c>
      <c r="CJ8" s="215">
        <v>0</v>
      </c>
      <c r="CK8" s="215">
        <v>0</v>
      </c>
      <c r="CL8" s="219">
        <v>0</v>
      </c>
      <c r="CN8" s="214">
        <v>1</v>
      </c>
      <c r="CO8" s="215">
        <f>'Waste Composition'!$G$5/'Waste Composition'!$P$5</f>
        <v>0.4705882352941177</v>
      </c>
      <c r="CP8" s="215">
        <v>0</v>
      </c>
      <c r="CQ8" s="215">
        <v>0</v>
      </c>
      <c r="CR8" s="215">
        <v>1</v>
      </c>
      <c r="CS8" s="215">
        <v>1</v>
      </c>
      <c r="CT8" s="215">
        <v>1</v>
      </c>
      <c r="CU8" s="215">
        <v>1</v>
      </c>
      <c r="CV8" s="215">
        <v>1</v>
      </c>
      <c r="CW8" s="215">
        <v>1</v>
      </c>
      <c r="CX8" s="215">
        <v>1</v>
      </c>
      <c r="CY8" s="215">
        <v>1</v>
      </c>
      <c r="CZ8" s="215">
        <v>1</v>
      </c>
      <c r="DA8" s="215">
        <v>1</v>
      </c>
      <c r="DB8" s="215">
        <v>1</v>
      </c>
      <c r="DC8" s="219">
        <v>1</v>
      </c>
      <c r="DE8" s="214">
        <v>0</v>
      </c>
      <c r="DF8" s="215">
        <f>'Waste Composition'!$G$16/'Waste Composition'!$P$5</f>
        <v>0.52941176470588236</v>
      </c>
      <c r="DG8" s="215">
        <v>1</v>
      </c>
      <c r="DH8" s="215">
        <v>1</v>
      </c>
      <c r="DI8" s="215">
        <v>0</v>
      </c>
      <c r="DJ8" s="215">
        <v>0</v>
      </c>
      <c r="DK8" s="215">
        <v>0</v>
      </c>
      <c r="DL8" s="215">
        <v>0</v>
      </c>
      <c r="DM8" s="215">
        <v>0</v>
      </c>
      <c r="DN8" s="215">
        <v>0</v>
      </c>
      <c r="DO8" s="215">
        <v>0</v>
      </c>
      <c r="DP8" s="215">
        <v>0</v>
      </c>
      <c r="DQ8" s="215">
        <v>0</v>
      </c>
      <c r="DR8" s="215">
        <v>0</v>
      </c>
      <c r="DS8" s="215">
        <v>0</v>
      </c>
      <c r="DT8" s="215">
        <v>0</v>
      </c>
      <c r="DV8" s="214">
        <v>0</v>
      </c>
      <c r="DW8" s="215">
        <v>0</v>
      </c>
      <c r="DX8" s="215">
        <v>0</v>
      </c>
      <c r="DY8" s="215">
        <v>0</v>
      </c>
      <c r="DZ8" s="215">
        <v>0</v>
      </c>
      <c r="EA8" s="215">
        <v>0</v>
      </c>
      <c r="EB8" s="215">
        <v>0</v>
      </c>
      <c r="EC8" s="215">
        <v>0</v>
      </c>
      <c r="ED8" s="215">
        <v>0</v>
      </c>
      <c r="EE8" s="215">
        <v>0</v>
      </c>
      <c r="EF8" s="215">
        <v>0</v>
      </c>
      <c r="EG8" s="215">
        <v>0</v>
      </c>
      <c r="EH8" s="215">
        <v>0</v>
      </c>
      <c r="EI8" s="215">
        <v>0</v>
      </c>
      <c r="EJ8" s="215">
        <v>0</v>
      </c>
      <c r="EK8" s="215">
        <v>0</v>
      </c>
      <c r="EM8" s="172">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73">
        <f>$AM$8*BD8</f>
        <v>0</v>
      </c>
      <c r="FC8" s="229"/>
      <c r="FD8" s="172">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73">
        <f>$AM$8*BU8</f>
        <v>0</v>
      </c>
      <c r="FT8" s="229"/>
      <c r="FU8" s="172">
        <f>$X$8*BW8</f>
        <v>0</v>
      </c>
      <c r="FV8" s="164">
        <f>$Y$8*BX8</f>
        <v>0</v>
      </c>
      <c r="FW8" s="164">
        <f>$Z$8*BY8</f>
        <v>0</v>
      </c>
      <c r="FX8" s="164">
        <f>$AA$8*BZ8</f>
        <v>0</v>
      </c>
      <c r="FY8" s="164">
        <f>$AB$8*CA8</f>
        <v>0</v>
      </c>
      <c r="FZ8" s="164">
        <f>$AC$8*CB8</f>
        <v>0</v>
      </c>
      <c r="GA8" s="164">
        <f>$AD$8*CC8</f>
        <v>0</v>
      </c>
      <c r="GB8" s="164">
        <f>$AE$8*CD8</f>
        <v>0</v>
      </c>
      <c r="GC8" s="164">
        <f>$AF$8*CE8</f>
        <v>0</v>
      </c>
      <c r="GD8" s="164">
        <f>$AG$8*CF8</f>
        <v>0</v>
      </c>
      <c r="GE8" s="164">
        <f>$AH$8*CG8</f>
        <v>0</v>
      </c>
      <c r="GF8" s="164">
        <f>$AI$8*CH8</f>
        <v>0</v>
      </c>
      <c r="GG8" s="164">
        <f>$AJ$8*CI8</f>
        <v>0</v>
      </c>
      <c r="GH8" s="164">
        <f>$AK$8*CJ8</f>
        <v>0</v>
      </c>
      <c r="GI8" s="164">
        <f>$AL$8*CK8</f>
        <v>0</v>
      </c>
      <c r="GJ8" s="173">
        <f>$AM$8*CL8</f>
        <v>0</v>
      </c>
      <c r="GK8" s="229"/>
      <c r="GL8" s="172">
        <f>$X$8*CN8</f>
        <v>45.224799999999995</v>
      </c>
      <c r="GM8" s="164">
        <f>$Y$8*CO8</f>
        <v>90.44959999999999</v>
      </c>
      <c r="GN8" s="164">
        <f>$Z$8*CP8</f>
        <v>0</v>
      </c>
      <c r="GO8" s="164">
        <f>$AA$8*CQ8</f>
        <v>0</v>
      </c>
      <c r="GP8" s="164">
        <f>$AB$8*CR8</f>
        <v>16.959299999999999</v>
      </c>
      <c r="GQ8" s="164">
        <f>$AC$8*CS8</f>
        <v>28.265499999999999</v>
      </c>
      <c r="GR8" s="164">
        <f>$AD$8*CT8</f>
        <v>5.6530999999999993</v>
      </c>
      <c r="GS8" s="164">
        <f>$AE$8*CU8</f>
        <v>84.796499999999995</v>
      </c>
      <c r="GT8" s="164">
        <f>$AF$8*CV8</f>
        <v>11.306199999999999</v>
      </c>
      <c r="GU8" s="164">
        <f>$AG$8*CW8</f>
        <v>11.306199999999999</v>
      </c>
      <c r="GV8" s="164">
        <f>$AH$8*CX8</f>
        <v>28.265499999999999</v>
      </c>
      <c r="GW8" s="164">
        <f>$AI$8*CY8</f>
        <v>33.918599999999998</v>
      </c>
      <c r="GX8" s="164">
        <f>$AJ$8*CZ8</f>
        <v>135.67439999999999</v>
      </c>
      <c r="GY8" s="164">
        <f>$AK$8*DA8</f>
        <v>5.6530999999999993</v>
      </c>
      <c r="GZ8" s="164">
        <f>$AL$8*DB8</f>
        <v>135.67439999999999</v>
      </c>
      <c r="HA8" s="173">
        <f>$AM$8*DC8</f>
        <v>90.44959999999999</v>
      </c>
      <c r="HB8" s="229"/>
      <c r="HC8" s="172">
        <f>$X$8*DE8</f>
        <v>0</v>
      </c>
      <c r="HD8" s="164">
        <f>$Y$8*DF8</f>
        <v>101.75579999999998</v>
      </c>
      <c r="HE8" s="164">
        <f>$Z$8*DG8</f>
        <v>203.51159999999996</v>
      </c>
      <c r="HF8" s="164">
        <f>$AA$8*DH8</f>
        <v>101.75579999999998</v>
      </c>
      <c r="HG8" s="164">
        <f>$AB$8*DI8</f>
        <v>0</v>
      </c>
      <c r="HH8" s="164">
        <f>$AC$8*DJ8</f>
        <v>0</v>
      </c>
      <c r="HI8" s="164">
        <f>$AD$8*DK8</f>
        <v>0</v>
      </c>
      <c r="HJ8" s="164">
        <f>$AE$8*DL8</f>
        <v>0</v>
      </c>
      <c r="HK8" s="164">
        <f>$AF$8*DM8</f>
        <v>0</v>
      </c>
      <c r="HL8" s="164">
        <f>$AG$8*DN8</f>
        <v>0</v>
      </c>
      <c r="HM8" s="164">
        <f>$AH$8*DO8</f>
        <v>0</v>
      </c>
      <c r="HN8" s="164">
        <f>$AI$8*DP8</f>
        <v>0</v>
      </c>
      <c r="HO8" s="164">
        <f>$AJ$8*DQ8</f>
        <v>0</v>
      </c>
      <c r="HP8" s="164">
        <f>$AK$8*DR8</f>
        <v>0</v>
      </c>
      <c r="HQ8" s="164">
        <f>$AL$8*DS8</f>
        <v>0</v>
      </c>
      <c r="HR8" s="173">
        <f>$AM$8*DT8</f>
        <v>0</v>
      </c>
      <c r="HS8" s="229"/>
      <c r="HT8" s="172">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73">
        <f>$AM$8*EK8</f>
        <v>0</v>
      </c>
      <c r="IK8" s="58" t="s">
        <v>225</v>
      </c>
      <c r="IL8" s="62">
        <f t="shared" si="4"/>
        <v>0</v>
      </c>
      <c r="IM8" s="289">
        <f t="shared" si="5"/>
        <v>0</v>
      </c>
      <c r="IN8" s="289">
        <f t="shared" si="6"/>
        <v>0</v>
      </c>
      <c r="IO8" s="289">
        <f t="shared" si="7"/>
        <v>0</v>
      </c>
      <c r="IP8" s="289">
        <f t="shared" si="8"/>
        <v>7644.6180000000004</v>
      </c>
      <c r="IQ8" s="236">
        <f t="shared" si="9"/>
        <v>0</v>
      </c>
    </row>
    <row r="9" spans="1:252">
      <c r="A9" s="62" t="s">
        <v>255</v>
      </c>
      <c r="B9" s="145">
        <f>INDEX('Waste Projections'!$H11:$AL11,MATCH('5. Backyard Composting'!$B$1,'Waste Projections'!$H$6:$AL$6,0))</f>
        <v>5139.54</v>
      </c>
      <c r="C9" s="286" t="s">
        <v>253</v>
      </c>
      <c r="D9" s="154" t="s">
        <v>249</v>
      </c>
      <c r="E9" s="83" t="s">
        <v>249</v>
      </c>
      <c r="F9" s="156">
        <v>0</v>
      </c>
      <c r="G9" s="83" t="s">
        <v>249</v>
      </c>
      <c r="H9" s="156">
        <v>0</v>
      </c>
      <c r="I9" s="156" t="str">
        <f t="shared" si="0"/>
        <v>N/A</v>
      </c>
      <c r="J9" s="156">
        <v>52.6</v>
      </c>
      <c r="K9" s="190" t="s">
        <v>220</v>
      </c>
      <c r="L9" s="172">
        <f t="shared" si="3"/>
        <v>0</v>
      </c>
      <c r="M9" s="164">
        <f t="shared" si="1"/>
        <v>173017.47456</v>
      </c>
      <c r="N9" s="164">
        <f t="shared" si="1"/>
        <v>0</v>
      </c>
      <c r="O9" s="173">
        <f t="shared" si="1"/>
        <v>0</v>
      </c>
      <c r="P9" s="172">
        <f>INDEX('Transportation GHG'!$B$21:$B$24,MATCH('5. Backyard Composting'!P$4,'Transportation GHG'!$A$21:$A$24,0))*L9</f>
        <v>0</v>
      </c>
      <c r="Q9" s="164">
        <f>INDEX('Transportation GHG'!$B$21:$B$24,MATCH('5. Backyard Composting'!Q$4,'Transportation GHG'!$A$21:$A$24,0))*M9</f>
        <v>15.520998371682461</v>
      </c>
      <c r="R9" s="164">
        <f>INDEX('Transportation GHG'!$B$21:$B$24,MATCH('5. Backyard Composting'!R$4,'Transportation GHG'!$A$21:$A$24,0))*N9</f>
        <v>0</v>
      </c>
      <c r="S9" s="173">
        <f>INDEX('Transportation GHG'!$B$21:$B$24,MATCH('5. Backyard Composting'!S$4,'Transportation GHG'!$A$21:$A$24,0))*O9</f>
        <v>0</v>
      </c>
      <c r="X9" s="172">
        <f>INDEX('Waste Composition'!$P$5:$P$20,MATCH('5. Backyard Composting'!X$4,'Waste Composition'!$O$5:$O$20,0))*$B9</f>
        <v>205.58160000000001</v>
      </c>
      <c r="Y9" s="164">
        <f>INDEX('Waste Composition'!$P$5:$P$20,MATCH('5. Backyard Composting'!Y$4,'Waste Composition'!$O$5:$O$20,0))*$B9</f>
        <v>873.72179999999992</v>
      </c>
      <c r="Z9" s="164">
        <f>INDEX('Waste Composition'!$P$5:$P$20,MATCH('5. Backyard Composting'!Z$4,'Waste Composition'!$O$5:$O$20,0))*$B9</f>
        <v>925.11719999999991</v>
      </c>
      <c r="AA9" s="164">
        <f>INDEX('Waste Composition'!$P$5:$P$20,MATCH('5. Backyard Composting'!AA$4,'Waste Composition'!$O$5:$O$20,0))*$B9</f>
        <v>462.55859999999996</v>
      </c>
      <c r="AB9" s="164">
        <f>INDEX('Waste Composition'!$P$5:$P$20,MATCH('5. Backyard Composting'!AB$4,'Waste Composition'!$O$5:$O$20,0))*$B9</f>
        <v>77.093099999999993</v>
      </c>
      <c r="AC9" s="164">
        <f>INDEX('Waste Composition'!$P$5:$P$20,MATCH('5. Backyard Composting'!AC$4,'Waste Composition'!$O$5:$O$20,0))*$B9</f>
        <v>128.48850000000002</v>
      </c>
      <c r="AD9" s="164">
        <f>INDEX('Waste Composition'!$P$5:$P$20,MATCH('5. Backyard Composting'!AD$4,'Waste Composition'!$O$5:$O$20,0))*$B9</f>
        <v>25.697700000000001</v>
      </c>
      <c r="AE9" s="164">
        <f>INDEX('Waste Composition'!$P$5:$P$20,MATCH('5. Backyard Composting'!AE$4,'Waste Composition'!$O$5:$O$20,0))*$B9</f>
        <v>385.46549999999996</v>
      </c>
      <c r="AF9" s="164">
        <f>INDEX('Waste Composition'!$P$5:$P$20,MATCH('5. Backyard Composting'!AF$4,'Waste Composition'!$O$5:$O$20,0))*$B9</f>
        <v>51.395400000000002</v>
      </c>
      <c r="AG9" s="164">
        <f>INDEX('Waste Composition'!$P$5:$P$20,MATCH('5. Backyard Composting'!AG$4,'Waste Composition'!$O$5:$O$20,0))*$B9</f>
        <v>51.395400000000002</v>
      </c>
      <c r="AH9" s="164">
        <f>INDEX('Waste Composition'!$P$5:$P$20,MATCH('5. Backyard Composting'!AH$4,'Waste Composition'!$O$5:$O$20,0))*$B9</f>
        <v>128.48850000000002</v>
      </c>
      <c r="AI9" s="164">
        <f>INDEX('Waste Composition'!$P$5:$P$20,MATCH('5. Backyard Composting'!AI$4,'Waste Composition'!$O$5:$O$20,0))*$B9</f>
        <v>154.18619999999999</v>
      </c>
      <c r="AJ9" s="164">
        <f>INDEX('Waste Composition'!$P$5:$P$20,MATCH('5. Backyard Composting'!AJ$4,'Waste Composition'!$O$5:$O$20,0))*$B9</f>
        <v>616.74479999999994</v>
      </c>
      <c r="AK9" s="164">
        <f>INDEX('Waste Composition'!$P$5:$P$20,MATCH('5. Backyard Composting'!AK$4,'Waste Composition'!$O$5:$O$20,0))*$B9</f>
        <v>25.697700000000001</v>
      </c>
      <c r="AL9" s="164">
        <f>INDEX('Waste Composition'!$P$5:$P$20,MATCH('5. Backyard Composting'!AL$4,'Waste Composition'!$O$5:$O$20,0))*$B9</f>
        <v>616.74479999999994</v>
      </c>
      <c r="AM9" s="173">
        <f>INDEX('Waste Composition'!$P$5:$P$20,MATCH('5. Backyard Composting'!AM$4,'Waste Composition'!$O$5:$O$20,0))*$B9</f>
        <v>411.16320000000002</v>
      </c>
      <c r="AO9" s="214">
        <v>0</v>
      </c>
      <c r="AP9" s="215">
        <v>0</v>
      </c>
      <c r="AQ9" s="215">
        <v>0</v>
      </c>
      <c r="AR9" s="215">
        <v>0</v>
      </c>
      <c r="AS9" s="215">
        <v>0</v>
      </c>
      <c r="AT9" s="215">
        <v>0</v>
      </c>
      <c r="AU9" s="215">
        <v>0</v>
      </c>
      <c r="AV9" s="215">
        <v>0</v>
      </c>
      <c r="AW9" s="215">
        <v>0</v>
      </c>
      <c r="AX9" s="215">
        <v>0</v>
      </c>
      <c r="AY9" s="215">
        <v>0</v>
      </c>
      <c r="AZ9" s="215">
        <v>0</v>
      </c>
      <c r="BA9" s="215">
        <v>0</v>
      </c>
      <c r="BB9" s="215">
        <v>0</v>
      </c>
      <c r="BC9" s="215">
        <v>0</v>
      </c>
      <c r="BD9" s="215">
        <v>0</v>
      </c>
      <c r="BF9" s="214">
        <v>0</v>
      </c>
      <c r="BG9" s="215">
        <v>0</v>
      </c>
      <c r="BH9" s="215">
        <v>0</v>
      </c>
      <c r="BI9" s="215">
        <v>0</v>
      </c>
      <c r="BJ9" s="215">
        <v>0</v>
      </c>
      <c r="BK9" s="215">
        <v>0</v>
      </c>
      <c r="BL9" s="215">
        <v>0</v>
      </c>
      <c r="BM9" s="215">
        <v>0</v>
      </c>
      <c r="BN9" s="215">
        <v>0</v>
      </c>
      <c r="BO9" s="215">
        <v>0</v>
      </c>
      <c r="BP9" s="215">
        <v>0</v>
      </c>
      <c r="BQ9" s="215">
        <v>0</v>
      </c>
      <c r="BR9" s="215">
        <v>0</v>
      </c>
      <c r="BS9" s="215">
        <v>0</v>
      </c>
      <c r="BT9" s="215">
        <v>0</v>
      </c>
      <c r="BU9" s="219">
        <v>0</v>
      </c>
      <c r="BW9" s="214">
        <v>0</v>
      </c>
      <c r="BX9" s="215">
        <v>0</v>
      </c>
      <c r="BY9" s="215">
        <v>0</v>
      </c>
      <c r="BZ9" s="215">
        <v>0</v>
      </c>
      <c r="CA9" s="215">
        <v>0</v>
      </c>
      <c r="CB9" s="215">
        <v>0</v>
      </c>
      <c r="CC9" s="215">
        <v>0</v>
      </c>
      <c r="CD9" s="215">
        <v>0</v>
      </c>
      <c r="CE9" s="215">
        <v>0</v>
      </c>
      <c r="CF9" s="215">
        <v>0</v>
      </c>
      <c r="CG9" s="215">
        <v>0</v>
      </c>
      <c r="CH9" s="215">
        <v>0</v>
      </c>
      <c r="CI9" s="215">
        <v>0</v>
      </c>
      <c r="CJ9" s="215">
        <v>0</v>
      </c>
      <c r="CK9" s="215">
        <v>0</v>
      </c>
      <c r="CL9" s="219">
        <v>0</v>
      </c>
      <c r="CN9" s="214">
        <v>1</v>
      </c>
      <c r="CO9" s="215">
        <f>'Waste Composition'!$G$5/'Waste Composition'!$P$5</f>
        <v>0.4705882352941177</v>
      </c>
      <c r="CP9" s="215">
        <v>0</v>
      </c>
      <c r="CQ9" s="215">
        <v>0</v>
      </c>
      <c r="CR9" s="215">
        <v>1</v>
      </c>
      <c r="CS9" s="215">
        <v>1</v>
      </c>
      <c r="CT9" s="215">
        <v>1</v>
      </c>
      <c r="CU9" s="215">
        <v>1</v>
      </c>
      <c r="CV9" s="215">
        <v>1</v>
      </c>
      <c r="CW9" s="215">
        <v>1</v>
      </c>
      <c r="CX9" s="215">
        <v>1</v>
      </c>
      <c r="CY9" s="215">
        <v>1</v>
      </c>
      <c r="CZ9" s="215">
        <v>1</v>
      </c>
      <c r="DA9" s="215">
        <v>1</v>
      </c>
      <c r="DB9" s="215">
        <v>1</v>
      </c>
      <c r="DC9" s="219">
        <v>1</v>
      </c>
      <c r="DE9" s="214">
        <v>0</v>
      </c>
      <c r="DF9" s="215">
        <f>'Waste Composition'!$G$16/'Waste Composition'!$P$5</f>
        <v>0.52941176470588236</v>
      </c>
      <c r="DG9" s="215">
        <v>1</v>
      </c>
      <c r="DH9" s="215">
        <v>1</v>
      </c>
      <c r="DI9" s="215">
        <v>0</v>
      </c>
      <c r="DJ9" s="215">
        <v>0</v>
      </c>
      <c r="DK9" s="215">
        <v>0</v>
      </c>
      <c r="DL9" s="215">
        <v>0</v>
      </c>
      <c r="DM9" s="215">
        <v>0</v>
      </c>
      <c r="DN9" s="215">
        <v>0</v>
      </c>
      <c r="DO9" s="215">
        <v>0</v>
      </c>
      <c r="DP9" s="215">
        <v>0</v>
      </c>
      <c r="DQ9" s="215">
        <v>0</v>
      </c>
      <c r="DR9" s="215">
        <v>0</v>
      </c>
      <c r="DS9" s="215">
        <v>0</v>
      </c>
      <c r="DT9" s="215">
        <v>0</v>
      </c>
      <c r="DV9" s="214">
        <v>0</v>
      </c>
      <c r="DW9" s="215">
        <v>0</v>
      </c>
      <c r="DX9" s="215">
        <v>0</v>
      </c>
      <c r="DY9" s="215">
        <v>0</v>
      </c>
      <c r="DZ9" s="215">
        <v>0</v>
      </c>
      <c r="EA9" s="215">
        <v>0</v>
      </c>
      <c r="EB9" s="215">
        <v>0</v>
      </c>
      <c r="EC9" s="215">
        <v>0</v>
      </c>
      <c r="ED9" s="215">
        <v>0</v>
      </c>
      <c r="EE9" s="215">
        <v>0</v>
      </c>
      <c r="EF9" s="215">
        <v>0</v>
      </c>
      <c r="EG9" s="215">
        <v>0</v>
      </c>
      <c r="EH9" s="215">
        <v>0</v>
      </c>
      <c r="EI9" s="215">
        <v>0</v>
      </c>
      <c r="EJ9" s="215">
        <v>0</v>
      </c>
      <c r="EK9" s="215">
        <v>0</v>
      </c>
      <c r="EM9" s="172">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73">
        <f>$AM$9*BD9</f>
        <v>0</v>
      </c>
      <c r="FC9" s="229"/>
      <c r="FD9" s="172">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73">
        <f>$AM$9*BU9</f>
        <v>0</v>
      </c>
      <c r="FT9" s="229"/>
      <c r="FU9" s="172">
        <f>$X$9*BW9</f>
        <v>0</v>
      </c>
      <c r="FV9" s="164">
        <f>$Y$9*BX9</f>
        <v>0</v>
      </c>
      <c r="FW9" s="164">
        <f>$Z$9*BY9</f>
        <v>0</v>
      </c>
      <c r="FX9" s="164">
        <f>$AA$9*BZ9</f>
        <v>0</v>
      </c>
      <c r="FY9" s="164">
        <f>$AB$9*CA9</f>
        <v>0</v>
      </c>
      <c r="FZ9" s="164">
        <f>$AC$9*CB9</f>
        <v>0</v>
      </c>
      <c r="GA9" s="164">
        <f>$AD$9*CC9</f>
        <v>0</v>
      </c>
      <c r="GB9" s="164">
        <f>$AE$9*CD9</f>
        <v>0</v>
      </c>
      <c r="GC9" s="164">
        <f>$AF$9*CE9</f>
        <v>0</v>
      </c>
      <c r="GD9" s="164">
        <f>$AG$9*CF9</f>
        <v>0</v>
      </c>
      <c r="GE9" s="164">
        <f>$AH$9*CG9</f>
        <v>0</v>
      </c>
      <c r="GF9" s="164">
        <f>$AI$9*CH9</f>
        <v>0</v>
      </c>
      <c r="GG9" s="164">
        <f>$AJ$9*CI9</f>
        <v>0</v>
      </c>
      <c r="GH9" s="164">
        <f>$AK$9*CJ9</f>
        <v>0</v>
      </c>
      <c r="GI9" s="164">
        <f>$AL$9*CK9</f>
        <v>0</v>
      </c>
      <c r="GJ9" s="173">
        <f>$AM$9*CL9</f>
        <v>0</v>
      </c>
      <c r="GK9" s="229"/>
      <c r="GL9" s="172">
        <f>$X$9*CN9</f>
        <v>205.58160000000001</v>
      </c>
      <c r="GM9" s="164">
        <f>$Y$9*CO9</f>
        <v>411.16320000000002</v>
      </c>
      <c r="GN9" s="164">
        <f>$Z$9*CP9</f>
        <v>0</v>
      </c>
      <c r="GO9" s="164">
        <f>$AA$9*CQ9</f>
        <v>0</v>
      </c>
      <c r="GP9" s="164">
        <f>$AB$9*CR9</f>
        <v>77.093099999999993</v>
      </c>
      <c r="GQ9" s="164">
        <f>$AC$9*CS9</f>
        <v>128.48850000000002</v>
      </c>
      <c r="GR9" s="164">
        <f>$AD$9*CT9</f>
        <v>25.697700000000001</v>
      </c>
      <c r="GS9" s="164">
        <f>$AE$9*CU9</f>
        <v>385.46549999999996</v>
      </c>
      <c r="GT9" s="164">
        <f>$AF$9*CV9</f>
        <v>51.395400000000002</v>
      </c>
      <c r="GU9" s="164">
        <f>$AG$9*CW9</f>
        <v>51.395400000000002</v>
      </c>
      <c r="GV9" s="164">
        <f>$AH$9*CX9</f>
        <v>128.48850000000002</v>
      </c>
      <c r="GW9" s="164">
        <f>$AI$9*CY9</f>
        <v>154.18619999999999</v>
      </c>
      <c r="GX9" s="164">
        <f>$AJ$9*CZ9</f>
        <v>616.74479999999994</v>
      </c>
      <c r="GY9" s="164">
        <f>$AK$9*DA9</f>
        <v>25.697700000000001</v>
      </c>
      <c r="GZ9" s="164">
        <f>$AL$9*DB9</f>
        <v>616.74479999999994</v>
      </c>
      <c r="HA9" s="173">
        <f>$AM$9*DC9</f>
        <v>411.16320000000002</v>
      </c>
      <c r="HB9" s="229"/>
      <c r="HC9" s="172">
        <f>$X$9*DE9</f>
        <v>0</v>
      </c>
      <c r="HD9" s="164">
        <f>$Y$9*DF9</f>
        <v>462.55859999999996</v>
      </c>
      <c r="HE9" s="164">
        <f>$Z$9*DG9</f>
        <v>925.11719999999991</v>
      </c>
      <c r="HF9" s="164">
        <f>$AA$9*DH9</f>
        <v>462.55859999999996</v>
      </c>
      <c r="HG9" s="164">
        <f>$AB$9*DI9</f>
        <v>0</v>
      </c>
      <c r="HH9" s="164">
        <f>$AC$9*DJ9</f>
        <v>0</v>
      </c>
      <c r="HI9" s="164">
        <f>$AD$9*DK9</f>
        <v>0</v>
      </c>
      <c r="HJ9" s="164">
        <f>$AE$9*DL9</f>
        <v>0</v>
      </c>
      <c r="HK9" s="164">
        <f>$AF$9*DM9</f>
        <v>0</v>
      </c>
      <c r="HL9" s="164">
        <f>$AG$9*DN9</f>
        <v>0</v>
      </c>
      <c r="HM9" s="164">
        <f>$AH$9*DO9</f>
        <v>0</v>
      </c>
      <c r="HN9" s="164">
        <f>$AI$9*DP9</f>
        <v>0</v>
      </c>
      <c r="HO9" s="164">
        <f>$AJ$9*DQ9</f>
        <v>0</v>
      </c>
      <c r="HP9" s="164">
        <f>$AK$9*DR9</f>
        <v>0</v>
      </c>
      <c r="HQ9" s="164">
        <f>$AL$9*DS9</f>
        <v>0</v>
      </c>
      <c r="HR9" s="173">
        <f>$AM$9*DT9</f>
        <v>0</v>
      </c>
      <c r="HS9" s="229"/>
      <c r="HT9" s="172">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73">
        <f>$AM$9*EK9</f>
        <v>0</v>
      </c>
      <c r="IK9" s="49" t="s">
        <v>226</v>
      </c>
      <c r="IL9" s="62">
        <f t="shared" si="4"/>
        <v>0</v>
      </c>
      <c r="IM9" s="289">
        <f t="shared" si="5"/>
        <v>0</v>
      </c>
      <c r="IN9" s="289">
        <f t="shared" si="6"/>
        <v>587.34837320355939</v>
      </c>
      <c r="IO9" s="289">
        <f t="shared" si="7"/>
        <v>515.78805</v>
      </c>
      <c r="IP9" s="289">
        <f t="shared" si="8"/>
        <v>0</v>
      </c>
      <c r="IQ9" s="236">
        <f t="shared" si="9"/>
        <v>0</v>
      </c>
    </row>
    <row r="10" spans="1:252">
      <c r="A10" s="62" t="s">
        <v>256</v>
      </c>
      <c r="B10" s="145">
        <f>INDEX('Waste Projections'!$H12:$AL12,MATCH('5. Backyard Composting'!$B$1,'Waste Projections'!$H$6:$AL$6,0))</f>
        <v>3769</v>
      </c>
      <c r="C10" s="286" t="s">
        <v>253</v>
      </c>
      <c r="D10" s="154" t="s">
        <v>257</v>
      </c>
      <c r="E10" s="83" t="s">
        <v>249</v>
      </c>
      <c r="F10" s="156">
        <v>5.3</v>
      </c>
      <c r="G10" s="83" t="s">
        <v>220</v>
      </c>
      <c r="H10" s="156">
        <v>0</v>
      </c>
      <c r="I10" s="156" t="str">
        <f t="shared" si="0"/>
        <v>N/A</v>
      </c>
      <c r="J10" s="156">
        <v>39.200000000000003</v>
      </c>
      <c r="K10" s="190" t="s">
        <v>222</v>
      </c>
      <c r="L10" s="172">
        <f t="shared" si="3"/>
        <v>0</v>
      </c>
      <c r="M10" s="164">
        <f t="shared" si="1"/>
        <v>12784.447999999999</v>
      </c>
      <c r="N10" s="164">
        <f t="shared" si="1"/>
        <v>0</v>
      </c>
      <c r="O10" s="173">
        <f t="shared" si="1"/>
        <v>94556.672000000006</v>
      </c>
      <c r="P10" s="172">
        <f>INDEX('Transportation GHG'!$B$21:$B$24,MATCH('5. Backyard Composting'!P$4,'Transportation GHG'!$A$21:$A$24,0))*L10</f>
        <v>0</v>
      </c>
      <c r="Q10" s="164">
        <f>INDEX('Transportation GHG'!$B$21:$B$24,MATCH('5. Backyard Composting'!Q$4,'Transportation GHG'!$A$21:$A$24,0))*M10</f>
        <v>1.1468633275076923</v>
      </c>
      <c r="R10" s="164">
        <f>INDEX('Transportation GHG'!$B$21:$B$24,MATCH('5. Backyard Composting'!R$4,'Transportation GHG'!$A$21:$A$24,0))*N10</f>
        <v>0</v>
      </c>
      <c r="S10" s="173">
        <f>INDEX('Transportation GHG'!$B$21:$B$24,MATCH('5. Backyard Composting'!S$4,'Transportation GHG'!$A$21:$A$24,0))*O10</f>
        <v>2.2413006277723579</v>
      </c>
      <c r="X10" s="172">
        <f>INDEX('Waste Composition'!$P$5:$P$20,MATCH('5. Backyard Composting'!X$4,'Waste Composition'!$O$5:$O$20,0))*$B10</f>
        <v>150.76</v>
      </c>
      <c r="Y10" s="164">
        <f>INDEX('Waste Composition'!$P$5:$P$20,MATCH('5. Backyard Composting'!Y$4,'Waste Composition'!$O$5:$O$20,0))*$B10</f>
        <v>640.7299999999999</v>
      </c>
      <c r="Z10" s="164">
        <f>INDEX('Waste Composition'!$P$5:$P$20,MATCH('5. Backyard Composting'!Z$4,'Waste Composition'!$O$5:$O$20,0))*$B10</f>
        <v>678.42</v>
      </c>
      <c r="AA10" s="164">
        <f>INDEX('Waste Composition'!$P$5:$P$20,MATCH('5. Backyard Composting'!AA$4,'Waste Composition'!$O$5:$O$20,0))*$B10</f>
        <v>339.21</v>
      </c>
      <c r="AB10" s="164">
        <f>INDEX('Waste Composition'!$P$5:$P$20,MATCH('5. Backyard Composting'!AB$4,'Waste Composition'!$O$5:$O$20,0))*$B10</f>
        <v>56.534999999999997</v>
      </c>
      <c r="AC10" s="164">
        <f>INDEX('Waste Composition'!$P$5:$P$20,MATCH('5. Backyard Composting'!AC$4,'Waste Composition'!$O$5:$O$20,0))*$B10</f>
        <v>94.225000000000009</v>
      </c>
      <c r="AD10" s="164">
        <f>INDEX('Waste Composition'!$P$5:$P$20,MATCH('5. Backyard Composting'!AD$4,'Waste Composition'!$O$5:$O$20,0))*$B10</f>
        <v>18.844999999999999</v>
      </c>
      <c r="AE10" s="164">
        <f>INDEX('Waste Composition'!$P$5:$P$20,MATCH('5. Backyard Composting'!AE$4,'Waste Composition'!$O$5:$O$20,0))*$B10</f>
        <v>282.67500000000001</v>
      </c>
      <c r="AF10" s="164">
        <f>INDEX('Waste Composition'!$P$5:$P$20,MATCH('5. Backyard Composting'!AF$4,'Waste Composition'!$O$5:$O$20,0))*$B10</f>
        <v>37.69</v>
      </c>
      <c r="AG10" s="164">
        <f>INDEX('Waste Composition'!$P$5:$P$20,MATCH('5. Backyard Composting'!AG$4,'Waste Composition'!$O$5:$O$20,0))*$B10</f>
        <v>37.69</v>
      </c>
      <c r="AH10" s="164">
        <f>INDEX('Waste Composition'!$P$5:$P$20,MATCH('5. Backyard Composting'!AH$4,'Waste Composition'!$O$5:$O$20,0))*$B10</f>
        <v>94.225000000000009</v>
      </c>
      <c r="AI10" s="164">
        <f>INDEX('Waste Composition'!$P$5:$P$20,MATCH('5. Backyard Composting'!AI$4,'Waste Composition'!$O$5:$O$20,0))*$B10</f>
        <v>113.07</v>
      </c>
      <c r="AJ10" s="164">
        <f>INDEX('Waste Composition'!$P$5:$P$20,MATCH('5. Backyard Composting'!AJ$4,'Waste Composition'!$O$5:$O$20,0))*$B10</f>
        <v>452.28</v>
      </c>
      <c r="AK10" s="164">
        <f>INDEX('Waste Composition'!$P$5:$P$20,MATCH('5. Backyard Composting'!AK$4,'Waste Composition'!$O$5:$O$20,0))*$B10</f>
        <v>18.844999999999999</v>
      </c>
      <c r="AL10" s="164">
        <f>INDEX('Waste Composition'!$P$5:$P$20,MATCH('5. Backyard Composting'!AL$4,'Waste Composition'!$O$5:$O$20,0))*$B10</f>
        <v>452.28</v>
      </c>
      <c r="AM10" s="173">
        <f>INDEX('Waste Composition'!$P$5:$P$20,MATCH('5. Backyard Composting'!AM$4,'Waste Composition'!$O$5:$O$20,0))*$B10</f>
        <v>301.52</v>
      </c>
      <c r="AO10" s="214">
        <v>0</v>
      </c>
      <c r="AP10" s="215">
        <v>0</v>
      </c>
      <c r="AQ10" s="215">
        <v>0</v>
      </c>
      <c r="AR10" s="215">
        <v>0</v>
      </c>
      <c r="AS10" s="215">
        <v>0</v>
      </c>
      <c r="AT10" s="215">
        <v>0</v>
      </c>
      <c r="AU10" s="215">
        <v>0</v>
      </c>
      <c r="AV10" s="215">
        <v>0</v>
      </c>
      <c r="AW10" s="215">
        <v>0</v>
      </c>
      <c r="AX10" s="215">
        <v>0</v>
      </c>
      <c r="AY10" s="215">
        <v>0</v>
      </c>
      <c r="AZ10" s="215">
        <v>0</v>
      </c>
      <c r="BA10" s="215">
        <v>0</v>
      </c>
      <c r="BB10" s="215">
        <v>0</v>
      </c>
      <c r="BC10" s="215">
        <v>0</v>
      </c>
      <c r="BD10" s="215">
        <v>0</v>
      </c>
      <c r="BF10" s="214">
        <v>0</v>
      </c>
      <c r="BG10" s="215">
        <v>0</v>
      </c>
      <c r="BH10" s="215">
        <v>0</v>
      </c>
      <c r="BI10" s="215">
        <v>0</v>
      </c>
      <c r="BJ10" s="215">
        <v>0</v>
      </c>
      <c r="BK10" s="215">
        <v>0</v>
      </c>
      <c r="BL10" s="215">
        <v>0</v>
      </c>
      <c r="BM10" s="215">
        <v>0</v>
      </c>
      <c r="BN10" s="215">
        <v>0</v>
      </c>
      <c r="BO10" s="215">
        <v>0</v>
      </c>
      <c r="BP10" s="215">
        <v>0</v>
      </c>
      <c r="BQ10" s="215">
        <v>0</v>
      </c>
      <c r="BR10" s="215">
        <v>0</v>
      </c>
      <c r="BS10" s="215">
        <v>0</v>
      </c>
      <c r="BT10" s="215">
        <v>0</v>
      </c>
      <c r="BU10" s="219">
        <v>0</v>
      </c>
      <c r="BW10" s="214">
        <v>0</v>
      </c>
      <c r="BX10" s="215">
        <v>0</v>
      </c>
      <c r="BY10" s="215">
        <v>0</v>
      </c>
      <c r="BZ10" s="215">
        <v>0</v>
      </c>
      <c r="CA10" s="215">
        <v>0</v>
      </c>
      <c r="CB10" s="215">
        <v>0</v>
      </c>
      <c r="CC10" s="215">
        <v>0</v>
      </c>
      <c r="CD10" s="215">
        <v>0</v>
      </c>
      <c r="CE10" s="215">
        <v>0</v>
      </c>
      <c r="CF10" s="215">
        <v>0</v>
      </c>
      <c r="CG10" s="215">
        <v>0</v>
      </c>
      <c r="CH10" s="215">
        <v>0</v>
      </c>
      <c r="CI10" s="215">
        <v>0</v>
      </c>
      <c r="CJ10" s="215">
        <v>0</v>
      </c>
      <c r="CK10" s="215">
        <v>0</v>
      </c>
      <c r="CL10" s="219">
        <v>0</v>
      </c>
      <c r="CN10" s="214">
        <v>1</v>
      </c>
      <c r="CO10" s="215">
        <f>'Waste Composition'!$G$5/'Waste Composition'!$P$5</f>
        <v>0.4705882352941177</v>
      </c>
      <c r="CP10" s="215">
        <v>0</v>
      </c>
      <c r="CQ10" s="215">
        <v>0</v>
      </c>
      <c r="CR10" s="215">
        <v>1</v>
      </c>
      <c r="CS10" s="215">
        <v>1</v>
      </c>
      <c r="CT10" s="215">
        <v>1</v>
      </c>
      <c r="CU10" s="215">
        <v>1</v>
      </c>
      <c r="CV10" s="215">
        <v>1</v>
      </c>
      <c r="CW10" s="215">
        <v>1</v>
      </c>
      <c r="CX10" s="215">
        <v>1</v>
      </c>
      <c r="CY10" s="215">
        <v>1</v>
      </c>
      <c r="CZ10" s="215">
        <v>1</v>
      </c>
      <c r="DA10" s="215">
        <v>1</v>
      </c>
      <c r="DB10" s="215">
        <v>1</v>
      </c>
      <c r="DC10" s="219">
        <v>1</v>
      </c>
      <c r="DE10" s="214">
        <v>0</v>
      </c>
      <c r="DF10" s="215">
        <f>'Waste Composition'!$G$16/'Waste Composition'!$P$5</f>
        <v>0.52941176470588236</v>
      </c>
      <c r="DG10" s="215">
        <v>1</v>
      </c>
      <c r="DH10" s="215">
        <v>1</v>
      </c>
      <c r="DI10" s="215">
        <v>0</v>
      </c>
      <c r="DJ10" s="215">
        <v>0</v>
      </c>
      <c r="DK10" s="215">
        <v>0</v>
      </c>
      <c r="DL10" s="215">
        <v>0</v>
      </c>
      <c r="DM10" s="215">
        <v>0</v>
      </c>
      <c r="DN10" s="215">
        <v>0</v>
      </c>
      <c r="DO10" s="215">
        <v>0</v>
      </c>
      <c r="DP10" s="215">
        <v>0</v>
      </c>
      <c r="DQ10" s="215">
        <v>0</v>
      </c>
      <c r="DR10" s="215">
        <v>0</v>
      </c>
      <c r="DS10" s="215">
        <v>0</v>
      </c>
      <c r="DT10" s="215">
        <v>0</v>
      </c>
      <c r="DV10" s="214">
        <v>0</v>
      </c>
      <c r="DW10" s="215">
        <v>0</v>
      </c>
      <c r="DX10" s="215">
        <v>0</v>
      </c>
      <c r="DY10" s="215">
        <v>0</v>
      </c>
      <c r="DZ10" s="215">
        <v>0</v>
      </c>
      <c r="EA10" s="215">
        <v>0</v>
      </c>
      <c r="EB10" s="215">
        <v>0</v>
      </c>
      <c r="EC10" s="215">
        <v>0</v>
      </c>
      <c r="ED10" s="215">
        <v>0</v>
      </c>
      <c r="EE10" s="215">
        <v>0</v>
      </c>
      <c r="EF10" s="215">
        <v>0</v>
      </c>
      <c r="EG10" s="215">
        <v>0</v>
      </c>
      <c r="EH10" s="215">
        <v>0</v>
      </c>
      <c r="EI10" s="215">
        <v>0</v>
      </c>
      <c r="EJ10" s="215">
        <v>0</v>
      </c>
      <c r="EK10" s="215">
        <v>0</v>
      </c>
      <c r="EM10" s="172">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73">
        <f>$AM$10*BD10</f>
        <v>0</v>
      </c>
      <c r="FC10" s="229"/>
      <c r="FD10" s="172">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73">
        <f>$AM$10*BU10</f>
        <v>0</v>
      </c>
      <c r="FT10" s="229"/>
      <c r="FU10" s="172">
        <f>$X$10*BW10</f>
        <v>0</v>
      </c>
      <c r="FV10" s="164">
        <f>$Y$10*BX10</f>
        <v>0</v>
      </c>
      <c r="FW10" s="164">
        <f>$Z$10*BY10</f>
        <v>0</v>
      </c>
      <c r="FX10" s="164">
        <f>$AA$10*BZ10</f>
        <v>0</v>
      </c>
      <c r="FY10" s="164">
        <f>$AB$10*CA10</f>
        <v>0</v>
      </c>
      <c r="FZ10" s="164">
        <f>$AC$10*CB10</f>
        <v>0</v>
      </c>
      <c r="GA10" s="164">
        <f>$AD$10*CC10</f>
        <v>0</v>
      </c>
      <c r="GB10" s="164">
        <f>$AE$10*CD10</f>
        <v>0</v>
      </c>
      <c r="GC10" s="164">
        <f>$AF$10*CE10</f>
        <v>0</v>
      </c>
      <c r="GD10" s="164">
        <f>$AG$10*CF10</f>
        <v>0</v>
      </c>
      <c r="GE10" s="164">
        <f>$AH$10*CG10</f>
        <v>0</v>
      </c>
      <c r="GF10" s="164">
        <f>$AI$10*CH10</f>
        <v>0</v>
      </c>
      <c r="GG10" s="164">
        <f>$AJ$10*CI10</f>
        <v>0</v>
      </c>
      <c r="GH10" s="164">
        <f>$AK$10*CJ10</f>
        <v>0</v>
      </c>
      <c r="GI10" s="164">
        <f>$AL$10*CK10</f>
        <v>0</v>
      </c>
      <c r="GJ10" s="173">
        <f>$AM$10*CL10</f>
        <v>0</v>
      </c>
      <c r="GK10" s="229"/>
      <c r="GL10" s="172">
        <f>$X$10*CN10</f>
        <v>150.76</v>
      </c>
      <c r="GM10" s="164">
        <f>$Y$10*CO10</f>
        <v>301.52</v>
      </c>
      <c r="GN10" s="164">
        <f>$Z$10*CP10</f>
        <v>0</v>
      </c>
      <c r="GO10" s="164">
        <f>$AA$10*CQ10</f>
        <v>0</v>
      </c>
      <c r="GP10" s="164">
        <f>$AB$10*CR10</f>
        <v>56.534999999999997</v>
      </c>
      <c r="GQ10" s="164">
        <f>$AC$10*CS10</f>
        <v>94.225000000000009</v>
      </c>
      <c r="GR10" s="164">
        <f>$AD$10*CT10</f>
        <v>18.844999999999999</v>
      </c>
      <c r="GS10" s="164">
        <f>$AE$10*CU10</f>
        <v>282.67500000000001</v>
      </c>
      <c r="GT10" s="164">
        <f>$AF$10*CV10</f>
        <v>37.69</v>
      </c>
      <c r="GU10" s="164">
        <f>$AG$10*CW10</f>
        <v>37.69</v>
      </c>
      <c r="GV10" s="164">
        <f>$AH$10*CX10</f>
        <v>94.225000000000009</v>
      </c>
      <c r="GW10" s="164">
        <f>$AI$10*CY10</f>
        <v>113.07</v>
      </c>
      <c r="GX10" s="164">
        <f>$AJ$10*CZ10</f>
        <v>452.28</v>
      </c>
      <c r="GY10" s="164">
        <f>$AK$10*DA10</f>
        <v>18.844999999999999</v>
      </c>
      <c r="GZ10" s="164">
        <f>$AL$10*DB10</f>
        <v>452.28</v>
      </c>
      <c r="HA10" s="173">
        <f>$AM$10*DC10</f>
        <v>301.52</v>
      </c>
      <c r="HB10" s="229"/>
      <c r="HC10" s="172">
        <f>$X$10*DE10</f>
        <v>0</v>
      </c>
      <c r="HD10" s="164">
        <f>$Y$10*DF10</f>
        <v>339.21</v>
      </c>
      <c r="HE10" s="164">
        <f>$Z$10*DG10</f>
        <v>678.42</v>
      </c>
      <c r="HF10" s="164">
        <f>$AA$10*DH10</f>
        <v>339.21</v>
      </c>
      <c r="HG10" s="164">
        <f>$AB$10*DI10</f>
        <v>0</v>
      </c>
      <c r="HH10" s="164">
        <f>$AC$10*DJ10</f>
        <v>0</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73">
        <f>$AM$10*DT10</f>
        <v>0</v>
      </c>
      <c r="HS10" s="229"/>
      <c r="HT10" s="172">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73">
        <f>$AM$10*EK10</f>
        <v>0</v>
      </c>
      <c r="IK10" s="49" t="s">
        <v>227</v>
      </c>
      <c r="IL10" s="62">
        <f t="shared" si="4"/>
        <v>0</v>
      </c>
      <c r="IM10" s="289">
        <f t="shared" si="5"/>
        <v>0</v>
      </c>
      <c r="IN10" s="289">
        <f t="shared" si="6"/>
        <v>978.91395533926584</v>
      </c>
      <c r="IO10" s="289">
        <f t="shared" si="7"/>
        <v>859.64675000000011</v>
      </c>
      <c r="IP10" s="289">
        <f t="shared" si="8"/>
        <v>0</v>
      </c>
      <c r="IQ10" s="236">
        <f t="shared" si="9"/>
        <v>0</v>
      </c>
    </row>
    <row r="11" spans="1:252">
      <c r="A11" s="62" t="s">
        <v>258</v>
      </c>
      <c r="B11" s="145">
        <f>INDEX('Waste Projections'!$H13:$AL13,MATCH('5. Backyard Composting'!$B$1,'Waste Projections'!$H$6:$AL$6,0))</f>
        <v>3570.38</v>
      </c>
      <c r="C11" s="286" t="s">
        <v>253</v>
      </c>
      <c r="D11" s="154" t="s">
        <v>249</v>
      </c>
      <c r="E11" s="83" t="s">
        <v>249</v>
      </c>
      <c r="F11" s="156">
        <v>0</v>
      </c>
      <c r="G11" s="83" t="s">
        <v>249</v>
      </c>
      <c r="H11" s="156">
        <v>0</v>
      </c>
      <c r="I11" s="156" t="str">
        <f t="shared" si="0"/>
        <v>N/A</v>
      </c>
      <c r="J11" s="156">
        <v>56.9</v>
      </c>
      <c r="K11" s="190" t="s">
        <v>220</v>
      </c>
      <c r="L11" s="172">
        <f t="shared" si="3"/>
        <v>0</v>
      </c>
      <c r="M11" s="164">
        <f t="shared" si="1"/>
        <v>130018.95808</v>
      </c>
      <c r="N11" s="164">
        <f t="shared" si="1"/>
        <v>0</v>
      </c>
      <c r="O11" s="173">
        <f t="shared" si="1"/>
        <v>0</v>
      </c>
      <c r="P11" s="172">
        <f>INDEX('Transportation GHG'!$B$21:$B$24,MATCH('5. Backyard Composting'!P$4,'Transportation GHG'!$A$21:$A$24,0))*L11</f>
        <v>0</v>
      </c>
      <c r="Q11" s="164">
        <f>INDEX('Transportation GHG'!$B$21:$B$24,MATCH('5. Backyard Composting'!Q$4,'Transportation GHG'!$A$21:$A$24,0))*M11</f>
        <v>11.663700685607385</v>
      </c>
      <c r="R11" s="164">
        <f>INDEX('Transportation GHG'!$B$21:$B$24,MATCH('5. Backyard Composting'!R$4,'Transportation GHG'!$A$21:$A$24,0))*N11</f>
        <v>0</v>
      </c>
      <c r="S11" s="173">
        <f>INDEX('Transportation GHG'!$B$21:$B$24,MATCH('5. Backyard Composting'!S$4,'Transportation GHG'!$A$21:$A$24,0))*O11</f>
        <v>0</v>
      </c>
      <c r="X11" s="172">
        <f>INDEX('Waste Composition'!$P$5:$P$20,MATCH('5. Backyard Composting'!X$4,'Waste Composition'!$O$5:$O$20,0))*$B11</f>
        <v>142.8152</v>
      </c>
      <c r="Y11" s="164">
        <f>INDEX('Waste Composition'!$P$5:$P$20,MATCH('5. Backyard Composting'!Y$4,'Waste Composition'!$O$5:$O$20,0))*$B11</f>
        <v>606.96460000000002</v>
      </c>
      <c r="Z11" s="164">
        <f>INDEX('Waste Composition'!$P$5:$P$20,MATCH('5. Backyard Composting'!Z$4,'Waste Composition'!$O$5:$O$20,0))*$B11</f>
        <v>642.66840000000002</v>
      </c>
      <c r="AA11" s="164">
        <f>INDEX('Waste Composition'!$P$5:$P$20,MATCH('5. Backyard Composting'!AA$4,'Waste Composition'!$O$5:$O$20,0))*$B11</f>
        <v>321.33420000000001</v>
      </c>
      <c r="AB11" s="164">
        <f>INDEX('Waste Composition'!$P$5:$P$20,MATCH('5. Backyard Composting'!AB$4,'Waste Composition'!$O$5:$O$20,0))*$B11</f>
        <v>53.555700000000002</v>
      </c>
      <c r="AC11" s="164">
        <f>INDEX('Waste Composition'!$P$5:$P$20,MATCH('5. Backyard Composting'!AC$4,'Waste Composition'!$O$5:$O$20,0))*$B11</f>
        <v>89.259500000000003</v>
      </c>
      <c r="AD11" s="164">
        <f>INDEX('Waste Composition'!$P$5:$P$20,MATCH('5. Backyard Composting'!AD$4,'Waste Composition'!$O$5:$O$20,0))*$B11</f>
        <v>17.851900000000001</v>
      </c>
      <c r="AE11" s="164">
        <f>INDEX('Waste Composition'!$P$5:$P$20,MATCH('5. Backyard Composting'!AE$4,'Waste Composition'!$O$5:$O$20,0))*$B11</f>
        <v>267.77850000000001</v>
      </c>
      <c r="AF11" s="164">
        <f>INDEX('Waste Composition'!$P$5:$P$20,MATCH('5. Backyard Composting'!AF$4,'Waste Composition'!$O$5:$O$20,0))*$B11</f>
        <v>35.703800000000001</v>
      </c>
      <c r="AG11" s="164">
        <f>INDEX('Waste Composition'!$P$5:$P$20,MATCH('5. Backyard Composting'!AG$4,'Waste Composition'!$O$5:$O$20,0))*$B11</f>
        <v>35.703800000000001</v>
      </c>
      <c r="AH11" s="164">
        <f>INDEX('Waste Composition'!$P$5:$P$20,MATCH('5. Backyard Composting'!AH$4,'Waste Composition'!$O$5:$O$20,0))*$B11</f>
        <v>89.259500000000003</v>
      </c>
      <c r="AI11" s="164">
        <f>INDEX('Waste Composition'!$P$5:$P$20,MATCH('5. Backyard Composting'!AI$4,'Waste Composition'!$O$5:$O$20,0))*$B11</f>
        <v>107.1114</v>
      </c>
      <c r="AJ11" s="164">
        <f>INDEX('Waste Composition'!$P$5:$P$20,MATCH('5. Backyard Composting'!AJ$4,'Waste Composition'!$O$5:$O$20,0))*$B11</f>
        <v>428.44560000000001</v>
      </c>
      <c r="AK11" s="164">
        <f>INDEX('Waste Composition'!$P$5:$P$20,MATCH('5. Backyard Composting'!AK$4,'Waste Composition'!$O$5:$O$20,0))*$B11</f>
        <v>17.851900000000001</v>
      </c>
      <c r="AL11" s="164">
        <f>INDEX('Waste Composition'!$P$5:$P$20,MATCH('5. Backyard Composting'!AL$4,'Waste Composition'!$O$5:$O$20,0))*$B11</f>
        <v>428.44560000000001</v>
      </c>
      <c r="AM11" s="173">
        <f>INDEX('Waste Composition'!$P$5:$P$20,MATCH('5. Backyard Composting'!AM$4,'Waste Composition'!$O$5:$O$20,0))*$B11</f>
        <v>285.63040000000001</v>
      </c>
      <c r="AO11" s="214">
        <v>0</v>
      </c>
      <c r="AP11" s="215">
        <v>0</v>
      </c>
      <c r="AQ11" s="215">
        <v>0</v>
      </c>
      <c r="AR11" s="215">
        <v>0</v>
      </c>
      <c r="AS11" s="215">
        <v>0</v>
      </c>
      <c r="AT11" s="215">
        <v>0</v>
      </c>
      <c r="AU11" s="215">
        <v>0</v>
      </c>
      <c r="AV11" s="215">
        <v>0</v>
      </c>
      <c r="AW11" s="215">
        <v>0</v>
      </c>
      <c r="AX11" s="215">
        <v>0</v>
      </c>
      <c r="AY11" s="215">
        <v>0</v>
      </c>
      <c r="AZ11" s="215">
        <v>0</v>
      </c>
      <c r="BA11" s="215">
        <v>0</v>
      </c>
      <c r="BB11" s="215">
        <v>0</v>
      </c>
      <c r="BC11" s="215">
        <v>0</v>
      </c>
      <c r="BD11" s="215">
        <v>0</v>
      </c>
      <c r="BF11" s="214">
        <v>0</v>
      </c>
      <c r="BG11" s="215">
        <v>0</v>
      </c>
      <c r="BH11" s="215">
        <v>0</v>
      </c>
      <c r="BI11" s="215">
        <v>0</v>
      </c>
      <c r="BJ11" s="215">
        <v>0</v>
      </c>
      <c r="BK11" s="215">
        <v>0</v>
      </c>
      <c r="BL11" s="215">
        <v>0</v>
      </c>
      <c r="BM11" s="215">
        <v>0</v>
      </c>
      <c r="BN11" s="215">
        <v>0</v>
      </c>
      <c r="BO11" s="215">
        <v>0</v>
      </c>
      <c r="BP11" s="215">
        <v>0</v>
      </c>
      <c r="BQ11" s="215">
        <v>0</v>
      </c>
      <c r="BR11" s="215">
        <v>0</v>
      </c>
      <c r="BS11" s="215">
        <v>0</v>
      </c>
      <c r="BT11" s="215">
        <v>0</v>
      </c>
      <c r="BU11" s="219">
        <v>0</v>
      </c>
      <c r="BW11" s="214">
        <v>0</v>
      </c>
      <c r="BX11" s="215">
        <v>0</v>
      </c>
      <c r="BY11" s="215">
        <v>0</v>
      </c>
      <c r="BZ11" s="215">
        <v>0</v>
      </c>
      <c r="CA11" s="215">
        <v>0</v>
      </c>
      <c r="CB11" s="215">
        <v>0</v>
      </c>
      <c r="CC11" s="215">
        <v>0</v>
      </c>
      <c r="CD11" s="215">
        <v>0</v>
      </c>
      <c r="CE11" s="215">
        <v>0</v>
      </c>
      <c r="CF11" s="215">
        <v>0</v>
      </c>
      <c r="CG11" s="215">
        <v>0</v>
      </c>
      <c r="CH11" s="215">
        <v>0</v>
      </c>
      <c r="CI11" s="215">
        <v>0</v>
      </c>
      <c r="CJ11" s="215">
        <v>0</v>
      </c>
      <c r="CK11" s="215">
        <v>0</v>
      </c>
      <c r="CL11" s="219">
        <v>0</v>
      </c>
      <c r="CN11" s="214">
        <v>1</v>
      </c>
      <c r="CO11" s="215">
        <f>'Waste Composition'!$G$5/'Waste Composition'!$P$5</f>
        <v>0.4705882352941177</v>
      </c>
      <c r="CP11" s="215">
        <v>0</v>
      </c>
      <c r="CQ11" s="215">
        <v>0</v>
      </c>
      <c r="CR11" s="215">
        <v>1</v>
      </c>
      <c r="CS11" s="215">
        <v>1</v>
      </c>
      <c r="CT11" s="215">
        <v>1</v>
      </c>
      <c r="CU11" s="215">
        <v>1</v>
      </c>
      <c r="CV11" s="215">
        <v>1</v>
      </c>
      <c r="CW11" s="215">
        <v>1</v>
      </c>
      <c r="CX11" s="215">
        <v>1</v>
      </c>
      <c r="CY11" s="215">
        <v>1</v>
      </c>
      <c r="CZ11" s="215">
        <v>1</v>
      </c>
      <c r="DA11" s="215">
        <v>1</v>
      </c>
      <c r="DB11" s="215">
        <v>1</v>
      </c>
      <c r="DC11" s="219">
        <v>1</v>
      </c>
      <c r="DE11" s="214">
        <v>0</v>
      </c>
      <c r="DF11" s="215">
        <f>'Waste Composition'!$G$16/'Waste Composition'!$P$5</f>
        <v>0.52941176470588236</v>
      </c>
      <c r="DG11" s="215">
        <v>1</v>
      </c>
      <c r="DH11" s="215">
        <v>1</v>
      </c>
      <c r="DI11" s="215">
        <v>0</v>
      </c>
      <c r="DJ11" s="215">
        <v>0</v>
      </c>
      <c r="DK11" s="215">
        <v>0</v>
      </c>
      <c r="DL11" s="215">
        <v>0</v>
      </c>
      <c r="DM11" s="215">
        <v>0</v>
      </c>
      <c r="DN11" s="215">
        <v>0</v>
      </c>
      <c r="DO11" s="215">
        <v>0</v>
      </c>
      <c r="DP11" s="215">
        <v>0</v>
      </c>
      <c r="DQ11" s="215">
        <v>0</v>
      </c>
      <c r="DR11" s="215">
        <v>0</v>
      </c>
      <c r="DS11" s="215">
        <v>0</v>
      </c>
      <c r="DT11" s="215">
        <v>0</v>
      </c>
      <c r="DV11" s="214">
        <v>0</v>
      </c>
      <c r="DW11" s="215">
        <v>0</v>
      </c>
      <c r="DX11" s="215">
        <v>0</v>
      </c>
      <c r="DY11" s="215">
        <v>0</v>
      </c>
      <c r="DZ11" s="215">
        <v>0</v>
      </c>
      <c r="EA11" s="215">
        <v>0</v>
      </c>
      <c r="EB11" s="215">
        <v>0</v>
      </c>
      <c r="EC11" s="215">
        <v>0</v>
      </c>
      <c r="ED11" s="215">
        <v>0</v>
      </c>
      <c r="EE11" s="215">
        <v>0</v>
      </c>
      <c r="EF11" s="215">
        <v>0</v>
      </c>
      <c r="EG11" s="215">
        <v>0</v>
      </c>
      <c r="EH11" s="215">
        <v>0</v>
      </c>
      <c r="EI11" s="215">
        <v>0</v>
      </c>
      <c r="EJ11" s="215">
        <v>0</v>
      </c>
      <c r="EK11" s="215">
        <v>0</v>
      </c>
      <c r="EM11" s="172">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73">
        <f>$AM$11*BD11</f>
        <v>0</v>
      </c>
      <c r="FC11" s="229"/>
      <c r="FD11" s="172">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73">
        <f>$AM$11*BU11</f>
        <v>0</v>
      </c>
      <c r="FT11" s="229"/>
      <c r="FU11" s="172">
        <f>$X$11*BW11</f>
        <v>0</v>
      </c>
      <c r="FV11" s="164">
        <f>$Y$11*BX11</f>
        <v>0</v>
      </c>
      <c r="FW11" s="164">
        <f>$Z$11*BY11</f>
        <v>0</v>
      </c>
      <c r="FX11" s="164">
        <f>$AA$11*BZ11</f>
        <v>0</v>
      </c>
      <c r="FY11" s="164">
        <f>$AB$11*CA11</f>
        <v>0</v>
      </c>
      <c r="FZ11" s="164">
        <f>$AC$11*CB11</f>
        <v>0</v>
      </c>
      <c r="GA11" s="164">
        <f>$AD$11*CC11</f>
        <v>0</v>
      </c>
      <c r="GB11" s="164">
        <f>$AE$11*CD11</f>
        <v>0</v>
      </c>
      <c r="GC11" s="164">
        <f>$AF$11*CE11</f>
        <v>0</v>
      </c>
      <c r="GD11" s="164">
        <f>$AG$11*CF11</f>
        <v>0</v>
      </c>
      <c r="GE11" s="164">
        <f>$AH$11*CG11</f>
        <v>0</v>
      </c>
      <c r="GF11" s="164">
        <f>$AI$11*CH11</f>
        <v>0</v>
      </c>
      <c r="GG11" s="164">
        <f>$AJ$11*CI11</f>
        <v>0</v>
      </c>
      <c r="GH11" s="164">
        <f>$AK$11*CJ11</f>
        <v>0</v>
      </c>
      <c r="GI11" s="164">
        <f>$AL$11*CK11</f>
        <v>0</v>
      </c>
      <c r="GJ11" s="173">
        <f>$AM$11*CL11</f>
        <v>0</v>
      </c>
      <c r="GK11" s="229"/>
      <c r="GL11" s="172">
        <f>$X$11*CN11</f>
        <v>142.8152</v>
      </c>
      <c r="GM11" s="164">
        <f>$Y$11*CO11</f>
        <v>285.63040000000007</v>
      </c>
      <c r="GN11" s="164">
        <f>$Z$11*CP11</f>
        <v>0</v>
      </c>
      <c r="GO11" s="164">
        <f>$AA$11*CQ11</f>
        <v>0</v>
      </c>
      <c r="GP11" s="164">
        <f>$AB$11*CR11</f>
        <v>53.555700000000002</v>
      </c>
      <c r="GQ11" s="164">
        <f>$AC$11*CS11</f>
        <v>89.259500000000003</v>
      </c>
      <c r="GR11" s="164">
        <f>$AD$11*CT11</f>
        <v>17.851900000000001</v>
      </c>
      <c r="GS11" s="164">
        <f>$AE$11*CU11</f>
        <v>267.77850000000001</v>
      </c>
      <c r="GT11" s="164">
        <f>$AF$11*CV11</f>
        <v>35.703800000000001</v>
      </c>
      <c r="GU11" s="164">
        <f>$AG$11*CW11</f>
        <v>35.703800000000001</v>
      </c>
      <c r="GV11" s="164">
        <f>$AH$11*CX11</f>
        <v>89.259500000000003</v>
      </c>
      <c r="GW11" s="164">
        <f>$AI$11*CY11</f>
        <v>107.1114</v>
      </c>
      <c r="GX11" s="164">
        <f>$AJ$11*CZ11</f>
        <v>428.44560000000001</v>
      </c>
      <c r="GY11" s="164">
        <f>$AK$11*DA11</f>
        <v>17.851900000000001</v>
      </c>
      <c r="GZ11" s="164">
        <f>$AL$11*DB11</f>
        <v>428.44560000000001</v>
      </c>
      <c r="HA11" s="173">
        <f>$AM$11*DC11</f>
        <v>285.63040000000001</v>
      </c>
      <c r="HB11" s="229"/>
      <c r="HC11" s="172">
        <f>$X$11*DE11</f>
        <v>0</v>
      </c>
      <c r="HD11" s="164">
        <f>$Y$11*DF11</f>
        <v>321.33420000000001</v>
      </c>
      <c r="HE11" s="164">
        <f>$Z$11*DG11</f>
        <v>642.66840000000002</v>
      </c>
      <c r="HF11" s="164">
        <f>$AA$11*DH11</f>
        <v>321.33420000000001</v>
      </c>
      <c r="HG11" s="164">
        <f>$AB$11*DI11</f>
        <v>0</v>
      </c>
      <c r="HH11" s="164">
        <f>$AC$11*DJ11</f>
        <v>0</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73">
        <f>$AM$11*DT11</f>
        <v>0</v>
      </c>
      <c r="HS11" s="229"/>
      <c r="HT11" s="172">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73">
        <f>$AM$11*EK11</f>
        <v>0</v>
      </c>
      <c r="IK11" s="49" t="s">
        <v>228</v>
      </c>
      <c r="IL11" s="62">
        <f t="shared" si="4"/>
        <v>0</v>
      </c>
      <c r="IM11" s="289">
        <f t="shared" si="5"/>
        <v>0</v>
      </c>
      <c r="IN11" s="289">
        <f t="shared" si="6"/>
        <v>195.78279106785317</v>
      </c>
      <c r="IO11" s="289">
        <f t="shared" si="7"/>
        <v>171.92935</v>
      </c>
      <c r="IP11" s="289">
        <f t="shared" si="8"/>
        <v>0</v>
      </c>
      <c r="IQ11" s="236">
        <f t="shared" si="9"/>
        <v>0</v>
      </c>
    </row>
    <row r="12" spans="1:252">
      <c r="A12" s="62" t="s">
        <v>259</v>
      </c>
      <c r="B12" s="145">
        <f>INDEX('Waste Projections'!$H14:$AL14,MATCH('5. Backyard Composting'!$B$1,'Waste Projections'!$H$6:$AL$6,0))</f>
        <v>11510.33</v>
      </c>
      <c r="C12" s="286" t="s">
        <v>252</v>
      </c>
      <c r="D12" s="154" t="s">
        <v>249</v>
      </c>
      <c r="E12" s="83" t="s">
        <v>249</v>
      </c>
      <c r="F12" s="156">
        <v>0</v>
      </c>
      <c r="G12" s="83" t="s">
        <v>249</v>
      </c>
      <c r="H12" s="156">
        <v>0</v>
      </c>
      <c r="I12" s="156" t="str">
        <f t="shared" si="0"/>
        <v>N/A</v>
      </c>
      <c r="J12" s="156">
        <v>14</v>
      </c>
      <c r="K12" s="190" t="str">
        <f t="shared" si="2"/>
        <v>Garbage Truck</v>
      </c>
      <c r="L12" s="172">
        <f t="shared" si="3"/>
        <v>103132.55680000001</v>
      </c>
      <c r="M12" s="164">
        <f t="shared" si="1"/>
        <v>0</v>
      </c>
      <c r="N12" s="164">
        <f t="shared" si="1"/>
        <v>0</v>
      </c>
      <c r="O12" s="173">
        <f t="shared" si="1"/>
        <v>0</v>
      </c>
      <c r="P12" s="172">
        <f>INDEX('Transportation GHG'!$B$21:$B$24,MATCH('5. Backyard Composting'!P$4,'Transportation GHG'!$A$21:$A$24,0))*L12</f>
        <v>18.50356734464</v>
      </c>
      <c r="Q12" s="164">
        <f>INDEX('Transportation GHG'!$B$21:$B$24,MATCH('5. Backyard Composting'!Q$4,'Transportation GHG'!$A$21:$A$24,0))*M12</f>
        <v>0</v>
      </c>
      <c r="R12" s="164">
        <f>INDEX('Transportation GHG'!$B$21:$B$24,MATCH('5. Backyard Composting'!R$4,'Transportation GHG'!$A$21:$A$24,0))*N12</f>
        <v>0</v>
      </c>
      <c r="S12" s="173">
        <f>INDEX('Transportation GHG'!$B$21:$B$24,MATCH('5. Backyard Composting'!S$4,'Transportation GHG'!$A$21:$A$24,0))*O12</f>
        <v>0</v>
      </c>
      <c r="X12" s="172">
        <f>INDEX('Waste Composition'!$P$5:$P$20,MATCH('5. Backyard Composting'!X$4,'Waste Composition'!$O$5:$O$20,0))*$B12</f>
        <v>460.41320000000002</v>
      </c>
      <c r="Y12" s="164">
        <f>INDEX('Waste Composition'!$P$5:$P$20,MATCH('5. Backyard Composting'!Y$4,'Waste Composition'!$O$5:$O$20,0))*$B12</f>
        <v>1956.7560999999998</v>
      </c>
      <c r="Z12" s="164">
        <f>INDEX('Waste Composition'!$P$5:$P$20,MATCH('5. Backyard Composting'!Z$4,'Waste Composition'!$O$5:$O$20,0))*$B12</f>
        <v>2071.8593999999998</v>
      </c>
      <c r="AA12" s="164">
        <f>INDEX('Waste Composition'!$P$5:$P$20,MATCH('5. Backyard Composting'!AA$4,'Waste Composition'!$O$5:$O$20,0))*$B12</f>
        <v>1035.9296999999999</v>
      </c>
      <c r="AB12" s="164">
        <f>INDEX('Waste Composition'!$P$5:$P$20,MATCH('5. Backyard Composting'!AB$4,'Waste Composition'!$O$5:$O$20,0))*$B12</f>
        <v>172.65494999999999</v>
      </c>
      <c r="AC12" s="164">
        <f>INDEX('Waste Composition'!$P$5:$P$20,MATCH('5. Backyard Composting'!AC$4,'Waste Composition'!$O$5:$O$20,0))*$B12</f>
        <v>287.75825000000003</v>
      </c>
      <c r="AD12" s="164">
        <f>INDEX('Waste Composition'!$P$5:$P$20,MATCH('5. Backyard Composting'!AD$4,'Waste Composition'!$O$5:$O$20,0))*$B12</f>
        <v>57.551650000000002</v>
      </c>
      <c r="AE12" s="164">
        <f>INDEX('Waste Composition'!$P$5:$P$20,MATCH('5. Backyard Composting'!AE$4,'Waste Composition'!$O$5:$O$20,0))*$B12</f>
        <v>863.27474999999993</v>
      </c>
      <c r="AF12" s="164">
        <f>INDEX('Waste Composition'!$P$5:$P$20,MATCH('5. Backyard Composting'!AF$4,'Waste Composition'!$O$5:$O$20,0))*$B12</f>
        <v>115.1033</v>
      </c>
      <c r="AG12" s="164">
        <f>INDEX('Waste Composition'!$P$5:$P$20,MATCH('5. Backyard Composting'!AG$4,'Waste Composition'!$O$5:$O$20,0))*$B12</f>
        <v>115.1033</v>
      </c>
      <c r="AH12" s="164">
        <f>INDEX('Waste Composition'!$P$5:$P$20,MATCH('5. Backyard Composting'!AH$4,'Waste Composition'!$O$5:$O$20,0))*$B12</f>
        <v>287.75825000000003</v>
      </c>
      <c r="AI12" s="164">
        <f>INDEX('Waste Composition'!$P$5:$P$20,MATCH('5. Backyard Composting'!AI$4,'Waste Composition'!$O$5:$O$20,0))*$B12</f>
        <v>345.30989999999997</v>
      </c>
      <c r="AJ12" s="164">
        <f>INDEX('Waste Composition'!$P$5:$P$20,MATCH('5. Backyard Composting'!AJ$4,'Waste Composition'!$O$5:$O$20,0))*$B12</f>
        <v>1381.2395999999999</v>
      </c>
      <c r="AK12" s="164">
        <f>INDEX('Waste Composition'!$P$5:$P$20,MATCH('5. Backyard Composting'!AK$4,'Waste Composition'!$O$5:$O$20,0))*$B12</f>
        <v>57.551650000000002</v>
      </c>
      <c r="AL12" s="164">
        <f>INDEX('Waste Composition'!$P$5:$P$20,MATCH('5. Backyard Composting'!AL$4,'Waste Composition'!$O$5:$O$20,0))*$B12</f>
        <v>1381.2395999999999</v>
      </c>
      <c r="AM12" s="173">
        <f>INDEX('Waste Composition'!$P$5:$P$20,MATCH('5. Backyard Composting'!AM$4,'Waste Composition'!$O$5:$O$20,0))*$B12</f>
        <v>920.82640000000004</v>
      </c>
      <c r="AO12" s="214">
        <v>0</v>
      </c>
      <c r="AP12" s="215">
        <v>0</v>
      </c>
      <c r="AQ12" s="215">
        <v>0</v>
      </c>
      <c r="AR12" s="215">
        <v>0</v>
      </c>
      <c r="AS12" s="215">
        <v>0</v>
      </c>
      <c r="AT12" s="215">
        <v>0</v>
      </c>
      <c r="AU12" s="215">
        <v>0</v>
      </c>
      <c r="AV12" s="215">
        <v>0</v>
      </c>
      <c r="AW12" s="215">
        <v>0</v>
      </c>
      <c r="AX12" s="215">
        <v>0</v>
      </c>
      <c r="AY12" s="215">
        <v>0</v>
      </c>
      <c r="AZ12" s="215">
        <v>0</v>
      </c>
      <c r="BA12" s="215">
        <v>0</v>
      </c>
      <c r="BB12" s="215">
        <v>0</v>
      </c>
      <c r="BC12" s="215">
        <v>0</v>
      </c>
      <c r="BD12" s="215">
        <v>0</v>
      </c>
      <c r="BF12" s="214">
        <v>0</v>
      </c>
      <c r="BG12" s="215">
        <v>0</v>
      </c>
      <c r="BH12" s="215">
        <v>0</v>
      </c>
      <c r="BI12" s="215">
        <v>0</v>
      </c>
      <c r="BJ12" s="215">
        <v>0</v>
      </c>
      <c r="BK12" s="215">
        <v>0</v>
      </c>
      <c r="BL12" s="215">
        <v>0</v>
      </c>
      <c r="BM12" s="215">
        <v>0</v>
      </c>
      <c r="BN12" s="215">
        <v>0</v>
      </c>
      <c r="BO12" s="215">
        <v>0</v>
      </c>
      <c r="BP12" s="215">
        <v>0</v>
      </c>
      <c r="BQ12" s="215">
        <v>0</v>
      </c>
      <c r="BR12" s="215">
        <v>0</v>
      </c>
      <c r="BS12" s="215">
        <v>0</v>
      </c>
      <c r="BT12" s="215">
        <v>0</v>
      </c>
      <c r="BU12" s="219">
        <v>0</v>
      </c>
      <c r="BW12" s="214">
        <v>1</v>
      </c>
      <c r="BX12" s="215">
        <f>'Waste Composition'!$G$5/'Waste Composition'!$P$5</f>
        <v>0.4705882352941177</v>
      </c>
      <c r="BY12" s="215">
        <v>0</v>
      </c>
      <c r="BZ12" s="215">
        <v>0</v>
      </c>
      <c r="CA12" s="215">
        <v>1</v>
      </c>
      <c r="CB12" s="215">
        <v>1</v>
      </c>
      <c r="CC12" s="215">
        <v>1</v>
      </c>
      <c r="CD12" s="215">
        <v>1</v>
      </c>
      <c r="CE12" s="215">
        <v>1</v>
      </c>
      <c r="CF12" s="215">
        <v>1</v>
      </c>
      <c r="CG12" s="215">
        <v>1</v>
      </c>
      <c r="CH12" s="215">
        <v>1</v>
      </c>
      <c r="CI12" s="215">
        <v>1</v>
      </c>
      <c r="CJ12" s="215">
        <v>1</v>
      </c>
      <c r="CK12" s="215">
        <v>1</v>
      </c>
      <c r="CL12" s="219">
        <v>1</v>
      </c>
      <c r="CN12" s="214">
        <v>0</v>
      </c>
      <c r="CO12" s="215">
        <v>0</v>
      </c>
      <c r="CP12" s="215">
        <v>0</v>
      </c>
      <c r="CQ12" s="215">
        <v>0</v>
      </c>
      <c r="CR12" s="215">
        <v>0</v>
      </c>
      <c r="CS12" s="215">
        <v>0</v>
      </c>
      <c r="CT12" s="215">
        <v>0</v>
      </c>
      <c r="CU12" s="215">
        <v>0</v>
      </c>
      <c r="CV12" s="215">
        <v>0</v>
      </c>
      <c r="CW12" s="215">
        <v>0</v>
      </c>
      <c r="CX12" s="215">
        <v>0</v>
      </c>
      <c r="CY12" s="215">
        <v>0</v>
      </c>
      <c r="CZ12" s="215">
        <v>0</v>
      </c>
      <c r="DA12" s="215">
        <v>0</v>
      </c>
      <c r="DB12" s="215">
        <v>0</v>
      </c>
      <c r="DC12" s="219">
        <v>0</v>
      </c>
      <c r="DE12" s="214">
        <v>0</v>
      </c>
      <c r="DF12" s="215">
        <f>'Waste Composition'!$G$16/'Waste Composition'!$P$5</f>
        <v>0.52941176470588236</v>
      </c>
      <c r="DG12" s="215">
        <v>1</v>
      </c>
      <c r="DH12" s="215">
        <v>1</v>
      </c>
      <c r="DI12" s="215">
        <v>0</v>
      </c>
      <c r="DJ12" s="215">
        <v>0</v>
      </c>
      <c r="DK12" s="215">
        <v>0</v>
      </c>
      <c r="DL12" s="215">
        <v>0</v>
      </c>
      <c r="DM12" s="215">
        <v>0</v>
      </c>
      <c r="DN12" s="215">
        <v>0</v>
      </c>
      <c r="DO12" s="215">
        <v>0</v>
      </c>
      <c r="DP12" s="215">
        <v>0</v>
      </c>
      <c r="DQ12" s="215">
        <v>0</v>
      </c>
      <c r="DR12" s="215">
        <v>0</v>
      </c>
      <c r="DS12" s="215">
        <v>0</v>
      </c>
      <c r="DT12" s="215">
        <v>0</v>
      </c>
      <c r="DV12" s="214">
        <v>0</v>
      </c>
      <c r="DW12" s="215">
        <v>0</v>
      </c>
      <c r="DX12" s="215">
        <v>0</v>
      </c>
      <c r="DY12" s="215">
        <v>0</v>
      </c>
      <c r="DZ12" s="215">
        <v>0</v>
      </c>
      <c r="EA12" s="215">
        <v>0</v>
      </c>
      <c r="EB12" s="215">
        <v>0</v>
      </c>
      <c r="EC12" s="215">
        <v>0</v>
      </c>
      <c r="ED12" s="215">
        <v>0</v>
      </c>
      <c r="EE12" s="215">
        <v>0</v>
      </c>
      <c r="EF12" s="215">
        <v>0</v>
      </c>
      <c r="EG12" s="215">
        <v>0</v>
      </c>
      <c r="EH12" s="215">
        <v>0</v>
      </c>
      <c r="EI12" s="215">
        <v>0</v>
      </c>
      <c r="EJ12" s="215">
        <v>0</v>
      </c>
      <c r="EK12" s="215">
        <v>0</v>
      </c>
      <c r="EM12" s="172">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73">
        <f>$AM$12*BD12</f>
        <v>0</v>
      </c>
      <c r="FC12" s="229"/>
      <c r="FD12" s="172">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73">
        <f>$AM$12*BU12</f>
        <v>0</v>
      </c>
      <c r="FT12" s="229"/>
      <c r="FU12" s="172">
        <f>$X$12*BW12</f>
        <v>460.41320000000002</v>
      </c>
      <c r="FV12" s="164">
        <f>$Y$12*BX12</f>
        <v>920.82640000000004</v>
      </c>
      <c r="FW12" s="164">
        <f>$Z$12*BY12</f>
        <v>0</v>
      </c>
      <c r="FX12" s="164">
        <f>$AA$12*BZ12</f>
        <v>0</v>
      </c>
      <c r="FY12" s="164">
        <f>$AB$12*CA12</f>
        <v>172.65494999999999</v>
      </c>
      <c r="FZ12" s="164">
        <f>$AC$12*CB12</f>
        <v>287.75825000000003</v>
      </c>
      <c r="GA12" s="164">
        <f>$AD$12*CC12</f>
        <v>57.551650000000002</v>
      </c>
      <c r="GB12" s="164">
        <f>$AE$12*CD12</f>
        <v>863.27474999999993</v>
      </c>
      <c r="GC12" s="164">
        <f>$AF$12*CE12</f>
        <v>115.1033</v>
      </c>
      <c r="GD12" s="164">
        <f>$AG$12*CF12</f>
        <v>115.1033</v>
      </c>
      <c r="GE12" s="164">
        <f>$AH$12*CG12</f>
        <v>287.75825000000003</v>
      </c>
      <c r="GF12" s="164">
        <f>$AI$12*CH12</f>
        <v>345.30989999999997</v>
      </c>
      <c r="GG12" s="164">
        <f>$AJ$12*CI12</f>
        <v>1381.2395999999999</v>
      </c>
      <c r="GH12" s="164">
        <f>$AK$12*CJ12</f>
        <v>57.551650000000002</v>
      </c>
      <c r="GI12" s="164">
        <f>$AL$12*CK12</f>
        <v>1381.2395999999999</v>
      </c>
      <c r="GJ12" s="173">
        <f>$AM$12*CL12</f>
        <v>920.82640000000004</v>
      </c>
      <c r="GK12" s="229"/>
      <c r="GL12" s="172">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73">
        <f>$AM$12*DC12</f>
        <v>0</v>
      </c>
      <c r="HB12" s="229"/>
      <c r="HC12" s="172">
        <f>$X$12*DE12</f>
        <v>0</v>
      </c>
      <c r="HD12" s="164">
        <f>$Y$12*DF12</f>
        <v>1035.9296999999999</v>
      </c>
      <c r="HE12" s="164">
        <f>$Z$12*DG12</f>
        <v>2071.8593999999998</v>
      </c>
      <c r="HF12" s="164">
        <f>$AA$12*DH12</f>
        <v>1035.9296999999999</v>
      </c>
      <c r="HG12" s="164">
        <f>$AB$12*DI12</f>
        <v>0</v>
      </c>
      <c r="HH12" s="164">
        <f>$AC$12*DJ12</f>
        <v>0</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73">
        <f>$AM$12*DT12</f>
        <v>0</v>
      </c>
      <c r="HS12" s="229"/>
      <c r="HT12" s="172">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73">
        <f>$AM$12*EK12</f>
        <v>0</v>
      </c>
      <c r="IK12" s="49" t="s">
        <v>229</v>
      </c>
      <c r="IL12" s="62">
        <f t="shared" si="4"/>
        <v>0</v>
      </c>
      <c r="IM12" s="289">
        <f t="shared" si="5"/>
        <v>0</v>
      </c>
      <c r="IN12" s="289">
        <f t="shared" si="6"/>
        <v>2936.7418660177973</v>
      </c>
      <c r="IO12" s="289">
        <f t="shared" si="7"/>
        <v>2578.9402499999997</v>
      </c>
      <c r="IP12" s="289">
        <f t="shared" si="8"/>
        <v>0</v>
      </c>
      <c r="IQ12" s="236">
        <f t="shared" si="9"/>
        <v>0</v>
      </c>
    </row>
    <row r="13" spans="1:252">
      <c r="A13" s="367" t="s">
        <v>260</v>
      </c>
      <c r="B13" s="145">
        <f>INDEX('Waste Projections'!$H15:$AL15,MATCH('5. Backyard Composting'!$B$1,'Waste Projections'!$H$6:$AL$6,0))</f>
        <v>2245</v>
      </c>
      <c r="C13" s="286" t="s">
        <v>261</v>
      </c>
      <c r="D13" s="154" t="s">
        <v>249</v>
      </c>
      <c r="E13" s="83" t="s">
        <v>249</v>
      </c>
      <c r="F13" s="156">
        <v>0</v>
      </c>
      <c r="G13" s="83" t="s">
        <v>249</v>
      </c>
      <c r="H13" s="156">
        <v>0</v>
      </c>
      <c r="I13" s="156" t="str">
        <f t="shared" si="0"/>
        <v>N/A</v>
      </c>
      <c r="J13" s="156">
        <v>40.799999999999997</v>
      </c>
      <c r="K13" s="190" t="s">
        <v>220</v>
      </c>
      <c r="L13" s="172">
        <f t="shared" si="3"/>
        <v>0</v>
      </c>
      <c r="M13" s="164">
        <f t="shared" si="1"/>
        <v>58621.440000000002</v>
      </c>
      <c r="N13" s="164">
        <f t="shared" si="1"/>
        <v>0</v>
      </c>
      <c r="O13" s="173">
        <f t="shared" si="1"/>
        <v>0</v>
      </c>
      <c r="P13" s="172">
        <f>INDEX('Transportation GHG'!$B$21:$B$24,MATCH('5. Backyard Composting'!P$4,'Transportation GHG'!$A$21:$A$24,0))*L13</f>
        <v>0</v>
      </c>
      <c r="Q13" s="164">
        <f>INDEX('Transportation GHG'!$B$21:$B$24,MATCH('5. Backyard Composting'!Q$4,'Transportation GHG'!$A$21:$A$24,0))*M13</f>
        <v>5.2587941021538462</v>
      </c>
      <c r="R13" s="164">
        <f>INDEX('Transportation GHG'!$B$21:$B$24,MATCH('5. Backyard Composting'!R$4,'Transportation GHG'!$A$21:$A$24,0))*N13</f>
        <v>0</v>
      </c>
      <c r="S13" s="173">
        <f>INDEX('Transportation GHG'!$B$21:$B$24,MATCH('5. Backyard Composting'!S$4,'Transportation GHG'!$A$21:$A$24,0))*O13</f>
        <v>0</v>
      </c>
      <c r="X13" s="172">
        <f>INDEX('Waste Composition'!$P$5:$P$20,MATCH('5. Backyard Composting'!X$4,'Waste Composition'!$O$5:$O$20,0))*$B13</f>
        <v>89.8</v>
      </c>
      <c r="Y13" s="164">
        <f>INDEX('Waste Composition'!$P$5:$P$20,MATCH('5. Backyard Composting'!Y$4,'Waste Composition'!$O$5:$O$20,0))*$B13</f>
        <v>381.65</v>
      </c>
      <c r="Z13" s="164">
        <f>INDEX('Waste Composition'!$P$5:$P$20,MATCH('5. Backyard Composting'!Z$4,'Waste Composition'!$O$5:$O$20,0))*$B13</f>
        <v>404.09999999999997</v>
      </c>
      <c r="AA13" s="164">
        <f>INDEX('Waste Composition'!$P$5:$P$20,MATCH('5. Backyard Composting'!AA$4,'Waste Composition'!$O$5:$O$20,0))*$B13</f>
        <v>202.04999999999998</v>
      </c>
      <c r="AB13" s="164">
        <f>INDEX('Waste Composition'!$P$5:$P$20,MATCH('5. Backyard Composting'!AB$4,'Waste Composition'!$O$5:$O$20,0))*$B13</f>
        <v>33.674999999999997</v>
      </c>
      <c r="AC13" s="164">
        <f>INDEX('Waste Composition'!$P$5:$P$20,MATCH('5. Backyard Composting'!AC$4,'Waste Composition'!$O$5:$O$20,0))*$B13</f>
        <v>56.125</v>
      </c>
      <c r="AD13" s="164">
        <f>INDEX('Waste Composition'!$P$5:$P$20,MATCH('5. Backyard Composting'!AD$4,'Waste Composition'!$O$5:$O$20,0))*$B13</f>
        <v>11.225</v>
      </c>
      <c r="AE13" s="164">
        <f>INDEX('Waste Composition'!$P$5:$P$20,MATCH('5. Backyard Composting'!AE$4,'Waste Composition'!$O$5:$O$20,0))*$B13</f>
        <v>168.375</v>
      </c>
      <c r="AF13" s="164">
        <f>INDEX('Waste Composition'!$P$5:$P$20,MATCH('5. Backyard Composting'!AF$4,'Waste Composition'!$O$5:$O$20,0))*$B13</f>
        <v>22.45</v>
      </c>
      <c r="AG13" s="164">
        <f>INDEX('Waste Composition'!$P$5:$P$20,MATCH('5. Backyard Composting'!AG$4,'Waste Composition'!$O$5:$O$20,0))*$B13</f>
        <v>22.45</v>
      </c>
      <c r="AH13" s="164">
        <f>INDEX('Waste Composition'!$P$5:$P$20,MATCH('5. Backyard Composting'!AH$4,'Waste Composition'!$O$5:$O$20,0))*$B13</f>
        <v>56.125</v>
      </c>
      <c r="AI13" s="164">
        <f>INDEX('Waste Composition'!$P$5:$P$20,MATCH('5. Backyard Composting'!AI$4,'Waste Composition'!$O$5:$O$20,0))*$B13</f>
        <v>67.349999999999994</v>
      </c>
      <c r="AJ13" s="164">
        <f>INDEX('Waste Composition'!$P$5:$P$20,MATCH('5. Backyard Composting'!AJ$4,'Waste Composition'!$O$5:$O$20,0))*$B13</f>
        <v>269.39999999999998</v>
      </c>
      <c r="AK13" s="164">
        <f>INDEX('Waste Composition'!$P$5:$P$20,MATCH('5. Backyard Composting'!AK$4,'Waste Composition'!$O$5:$O$20,0))*$B13</f>
        <v>11.225</v>
      </c>
      <c r="AL13" s="164">
        <f>INDEX('Waste Composition'!$P$5:$P$20,MATCH('5. Backyard Composting'!AL$4,'Waste Composition'!$O$5:$O$20,0))*$B13</f>
        <v>269.39999999999998</v>
      </c>
      <c r="AM13" s="173">
        <f>INDEX('Waste Composition'!$P$5:$P$20,MATCH('5. Backyard Composting'!AM$4,'Waste Composition'!$O$5:$O$20,0))*$B13</f>
        <v>179.6</v>
      </c>
      <c r="AO13" s="214">
        <v>0</v>
      </c>
      <c r="AP13" s="215">
        <v>0</v>
      </c>
      <c r="AQ13" s="215">
        <v>0</v>
      </c>
      <c r="AR13" s="215">
        <v>0</v>
      </c>
      <c r="AS13" s="215">
        <v>0</v>
      </c>
      <c r="AT13" s="215">
        <v>0</v>
      </c>
      <c r="AU13" s="215">
        <v>0</v>
      </c>
      <c r="AV13" s="215">
        <v>0</v>
      </c>
      <c r="AW13" s="215">
        <v>0</v>
      </c>
      <c r="AX13" s="215">
        <v>0</v>
      </c>
      <c r="AY13" s="215">
        <v>0</v>
      </c>
      <c r="AZ13" s="215">
        <v>0</v>
      </c>
      <c r="BA13" s="215">
        <v>0</v>
      </c>
      <c r="BB13" s="215">
        <v>0</v>
      </c>
      <c r="BC13" s="215">
        <v>0</v>
      </c>
      <c r="BD13" s="215">
        <v>0</v>
      </c>
      <c r="BF13" s="214">
        <v>0</v>
      </c>
      <c r="BG13" s="215">
        <v>0</v>
      </c>
      <c r="BH13" s="215">
        <v>0</v>
      </c>
      <c r="BI13" s="215">
        <v>0</v>
      </c>
      <c r="BJ13" s="215">
        <v>0</v>
      </c>
      <c r="BK13" s="215">
        <v>0</v>
      </c>
      <c r="BL13" s="215">
        <v>0</v>
      </c>
      <c r="BM13" s="215">
        <v>0</v>
      </c>
      <c r="BN13" s="215">
        <v>0</v>
      </c>
      <c r="BO13" s="215">
        <v>0</v>
      </c>
      <c r="BP13" s="215">
        <v>0</v>
      </c>
      <c r="BQ13" s="215">
        <v>0</v>
      </c>
      <c r="BR13" s="215">
        <v>0</v>
      </c>
      <c r="BS13" s="215">
        <v>0</v>
      </c>
      <c r="BT13" s="215">
        <v>0</v>
      </c>
      <c r="BU13" s="219">
        <v>0</v>
      </c>
      <c r="BW13" s="214">
        <v>1</v>
      </c>
      <c r="BX13" s="215">
        <f>'Waste Composition'!$G$5/'Waste Composition'!$P$5</f>
        <v>0.4705882352941177</v>
      </c>
      <c r="BY13" s="215">
        <v>0</v>
      </c>
      <c r="BZ13" s="215">
        <v>0</v>
      </c>
      <c r="CA13" s="215">
        <v>1</v>
      </c>
      <c r="CB13" s="215">
        <v>1</v>
      </c>
      <c r="CC13" s="215">
        <v>1</v>
      </c>
      <c r="CD13" s="215">
        <v>1</v>
      </c>
      <c r="CE13" s="215">
        <v>1</v>
      </c>
      <c r="CF13" s="215">
        <v>1</v>
      </c>
      <c r="CG13" s="215">
        <v>1</v>
      </c>
      <c r="CH13" s="215">
        <v>1</v>
      </c>
      <c r="CI13" s="215">
        <v>1</v>
      </c>
      <c r="CJ13" s="215">
        <v>1</v>
      </c>
      <c r="CK13" s="215">
        <v>1</v>
      </c>
      <c r="CL13" s="219">
        <v>1</v>
      </c>
      <c r="CN13" s="214">
        <v>0</v>
      </c>
      <c r="CO13" s="215">
        <v>0</v>
      </c>
      <c r="CP13" s="215">
        <v>0</v>
      </c>
      <c r="CQ13" s="215">
        <v>0</v>
      </c>
      <c r="CR13" s="215">
        <v>0</v>
      </c>
      <c r="CS13" s="215">
        <v>0</v>
      </c>
      <c r="CT13" s="215">
        <v>0</v>
      </c>
      <c r="CU13" s="215">
        <v>0</v>
      </c>
      <c r="CV13" s="215">
        <v>0</v>
      </c>
      <c r="CW13" s="215">
        <v>0</v>
      </c>
      <c r="CX13" s="215">
        <v>0</v>
      </c>
      <c r="CY13" s="215">
        <v>0</v>
      </c>
      <c r="CZ13" s="215">
        <v>0</v>
      </c>
      <c r="DA13" s="215">
        <v>0</v>
      </c>
      <c r="DB13" s="215">
        <v>0</v>
      </c>
      <c r="DC13" s="219">
        <v>0</v>
      </c>
      <c r="DE13" s="214">
        <v>0</v>
      </c>
      <c r="DF13" s="215">
        <f>'Waste Composition'!$G$16/'Waste Composition'!$P$5</f>
        <v>0.52941176470588236</v>
      </c>
      <c r="DG13" s="215">
        <v>1</v>
      </c>
      <c r="DH13" s="215">
        <v>1</v>
      </c>
      <c r="DI13" s="215">
        <v>0</v>
      </c>
      <c r="DJ13" s="215">
        <v>0</v>
      </c>
      <c r="DK13" s="215">
        <v>0</v>
      </c>
      <c r="DL13" s="215">
        <v>0</v>
      </c>
      <c r="DM13" s="215">
        <v>0</v>
      </c>
      <c r="DN13" s="215">
        <v>0</v>
      </c>
      <c r="DO13" s="215">
        <v>0</v>
      </c>
      <c r="DP13" s="215">
        <v>0</v>
      </c>
      <c r="DQ13" s="215">
        <v>0</v>
      </c>
      <c r="DR13" s="215">
        <v>0</v>
      </c>
      <c r="DS13" s="215">
        <v>0</v>
      </c>
      <c r="DT13" s="215">
        <v>0</v>
      </c>
      <c r="DV13" s="214">
        <v>0</v>
      </c>
      <c r="DW13" s="215">
        <v>0</v>
      </c>
      <c r="DX13" s="215">
        <v>0</v>
      </c>
      <c r="DY13" s="215">
        <v>0</v>
      </c>
      <c r="DZ13" s="215">
        <v>0</v>
      </c>
      <c r="EA13" s="215">
        <v>0</v>
      </c>
      <c r="EB13" s="215">
        <v>0</v>
      </c>
      <c r="EC13" s="215">
        <v>0</v>
      </c>
      <c r="ED13" s="215">
        <v>0</v>
      </c>
      <c r="EE13" s="215">
        <v>0</v>
      </c>
      <c r="EF13" s="215">
        <v>0</v>
      </c>
      <c r="EG13" s="215">
        <v>0</v>
      </c>
      <c r="EH13" s="215">
        <v>0</v>
      </c>
      <c r="EI13" s="215">
        <v>0</v>
      </c>
      <c r="EJ13" s="215">
        <v>0</v>
      </c>
      <c r="EK13" s="215">
        <v>0</v>
      </c>
      <c r="EM13" s="172">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73">
        <f>$AM$13*BD13</f>
        <v>0</v>
      </c>
      <c r="FC13" s="229"/>
      <c r="FD13" s="172">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73">
        <f>$AM$13*BU13</f>
        <v>0</v>
      </c>
      <c r="FT13" s="229"/>
      <c r="FU13" s="172">
        <f>$X$13*BW13</f>
        <v>89.8</v>
      </c>
      <c r="FV13" s="164">
        <f>$Y$13*BX13</f>
        <v>179.6</v>
      </c>
      <c r="FW13" s="164">
        <f>$Z$13*BY13</f>
        <v>0</v>
      </c>
      <c r="FX13" s="164">
        <f>$AA$13*BZ13</f>
        <v>0</v>
      </c>
      <c r="FY13" s="164">
        <f>$AB$13*CA13</f>
        <v>33.674999999999997</v>
      </c>
      <c r="FZ13" s="164">
        <f>$AC$13*CB13</f>
        <v>56.125</v>
      </c>
      <c r="GA13" s="164">
        <f>$AD$13*CC13</f>
        <v>11.225</v>
      </c>
      <c r="GB13" s="164">
        <f>$AE$13*CD13</f>
        <v>168.375</v>
      </c>
      <c r="GC13" s="164">
        <f>$AF$13*CE13</f>
        <v>22.45</v>
      </c>
      <c r="GD13" s="164">
        <f>$AG$13*CF13</f>
        <v>22.45</v>
      </c>
      <c r="GE13" s="164">
        <f>$AH$13*CG13</f>
        <v>56.125</v>
      </c>
      <c r="GF13" s="164">
        <f>$AI$13*CH13</f>
        <v>67.349999999999994</v>
      </c>
      <c r="GG13" s="164">
        <f>$AJ$13*CI13</f>
        <v>269.39999999999998</v>
      </c>
      <c r="GH13" s="164">
        <f>$AK$13*CJ13</f>
        <v>11.225</v>
      </c>
      <c r="GI13" s="164">
        <f>$AL$13*CK13</f>
        <v>269.39999999999998</v>
      </c>
      <c r="GJ13" s="173">
        <f>$AM$13*CL13</f>
        <v>179.6</v>
      </c>
      <c r="GK13" s="229"/>
      <c r="GL13" s="172">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73">
        <f>$AM$13*DC13</f>
        <v>0</v>
      </c>
      <c r="HB13" s="229"/>
      <c r="HC13" s="172">
        <f>$X$13*DE13</f>
        <v>0</v>
      </c>
      <c r="HD13" s="164">
        <f>$Y$13*DF13</f>
        <v>202.04999999999998</v>
      </c>
      <c r="HE13" s="164">
        <f>$Z$13*DG13</f>
        <v>404.09999999999997</v>
      </c>
      <c r="HF13" s="164">
        <f>$AA$13*DH13</f>
        <v>202.04999999999998</v>
      </c>
      <c r="HG13" s="164">
        <f>$AB$13*DI13</f>
        <v>0</v>
      </c>
      <c r="HH13" s="164">
        <f>$AC$13*DJ13</f>
        <v>0</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73">
        <f>$AM$13*DT13</f>
        <v>0</v>
      </c>
      <c r="HS13" s="229"/>
      <c r="HT13" s="172">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73">
        <f>$AM$13*EK13</f>
        <v>0</v>
      </c>
      <c r="IK13" s="65" t="s">
        <v>230</v>
      </c>
      <c r="IL13" s="62">
        <f t="shared" si="4"/>
        <v>0</v>
      </c>
      <c r="IM13" s="289">
        <f t="shared" si="5"/>
        <v>0</v>
      </c>
      <c r="IN13" s="289">
        <f t="shared" si="6"/>
        <v>391.56558213570634</v>
      </c>
      <c r="IO13" s="289">
        <f t="shared" si="7"/>
        <v>343.8587</v>
      </c>
      <c r="IP13" s="289">
        <f t="shared" si="8"/>
        <v>0</v>
      </c>
      <c r="IQ13" s="236">
        <f t="shared" si="9"/>
        <v>0</v>
      </c>
    </row>
    <row r="14" spans="1:252">
      <c r="A14" s="368"/>
      <c r="B14" s="145">
        <f>INDEX('Waste Projections'!$H16:$AL16,MATCH('5. Backyard Composting'!$B$1,'Waste Projections'!$H$6:$AL$6,0))</f>
        <v>2245</v>
      </c>
      <c r="C14" s="286" t="s">
        <v>253</v>
      </c>
      <c r="D14" s="154" t="s">
        <v>249</v>
      </c>
      <c r="E14" s="83" t="s">
        <v>249</v>
      </c>
      <c r="F14" s="156">
        <v>0</v>
      </c>
      <c r="G14" s="83" t="s">
        <v>249</v>
      </c>
      <c r="H14" s="156">
        <v>0</v>
      </c>
      <c r="I14" s="156" t="str">
        <f t="shared" si="0"/>
        <v>N/A</v>
      </c>
      <c r="J14" s="156">
        <v>48.7</v>
      </c>
      <c r="K14" s="190" t="s">
        <v>220</v>
      </c>
      <c r="L14" s="172">
        <f t="shared" si="3"/>
        <v>0</v>
      </c>
      <c r="M14" s="164">
        <f t="shared" si="1"/>
        <v>69972.160000000018</v>
      </c>
      <c r="N14" s="164">
        <f t="shared" si="1"/>
        <v>0</v>
      </c>
      <c r="O14" s="173">
        <f t="shared" si="1"/>
        <v>0</v>
      </c>
      <c r="P14" s="172">
        <f>INDEX('Transportation GHG'!$B$21:$B$24,MATCH('5. Backyard Composting'!P$4,'Transportation GHG'!$A$21:$A$24,0))*L14</f>
        <v>0</v>
      </c>
      <c r="Q14" s="164">
        <f>INDEX('Transportation GHG'!$B$21:$B$24,MATCH('5. Backyard Composting'!Q$4,'Transportation GHG'!$A$21:$A$24,0))*M14</f>
        <v>6.2770409993846172</v>
      </c>
      <c r="R14" s="164">
        <f>INDEX('Transportation GHG'!$B$21:$B$24,MATCH('5. Backyard Composting'!R$4,'Transportation GHG'!$A$21:$A$24,0))*N14</f>
        <v>0</v>
      </c>
      <c r="S14" s="173">
        <f>INDEX('Transportation GHG'!$B$21:$B$24,MATCH('5. Backyard Composting'!S$4,'Transportation GHG'!$A$21:$A$24,0))*O14</f>
        <v>0</v>
      </c>
      <c r="X14" s="172">
        <f>INDEX('Waste Composition'!$P$5:$P$20,MATCH('5. Backyard Composting'!X$4,'Waste Composition'!$O$5:$O$20,0))*$B14</f>
        <v>89.8</v>
      </c>
      <c r="Y14" s="164">
        <f>INDEX('Waste Composition'!$P$5:$P$20,MATCH('5. Backyard Composting'!Y$4,'Waste Composition'!$O$5:$O$20,0))*$B14</f>
        <v>381.65</v>
      </c>
      <c r="Z14" s="164">
        <f>INDEX('Waste Composition'!$P$5:$P$20,MATCH('5. Backyard Composting'!Z$4,'Waste Composition'!$O$5:$O$20,0))*$B14</f>
        <v>404.09999999999997</v>
      </c>
      <c r="AA14" s="164">
        <f>INDEX('Waste Composition'!$P$5:$P$20,MATCH('5. Backyard Composting'!AA$4,'Waste Composition'!$O$5:$O$20,0))*$B14</f>
        <v>202.04999999999998</v>
      </c>
      <c r="AB14" s="164">
        <f>INDEX('Waste Composition'!$P$5:$P$20,MATCH('5. Backyard Composting'!AB$4,'Waste Composition'!$O$5:$O$20,0))*$B14</f>
        <v>33.674999999999997</v>
      </c>
      <c r="AC14" s="164">
        <f>INDEX('Waste Composition'!$P$5:$P$20,MATCH('5. Backyard Composting'!AC$4,'Waste Composition'!$O$5:$O$20,0))*$B14</f>
        <v>56.125</v>
      </c>
      <c r="AD14" s="164">
        <f>INDEX('Waste Composition'!$P$5:$P$20,MATCH('5. Backyard Composting'!AD$4,'Waste Composition'!$O$5:$O$20,0))*$B14</f>
        <v>11.225</v>
      </c>
      <c r="AE14" s="164">
        <f>INDEX('Waste Composition'!$P$5:$P$20,MATCH('5. Backyard Composting'!AE$4,'Waste Composition'!$O$5:$O$20,0))*$B14</f>
        <v>168.375</v>
      </c>
      <c r="AF14" s="164">
        <f>INDEX('Waste Composition'!$P$5:$P$20,MATCH('5. Backyard Composting'!AF$4,'Waste Composition'!$O$5:$O$20,0))*$B14</f>
        <v>22.45</v>
      </c>
      <c r="AG14" s="164">
        <f>INDEX('Waste Composition'!$P$5:$P$20,MATCH('5. Backyard Composting'!AG$4,'Waste Composition'!$O$5:$O$20,0))*$B14</f>
        <v>22.45</v>
      </c>
      <c r="AH14" s="164">
        <f>INDEX('Waste Composition'!$P$5:$P$20,MATCH('5. Backyard Composting'!AH$4,'Waste Composition'!$O$5:$O$20,0))*$B14</f>
        <v>56.125</v>
      </c>
      <c r="AI14" s="164">
        <f>INDEX('Waste Composition'!$P$5:$P$20,MATCH('5. Backyard Composting'!AI$4,'Waste Composition'!$O$5:$O$20,0))*$B14</f>
        <v>67.349999999999994</v>
      </c>
      <c r="AJ14" s="164">
        <f>INDEX('Waste Composition'!$P$5:$P$20,MATCH('5. Backyard Composting'!AJ$4,'Waste Composition'!$O$5:$O$20,0))*$B14</f>
        <v>269.39999999999998</v>
      </c>
      <c r="AK14" s="164">
        <f>INDEX('Waste Composition'!$P$5:$P$20,MATCH('5. Backyard Composting'!AK$4,'Waste Composition'!$O$5:$O$20,0))*$B14</f>
        <v>11.225</v>
      </c>
      <c r="AL14" s="164">
        <f>INDEX('Waste Composition'!$P$5:$P$20,MATCH('5. Backyard Composting'!AL$4,'Waste Composition'!$O$5:$O$20,0))*$B14</f>
        <v>269.39999999999998</v>
      </c>
      <c r="AM14" s="173">
        <f>INDEX('Waste Composition'!$P$5:$P$20,MATCH('5. Backyard Composting'!AM$4,'Waste Composition'!$O$5:$O$20,0))*$B14</f>
        <v>179.6</v>
      </c>
      <c r="AO14" s="214">
        <v>0</v>
      </c>
      <c r="AP14" s="215">
        <v>0</v>
      </c>
      <c r="AQ14" s="215">
        <v>0</v>
      </c>
      <c r="AR14" s="215">
        <v>0</v>
      </c>
      <c r="AS14" s="215">
        <v>0</v>
      </c>
      <c r="AT14" s="215">
        <v>0</v>
      </c>
      <c r="AU14" s="215">
        <v>0</v>
      </c>
      <c r="AV14" s="215">
        <v>0</v>
      </c>
      <c r="AW14" s="215">
        <v>0</v>
      </c>
      <c r="AX14" s="215">
        <v>0</v>
      </c>
      <c r="AY14" s="215">
        <v>0</v>
      </c>
      <c r="AZ14" s="215">
        <v>0</v>
      </c>
      <c r="BA14" s="215">
        <v>0</v>
      </c>
      <c r="BB14" s="215">
        <v>0</v>
      </c>
      <c r="BC14" s="215">
        <v>0</v>
      </c>
      <c r="BD14" s="215">
        <v>0</v>
      </c>
      <c r="BF14" s="214">
        <v>0</v>
      </c>
      <c r="BG14" s="215">
        <v>0</v>
      </c>
      <c r="BH14" s="215">
        <v>0</v>
      </c>
      <c r="BI14" s="215">
        <v>0</v>
      </c>
      <c r="BJ14" s="215">
        <v>0</v>
      </c>
      <c r="BK14" s="215">
        <v>0</v>
      </c>
      <c r="BL14" s="215">
        <v>0</v>
      </c>
      <c r="BM14" s="215">
        <v>0</v>
      </c>
      <c r="BN14" s="215">
        <v>0</v>
      </c>
      <c r="BO14" s="215">
        <v>0</v>
      </c>
      <c r="BP14" s="215">
        <v>0</v>
      </c>
      <c r="BQ14" s="215">
        <v>0</v>
      </c>
      <c r="BR14" s="215">
        <v>0</v>
      </c>
      <c r="BS14" s="215">
        <v>0</v>
      </c>
      <c r="BT14" s="215">
        <v>0</v>
      </c>
      <c r="BU14" s="219">
        <v>0</v>
      </c>
      <c r="BW14" s="214">
        <v>0</v>
      </c>
      <c r="BX14" s="215">
        <v>0</v>
      </c>
      <c r="BY14" s="215">
        <v>0</v>
      </c>
      <c r="BZ14" s="215">
        <v>0</v>
      </c>
      <c r="CA14" s="215">
        <v>0</v>
      </c>
      <c r="CB14" s="215">
        <v>0</v>
      </c>
      <c r="CC14" s="215">
        <v>0</v>
      </c>
      <c r="CD14" s="215">
        <v>0</v>
      </c>
      <c r="CE14" s="215">
        <v>0</v>
      </c>
      <c r="CF14" s="215">
        <v>0</v>
      </c>
      <c r="CG14" s="215">
        <v>0</v>
      </c>
      <c r="CH14" s="215">
        <v>0</v>
      </c>
      <c r="CI14" s="215">
        <v>0</v>
      </c>
      <c r="CJ14" s="215">
        <v>0</v>
      </c>
      <c r="CK14" s="215">
        <v>0</v>
      </c>
      <c r="CL14" s="219">
        <v>0</v>
      </c>
      <c r="CN14" s="214">
        <v>1</v>
      </c>
      <c r="CO14" s="215">
        <f>'Waste Composition'!$G$5/'Waste Composition'!$P$5</f>
        <v>0.4705882352941177</v>
      </c>
      <c r="CP14" s="215">
        <v>0</v>
      </c>
      <c r="CQ14" s="215">
        <v>0</v>
      </c>
      <c r="CR14" s="215">
        <v>1</v>
      </c>
      <c r="CS14" s="215">
        <v>1</v>
      </c>
      <c r="CT14" s="215">
        <v>1</v>
      </c>
      <c r="CU14" s="215">
        <v>1</v>
      </c>
      <c r="CV14" s="215">
        <v>1</v>
      </c>
      <c r="CW14" s="215">
        <v>1</v>
      </c>
      <c r="CX14" s="215">
        <v>1</v>
      </c>
      <c r="CY14" s="215">
        <v>1</v>
      </c>
      <c r="CZ14" s="215">
        <v>1</v>
      </c>
      <c r="DA14" s="215">
        <v>1</v>
      </c>
      <c r="DB14" s="215">
        <v>1</v>
      </c>
      <c r="DC14" s="219">
        <v>1</v>
      </c>
      <c r="DE14" s="214">
        <v>0</v>
      </c>
      <c r="DF14" s="215">
        <f>'Waste Composition'!$G$16/'Waste Composition'!$P$5</f>
        <v>0.52941176470588236</v>
      </c>
      <c r="DG14" s="215">
        <v>1</v>
      </c>
      <c r="DH14" s="215">
        <v>1</v>
      </c>
      <c r="DI14" s="215">
        <v>0</v>
      </c>
      <c r="DJ14" s="215">
        <v>0</v>
      </c>
      <c r="DK14" s="215">
        <v>0</v>
      </c>
      <c r="DL14" s="215">
        <v>0</v>
      </c>
      <c r="DM14" s="215">
        <v>0</v>
      </c>
      <c r="DN14" s="215">
        <v>0</v>
      </c>
      <c r="DO14" s="215">
        <v>0</v>
      </c>
      <c r="DP14" s="215">
        <v>0</v>
      </c>
      <c r="DQ14" s="215">
        <v>0</v>
      </c>
      <c r="DR14" s="215">
        <v>0</v>
      </c>
      <c r="DS14" s="215">
        <v>0</v>
      </c>
      <c r="DT14" s="215">
        <v>0</v>
      </c>
      <c r="DV14" s="214">
        <v>0</v>
      </c>
      <c r="DW14" s="215">
        <v>0</v>
      </c>
      <c r="DX14" s="215">
        <v>0</v>
      </c>
      <c r="DY14" s="215">
        <v>0</v>
      </c>
      <c r="DZ14" s="215">
        <v>0</v>
      </c>
      <c r="EA14" s="215">
        <v>0</v>
      </c>
      <c r="EB14" s="215">
        <v>0</v>
      </c>
      <c r="EC14" s="215">
        <v>0</v>
      </c>
      <c r="ED14" s="215">
        <v>0</v>
      </c>
      <c r="EE14" s="215">
        <v>0</v>
      </c>
      <c r="EF14" s="215">
        <v>0</v>
      </c>
      <c r="EG14" s="215">
        <v>0</v>
      </c>
      <c r="EH14" s="215">
        <v>0</v>
      </c>
      <c r="EI14" s="215">
        <v>0</v>
      </c>
      <c r="EJ14" s="215">
        <v>0</v>
      </c>
      <c r="EK14" s="215">
        <v>0</v>
      </c>
      <c r="EM14" s="172">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73">
        <f>$AM$14*BD14</f>
        <v>0</v>
      </c>
      <c r="FC14" s="229"/>
      <c r="FD14" s="172">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73">
        <f>$AM$14*BU14</f>
        <v>0</v>
      </c>
      <c r="FT14" s="229"/>
      <c r="FU14" s="172">
        <f>$X$14*BW14</f>
        <v>0</v>
      </c>
      <c r="FV14" s="164">
        <f>$Y$14*BX14</f>
        <v>0</v>
      </c>
      <c r="FW14" s="164">
        <f>$Z$14*BY14</f>
        <v>0</v>
      </c>
      <c r="FX14" s="164">
        <f>$AA$14*BZ14</f>
        <v>0</v>
      </c>
      <c r="FY14" s="164">
        <f>$AB$14*CA14</f>
        <v>0</v>
      </c>
      <c r="FZ14" s="164">
        <f>$AC$14*CB14</f>
        <v>0</v>
      </c>
      <c r="GA14" s="164">
        <f>$AD$14*CC14</f>
        <v>0</v>
      </c>
      <c r="GB14" s="164">
        <f>$AE$14*CD14</f>
        <v>0</v>
      </c>
      <c r="GC14" s="164">
        <f>$AF$14*CE14</f>
        <v>0</v>
      </c>
      <c r="GD14" s="164">
        <f>$AG$14*CF14</f>
        <v>0</v>
      </c>
      <c r="GE14" s="164">
        <f>$AH$14*CG14</f>
        <v>0</v>
      </c>
      <c r="GF14" s="164">
        <f>$AI$14*CH14</f>
        <v>0</v>
      </c>
      <c r="GG14" s="164">
        <f>$AJ$14*CI14</f>
        <v>0</v>
      </c>
      <c r="GH14" s="164">
        <f>$AK$14*CJ14</f>
        <v>0</v>
      </c>
      <c r="GI14" s="164">
        <f>$AL$14*CK14</f>
        <v>0</v>
      </c>
      <c r="GJ14" s="173">
        <f>$AM$14*CL14</f>
        <v>0</v>
      </c>
      <c r="GK14" s="229"/>
      <c r="GL14" s="172">
        <f>$X$14*CN14</f>
        <v>89.8</v>
      </c>
      <c r="GM14" s="164">
        <f>$Y$14*CO14</f>
        <v>179.6</v>
      </c>
      <c r="GN14" s="164">
        <f>$Z$14*CP14</f>
        <v>0</v>
      </c>
      <c r="GO14" s="164">
        <f>$AA$14*CQ14</f>
        <v>0</v>
      </c>
      <c r="GP14" s="164">
        <f>$AB$14*CR14</f>
        <v>33.674999999999997</v>
      </c>
      <c r="GQ14" s="164">
        <f>$AC$14*CS14</f>
        <v>56.125</v>
      </c>
      <c r="GR14" s="164">
        <f>$AD$14*CT14</f>
        <v>11.225</v>
      </c>
      <c r="GS14" s="164">
        <f>$AE$14*CU14</f>
        <v>168.375</v>
      </c>
      <c r="GT14" s="164">
        <f>$AF$14*CV14</f>
        <v>22.45</v>
      </c>
      <c r="GU14" s="164">
        <f>$AG$14*CW14</f>
        <v>22.45</v>
      </c>
      <c r="GV14" s="164">
        <f>$AH$14*CX14</f>
        <v>56.125</v>
      </c>
      <c r="GW14" s="164">
        <f>$AI$14*CY14</f>
        <v>67.349999999999994</v>
      </c>
      <c r="GX14" s="164">
        <f>$AJ$14*CZ14</f>
        <v>269.39999999999998</v>
      </c>
      <c r="GY14" s="164">
        <f>$AK$14*DA14</f>
        <v>11.225</v>
      </c>
      <c r="GZ14" s="164">
        <f>$AL$14*DB14</f>
        <v>269.39999999999998</v>
      </c>
      <c r="HA14" s="173">
        <f>$AM$14*DC14</f>
        <v>179.6</v>
      </c>
      <c r="HB14" s="229"/>
      <c r="HC14" s="172">
        <f>$X$14*DE14</f>
        <v>0</v>
      </c>
      <c r="HD14" s="164">
        <f>$Y$14*DF14</f>
        <v>202.04999999999998</v>
      </c>
      <c r="HE14" s="164">
        <f>$Z$14*DG14</f>
        <v>404.09999999999997</v>
      </c>
      <c r="HF14" s="164">
        <f>$AA$14*DH14</f>
        <v>202.04999999999998</v>
      </c>
      <c r="HG14" s="164">
        <f>$AB$14*DI14</f>
        <v>0</v>
      </c>
      <c r="HH14" s="164">
        <f>$AC$14*DJ14</f>
        <v>0</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73">
        <f>$AM$14*DT14</f>
        <v>0</v>
      </c>
      <c r="HS14" s="229"/>
      <c r="HT14" s="172">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73">
        <f>$AM$14*EK14</f>
        <v>0</v>
      </c>
      <c r="IK14" s="52" t="s">
        <v>231</v>
      </c>
      <c r="IL14" s="62">
        <f t="shared" si="4"/>
        <v>0</v>
      </c>
      <c r="IM14" s="289">
        <f t="shared" si="5"/>
        <v>0</v>
      </c>
      <c r="IN14" s="289">
        <f t="shared" si="6"/>
        <v>391.56558213570634</v>
      </c>
      <c r="IO14" s="289">
        <f t="shared" si="7"/>
        <v>343.8587</v>
      </c>
      <c r="IP14" s="289">
        <f t="shared" si="8"/>
        <v>0</v>
      </c>
      <c r="IQ14" s="236">
        <f t="shared" si="9"/>
        <v>0</v>
      </c>
    </row>
    <row r="15" spans="1:252">
      <c r="A15" s="62" t="s">
        <v>262</v>
      </c>
      <c r="B15" s="145">
        <f>INDEX('Waste Projections'!$H17:$AL17,MATCH('5. Backyard Composting'!$B$1,'Waste Projections'!$H$6:$AL$6,0))</f>
        <v>3517</v>
      </c>
      <c r="C15" s="286" t="s">
        <v>248</v>
      </c>
      <c r="D15" s="154" t="s">
        <v>249</v>
      </c>
      <c r="E15" s="83" t="s">
        <v>249</v>
      </c>
      <c r="F15" s="156">
        <v>0</v>
      </c>
      <c r="G15" s="83" t="s">
        <v>249</v>
      </c>
      <c r="H15" s="156">
        <v>0</v>
      </c>
      <c r="I15" s="156" t="str">
        <f t="shared" si="0"/>
        <v>N/A</v>
      </c>
      <c r="J15" s="156">
        <v>50.1</v>
      </c>
      <c r="K15" s="190" t="s">
        <v>220</v>
      </c>
      <c r="L15" s="172">
        <f t="shared" si="3"/>
        <v>0</v>
      </c>
      <c r="M15" s="164">
        <f t="shared" si="1"/>
        <v>112769.088</v>
      </c>
      <c r="N15" s="164">
        <f t="shared" si="1"/>
        <v>0</v>
      </c>
      <c r="O15" s="173">
        <f t="shared" si="1"/>
        <v>0</v>
      </c>
      <c r="P15" s="172">
        <f>INDEX('Transportation GHG'!$B$21:$B$24,MATCH('5. Backyard Composting'!P$4,'Transportation GHG'!$A$21:$A$24,0))*L15</f>
        <v>0</v>
      </c>
      <c r="Q15" s="164">
        <f>INDEX('Transportation GHG'!$B$21:$B$24,MATCH('5. Backyard Composting'!Q$4,'Transportation GHG'!$A$21:$A$24,0))*M15</f>
        <v>10.116254648123077</v>
      </c>
      <c r="R15" s="164">
        <f>INDEX('Transportation GHG'!$B$21:$B$24,MATCH('5. Backyard Composting'!R$4,'Transportation GHG'!$A$21:$A$24,0))*N15</f>
        <v>0</v>
      </c>
      <c r="S15" s="173">
        <f>INDEX('Transportation GHG'!$B$21:$B$24,MATCH('5. Backyard Composting'!S$4,'Transportation GHG'!$A$21:$A$24,0))*O15</f>
        <v>0</v>
      </c>
      <c r="X15" s="172">
        <f>INDEX('Waste Composition'!$P$5:$P$20,MATCH('5. Backyard Composting'!X$4,'Waste Composition'!$O$5:$O$20,0))*$B15</f>
        <v>140.68</v>
      </c>
      <c r="Y15" s="164">
        <f>INDEX('Waste Composition'!$P$5:$P$20,MATCH('5. Backyard Composting'!Y$4,'Waste Composition'!$O$5:$O$20,0))*$B15</f>
        <v>597.89</v>
      </c>
      <c r="Z15" s="164">
        <f>INDEX('Waste Composition'!$P$5:$P$20,MATCH('5. Backyard Composting'!Z$4,'Waste Composition'!$O$5:$O$20,0))*$B15</f>
        <v>633.05999999999995</v>
      </c>
      <c r="AA15" s="164">
        <f>INDEX('Waste Composition'!$P$5:$P$20,MATCH('5. Backyard Composting'!AA$4,'Waste Composition'!$O$5:$O$20,0))*$B15</f>
        <v>316.52999999999997</v>
      </c>
      <c r="AB15" s="164">
        <f>INDEX('Waste Composition'!$P$5:$P$20,MATCH('5. Backyard Composting'!AB$4,'Waste Composition'!$O$5:$O$20,0))*$B15</f>
        <v>52.754999999999995</v>
      </c>
      <c r="AC15" s="164">
        <f>INDEX('Waste Composition'!$P$5:$P$20,MATCH('5. Backyard Composting'!AC$4,'Waste Composition'!$O$5:$O$20,0))*$B15</f>
        <v>87.925000000000011</v>
      </c>
      <c r="AD15" s="164">
        <f>INDEX('Waste Composition'!$P$5:$P$20,MATCH('5. Backyard Composting'!AD$4,'Waste Composition'!$O$5:$O$20,0))*$B15</f>
        <v>17.585000000000001</v>
      </c>
      <c r="AE15" s="164">
        <f>INDEX('Waste Composition'!$P$5:$P$20,MATCH('5. Backyard Composting'!AE$4,'Waste Composition'!$O$5:$O$20,0))*$B15</f>
        <v>263.77499999999998</v>
      </c>
      <c r="AF15" s="164">
        <f>INDEX('Waste Composition'!$P$5:$P$20,MATCH('5. Backyard Composting'!AF$4,'Waste Composition'!$O$5:$O$20,0))*$B15</f>
        <v>35.17</v>
      </c>
      <c r="AG15" s="164">
        <f>INDEX('Waste Composition'!$P$5:$P$20,MATCH('5. Backyard Composting'!AG$4,'Waste Composition'!$O$5:$O$20,0))*$B15</f>
        <v>35.17</v>
      </c>
      <c r="AH15" s="164">
        <f>INDEX('Waste Composition'!$P$5:$P$20,MATCH('5. Backyard Composting'!AH$4,'Waste Composition'!$O$5:$O$20,0))*$B15</f>
        <v>87.925000000000011</v>
      </c>
      <c r="AI15" s="164">
        <f>INDEX('Waste Composition'!$P$5:$P$20,MATCH('5. Backyard Composting'!AI$4,'Waste Composition'!$O$5:$O$20,0))*$B15</f>
        <v>105.50999999999999</v>
      </c>
      <c r="AJ15" s="164">
        <f>INDEX('Waste Composition'!$P$5:$P$20,MATCH('5. Backyard Composting'!AJ$4,'Waste Composition'!$O$5:$O$20,0))*$B15</f>
        <v>422.03999999999996</v>
      </c>
      <c r="AK15" s="164">
        <f>INDEX('Waste Composition'!$P$5:$P$20,MATCH('5. Backyard Composting'!AK$4,'Waste Composition'!$O$5:$O$20,0))*$B15</f>
        <v>17.585000000000001</v>
      </c>
      <c r="AL15" s="164">
        <f>INDEX('Waste Composition'!$P$5:$P$20,MATCH('5. Backyard Composting'!AL$4,'Waste Composition'!$O$5:$O$20,0))*$B15</f>
        <v>422.03999999999996</v>
      </c>
      <c r="AM15" s="173">
        <f>INDEX('Waste Composition'!$P$5:$P$20,MATCH('5. Backyard Composting'!AM$4,'Waste Composition'!$O$5:$O$20,0))*$B15</f>
        <v>281.36</v>
      </c>
      <c r="AO15" s="214">
        <v>0</v>
      </c>
      <c r="AP15" s="215">
        <v>0</v>
      </c>
      <c r="AQ15" s="215">
        <v>0</v>
      </c>
      <c r="AR15" s="215">
        <v>0</v>
      </c>
      <c r="AS15" s="215">
        <v>0</v>
      </c>
      <c r="AT15" s="215">
        <v>0</v>
      </c>
      <c r="AU15" s="215">
        <v>0</v>
      </c>
      <c r="AV15" s="215">
        <v>0</v>
      </c>
      <c r="AW15" s="215">
        <v>0</v>
      </c>
      <c r="AX15" s="215">
        <v>0</v>
      </c>
      <c r="AY15" s="215">
        <v>0</v>
      </c>
      <c r="AZ15" s="215">
        <v>0</v>
      </c>
      <c r="BA15" s="215">
        <v>0</v>
      </c>
      <c r="BB15" s="215">
        <v>0</v>
      </c>
      <c r="BC15" s="215">
        <v>0</v>
      </c>
      <c r="BD15" s="215">
        <v>0</v>
      </c>
      <c r="BF15" s="214">
        <v>0</v>
      </c>
      <c r="BG15" s="215">
        <v>0</v>
      </c>
      <c r="BH15" s="215">
        <v>0</v>
      </c>
      <c r="BI15" s="215">
        <v>0</v>
      </c>
      <c r="BJ15" s="215">
        <v>0</v>
      </c>
      <c r="BK15" s="215">
        <v>0</v>
      </c>
      <c r="BL15" s="215">
        <v>0</v>
      </c>
      <c r="BM15" s="215">
        <v>0</v>
      </c>
      <c r="BN15" s="215">
        <v>0</v>
      </c>
      <c r="BO15" s="215">
        <v>0</v>
      </c>
      <c r="BP15" s="215">
        <v>0</v>
      </c>
      <c r="BQ15" s="215">
        <v>0</v>
      </c>
      <c r="BR15" s="215">
        <v>0</v>
      </c>
      <c r="BS15" s="215">
        <v>0</v>
      </c>
      <c r="BT15" s="215">
        <v>0</v>
      </c>
      <c r="BU15" s="219">
        <v>0</v>
      </c>
      <c r="BW15" s="214">
        <v>1</v>
      </c>
      <c r="BX15" s="215">
        <f>'Waste Composition'!$G$5/'Waste Composition'!$P$5</f>
        <v>0.4705882352941177</v>
      </c>
      <c r="BY15" s="215">
        <v>0</v>
      </c>
      <c r="BZ15" s="215">
        <v>0</v>
      </c>
      <c r="CA15" s="215">
        <v>1</v>
      </c>
      <c r="CB15" s="215">
        <v>1</v>
      </c>
      <c r="CC15" s="215">
        <v>1</v>
      </c>
      <c r="CD15" s="215">
        <v>1</v>
      </c>
      <c r="CE15" s="215">
        <v>1</v>
      </c>
      <c r="CF15" s="215">
        <v>1</v>
      </c>
      <c r="CG15" s="215">
        <v>1</v>
      </c>
      <c r="CH15" s="215">
        <v>1</v>
      </c>
      <c r="CI15" s="215">
        <v>1</v>
      </c>
      <c r="CJ15" s="215">
        <v>1</v>
      </c>
      <c r="CK15" s="215">
        <v>1</v>
      </c>
      <c r="CL15" s="219">
        <v>1</v>
      </c>
      <c r="CN15" s="214">
        <v>0</v>
      </c>
      <c r="CO15" s="215">
        <v>0</v>
      </c>
      <c r="CP15" s="215">
        <v>0</v>
      </c>
      <c r="CQ15" s="215">
        <v>0</v>
      </c>
      <c r="CR15" s="215">
        <v>0</v>
      </c>
      <c r="CS15" s="215">
        <v>0</v>
      </c>
      <c r="CT15" s="215">
        <v>0</v>
      </c>
      <c r="CU15" s="215">
        <v>0</v>
      </c>
      <c r="CV15" s="215">
        <v>0</v>
      </c>
      <c r="CW15" s="215">
        <v>0</v>
      </c>
      <c r="CX15" s="215">
        <v>0</v>
      </c>
      <c r="CY15" s="215">
        <v>0</v>
      </c>
      <c r="CZ15" s="215">
        <v>0</v>
      </c>
      <c r="DA15" s="215">
        <v>0</v>
      </c>
      <c r="DB15" s="215">
        <v>0</v>
      </c>
      <c r="DC15" s="219">
        <v>0</v>
      </c>
      <c r="DE15" s="214">
        <v>0</v>
      </c>
      <c r="DF15" s="215">
        <f>'Waste Composition'!$G$16/'Waste Composition'!$P$5</f>
        <v>0.52941176470588236</v>
      </c>
      <c r="DG15" s="215">
        <v>1</v>
      </c>
      <c r="DH15" s="215">
        <v>1</v>
      </c>
      <c r="DI15" s="215">
        <v>0</v>
      </c>
      <c r="DJ15" s="215">
        <v>0</v>
      </c>
      <c r="DK15" s="215">
        <v>0</v>
      </c>
      <c r="DL15" s="215">
        <v>0</v>
      </c>
      <c r="DM15" s="215">
        <v>0</v>
      </c>
      <c r="DN15" s="215">
        <v>0</v>
      </c>
      <c r="DO15" s="215">
        <v>0</v>
      </c>
      <c r="DP15" s="215">
        <v>0</v>
      </c>
      <c r="DQ15" s="215">
        <v>0</v>
      </c>
      <c r="DR15" s="215">
        <v>0</v>
      </c>
      <c r="DS15" s="215">
        <v>0</v>
      </c>
      <c r="DT15" s="215">
        <v>0</v>
      </c>
      <c r="DV15" s="214">
        <v>0</v>
      </c>
      <c r="DW15" s="215">
        <v>0</v>
      </c>
      <c r="DX15" s="215">
        <v>0</v>
      </c>
      <c r="DY15" s="215">
        <v>0</v>
      </c>
      <c r="DZ15" s="215">
        <v>0</v>
      </c>
      <c r="EA15" s="215">
        <v>0</v>
      </c>
      <c r="EB15" s="215">
        <v>0</v>
      </c>
      <c r="EC15" s="215">
        <v>0</v>
      </c>
      <c r="ED15" s="215">
        <v>0</v>
      </c>
      <c r="EE15" s="215">
        <v>0</v>
      </c>
      <c r="EF15" s="215">
        <v>0</v>
      </c>
      <c r="EG15" s="215">
        <v>0</v>
      </c>
      <c r="EH15" s="215">
        <v>0</v>
      </c>
      <c r="EI15" s="215">
        <v>0</v>
      </c>
      <c r="EJ15" s="215">
        <v>0</v>
      </c>
      <c r="EK15" s="215">
        <v>0</v>
      </c>
      <c r="EM15" s="172">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73">
        <f>$AM$15*BD15</f>
        <v>0</v>
      </c>
      <c r="FC15" s="229"/>
      <c r="FD15" s="172">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73">
        <f>$AM$15*BU15</f>
        <v>0</v>
      </c>
      <c r="FT15" s="229"/>
      <c r="FU15" s="172">
        <f>$X$15*BW15</f>
        <v>140.68</v>
      </c>
      <c r="FV15" s="164">
        <f>$Y$15*BX15</f>
        <v>281.36</v>
      </c>
      <c r="FW15" s="164">
        <f>$Z$15*BY15</f>
        <v>0</v>
      </c>
      <c r="FX15" s="164">
        <f>$AA$15*BZ15</f>
        <v>0</v>
      </c>
      <c r="FY15" s="164">
        <f>$AB$15*CA15</f>
        <v>52.754999999999995</v>
      </c>
      <c r="FZ15" s="164">
        <f>$AC$15*CB15</f>
        <v>87.925000000000011</v>
      </c>
      <c r="GA15" s="164">
        <f>$AD$15*CC15</f>
        <v>17.585000000000001</v>
      </c>
      <c r="GB15" s="164">
        <f>$AE$15*CD15</f>
        <v>263.77499999999998</v>
      </c>
      <c r="GC15" s="164">
        <f>$AF$15*CE15</f>
        <v>35.17</v>
      </c>
      <c r="GD15" s="164">
        <f>$AG$15*CF15</f>
        <v>35.17</v>
      </c>
      <c r="GE15" s="164">
        <f>$AH$15*CG15</f>
        <v>87.925000000000011</v>
      </c>
      <c r="GF15" s="164">
        <f>$AI$15*CH15</f>
        <v>105.50999999999999</v>
      </c>
      <c r="GG15" s="164">
        <f>$AJ$15*CI15</f>
        <v>422.03999999999996</v>
      </c>
      <c r="GH15" s="164">
        <f>$AK$15*CJ15</f>
        <v>17.585000000000001</v>
      </c>
      <c r="GI15" s="164">
        <f>$AL$15*CK15</f>
        <v>422.03999999999996</v>
      </c>
      <c r="GJ15" s="173">
        <f>$AM$15*CL15</f>
        <v>281.36</v>
      </c>
      <c r="GK15" s="229"/>
      <c r="GL15" s="172">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73">
        <f>$AM$15*DC15</f>
        <v>0</v>
      </c>
      <c r="HB15" s="229"/>
      <c r="HC15" s="172">
        <f>$X$15*DE15</f>
        <v>0</v>
      </c>
      <c r="HD15" s="164">
        <f>$Y$15*DF15</f>
        <v>316.52999999999997</v>
      </c>
      <c r="HE15" s="164">
        <f>$Z$15*DG15</f>
        <v>633.05999999999995</v>
      </c>
      <c r="HF15" s="164">
        <f>$AA$15*DH15</f>
        <v>316.52999999999997</v>
      </c>
      <c r="HG15" s="164">
        <f>$AB$15*DI15</f>
        <v>0</v>
      </c>
      <c r="HH15" s="164">
        <f>$AC$15*DJ15</f>
        <v>0</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73">
        <f>$AM$15*DT15</f>
        <v>0</v>
      </c>
      <c r="HS15" s="229"/>
      <c r="HT15" s="172">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73">
        <f>$AM$15*EK15</f>
        <v>0</v>
      </c>
      <c r="IK15" s="52" t="s">
        <v>232</v>
      </c>
      <c r="IL15" s="62">
        <f t="shared" si="4"/>
        <v>0</v>
      </c>
      <c r="IM15" s="289">
        <f t="shared" si="5"/>
        <v>0</v>
      </c>
      <c r="IN15" s="289">
        <f t="shared" si="6"/>
        <v>978.91395533926584</v>
      </c>
      <c r="IO15" s="289">
        <f t="shared" si="7"/>
        <v>859.64675000000011</v>
      </c>
      <c r="IP15" s="289">
        <f t="shared" si="8"/>
        <v>0</v>
      </c>
      <c r="IQ15" s="236">
        <f t="shared" si="9"/>
        <v>0</v>
      </c>
    </row>
    <row r="16" spans="1:252">
      <c r="A16" s="62" t="s">
        <v>263</v>
      </c>
      <c r="B16" s="145">
        <f>INDEX('Waste Projections'!$H18:$AL18,MATCH('5. Backyard Composting'!$B$1,'Waste Projections'!$H$6:$AL$6,0))</f>
        <v>2476</v>
      </c>
      <c r="C16" s="286" t="s">
        <v>248</v>
      </c>
      <c r="D16" s="154" t="s">
        <v>249</v>
      </c>
      <c r="E16" s="83" t="s">
        <v>249</v>
      </c>
      <c r="F16" s="156">
        <v>0</v>
      </c>
      <c r="G16" s="83" t="s">
        <v>249</v>
      </c>
      <c r="H16" s="156">
        <v>0</v>
      </c>
      <c r="I16" s="156" t="str">
        <f t="shared" si="0"/>
        <v>N/A</v>
      </c>
      <c r="J16" s="156">
        <v>73.900000000000006</v>
      </c>
      <c r="K16" s="190" t="s">
        <v>220</v>
      </c>
      <c r="L16" s="172">
        <f t="shared" si="3"/>
        <v>0</v>
      </c>
      <c r="M16" s="164">
        <f t="shared" si="1"/>
        <v>117104.89599999999</v>
      </c>
      <c r="N16" s="164">
        <f t="shared" si="1"/>
        <v>0</v>
      </c>
      <c r="O16" s="173">
        <f t="shared" si="1"/>
        <v>0</v>
      </c>
      <c r="P16" s="172">
        <f>INDEX('Transportation GHG'!$B$21:$B$24,MATCH('5. Backyard Composting'!P$4,'Transportation GHG'!$A$21:$A$24,0))*L16</f>
        <v>0</v>
      </c>
      <c r="Q16" s="164">
        <f>INDEX('Transportation GHG'!$B$21:$B$24,MATCH('5. Backyard Composting'!Q$4,'Transportation GHG'!$A$21:$A$24,0))*M16</f>
        <v>10.505209978092306</v>
      </c>
      <c r="R16" s="164">
        <f>INDEX('Transportation GHG'!$B$21:$B$24,MATCH('5. Backyard Composting'!R$4,'Transportation GHG'!$A$21:$A$24,0))*N16</f>
        <v>0</v>
      </c>
      <c r="S16" s="173">
        <f>INDEX('Transportation GHG'!$B$21:$B$24,MATCH('5. Backyard Composting'!S$4,'Transportation GHG'!$A$21:$A$24,0))*O16</f>
        <v>0</v>
      </c>
      <c r="X16" s="172">
        <f>INDEX('Waste Composition'!$P$5:$P$20,MATCH('5. Backyard Composting'!X$4,'Waste Composition'!$O$5:$O$20,0))*$B16</f>
        <v>99.04</v>
      </c>
      <c r="Y16" s="164">
        <f>INDEX('Waste Composition'!$P$5:$P$20,MATCH('5. Backyard Composting'!Y$4,'Waste Composition'!$O$5:$O$20,0))*$B16</f>
        <v>420.91999999999996</v>
      </c>
      <c r="Z16" s="164">
        <f>INDEX('Waste Composition'!$P$5:$P$20,MATCH('5. Backyard Composting'!Z$4,'Waste Composition'!$O$5:$O$20,0))*$B16</f>
        <v>445.68</v>
      </c>
      <c r="AA16" s="164">
        <f>INDEX('Waste Composition'!$P$5:$P$20,MATCH('5. Backyard Composting'!AA$4,'Waste Composition'!$O$5:$O$20,0))*$B16</f>
        <v>222.84</v>
      </c>
      <c r="AB16" s="164">
        <f>INDEX('Waste Composition'!$P$5:$P$20,MATCH('5. Backyard Composting'!AB$4,'Waste Composition'!$O$5:$O$20,0))*$B16</f>
        <v>37.14</v>
      </c>
      <c r="AC16" s="164">
        <f>INDEX('Waste Composition'!$P$5:$P$20,MATCH('5. Backyard Composting'!AC$4,'Waste Composition'!$O$5:$O$20,0))*$B16</f>
        <v>61.900000000000006</v>
      </c>
      <c r="AD16" s="164">
        <f>INDEX('Waste Composition'!$P$5:$P$20,MATCH('5. Backyard Composting'!AD$4,'Waste Composition'!$O$5:$O$20,0))*$B16</f>
        <v>12.38</v>
      </c>
      <c r="AE16" s="164">
        <f>INDEX('Waste Composition'!$P$5:$P$20,MATCH('5. Backyard Composting'!AE$4,'Waste Composition'!$O$5:$O$20,0))*$B16</f>
        <v>185.7</v>
      </c>
      <c r="AF16" s="164">
        <f>INDEX('Waste Composition'!$P$5:$P$20,MATCH('5. Backyard Composting'!AF$4,'Waste Composition'!$O$5:$O$20,0))*$B16</f>
        <v>24.76</v>
      </c>
      <c r="AG16" s="164">
        <f>INDEX('Waste Composition'!$P$5:$P$20,MATCH('5. Backyard Composting'!AG$4,'Waste Composition'!$O$5:$O$20,0))*$B16</f>
        <v>24.76</v>
      </c>
      <c r="AH16" s="164">
        <f>INDEX('Waste Composition'!$P$5:$P$20,MATCH('5. Backyard Composting'!AH$4,'Waste Composition'!$O$5:$O$20,0))*$B16</f>
        <v>61.900000000000006</v>
      </c>
      <c r="AI16" s="164">
        <f>INDEX('Waste Composition'!$P$5:$P$20,MATCH('5. Backyard Composting'!AI$4,'Waste Composition'!$O$5:$O$20,0))*$B16</f>
        <v>74.28</v>
      </c>
      <c r="AJ16" s="164">
        <f>INDEX('Waste Composition'!$P$5:$P$20,MATCH('5. Backyard Composting'!AJ$4,'Waste Composition'!$O$5:$O$20,0))*$B16</f>
        <v>297.12</v>
      </c>
      <c r="AK16" s="164">
        <f>INDEX('Waste Composition'!$P$5:$P$20,MATCH('5. Backyard Composting'!AK$4,'Waste Composition'!$O$5:$O$20,0))*$B16</f>
        <v>12.38</v>
      </c>
      <c r="AL16" s="164">
        <f>INDEX('Waste Composition'!$P$5:$P$20,MATCH('5. Backyard Composting'!AL$4,'Waste Composition'!$O$5:$O$20,0))*$B16</f>
        <v>297.12</v>
      </c>
      <c r="AM16" s="173">
        <f>INDEX('Waste Composition'!$P$5:$P$20,MATCH('5. Backyard Composting'!AM$4,'Waste Composition'!$O$5:$O$20,0))*$B16</f>
        <v>198.08</v>
      </c>
      <c r="AO16" s="214">
        <v>0</v>
      </c>
      <c r="AP16" s="215">
        <v>0</v>
      </c>
      <c r="AQ16" s="215">
        <v>0</v>
      </c>
      <c r="AR16" s="215">
        <v>0</v>
      </c>
      <c r="AS16" s="215">
        <v>0</v>
      </c>
      <c r="AT16" s="215">
        <v>0</v>
      </c>
      <c r="AU16" s="215">
        <v>0</v>
      </c>
      <c r="AV16" s="215">
        <v>0</v>
      </c>
      <c r="AW16" s="215">
        <v>0</v>
      </c>
      <c r="AX16" s="215">
        <v>0</v>
      </c>
      <c r="AY16" s="215">
        <v>0</v>
      </c>
      <c r="AZ16" s="215">
        <v>0</v>
      </c>
      <c r="BA16" s="215">
        <v>0</v>
      </c>
      <c r="BB16" s="215">
        <v>0</v>
      </c>
      <c r="BC16" s="215">
        <v>0</v>
      </c>
      <c r="BD16" s="215">
        <v>0</v>
      </c>
      <c r="BF16" s="214">
        <v>0</v>
      </c>
      <c r="BG16" s="215">
        <v>0</v>
      </c>
      <c r="BH16" s="215">
        <v>0</v>
      </c>
      <c r="BI16" s="215">
        <v>0</v>
      </c>
      <c r="BJ16" s="215">
        <v>0</v>
      </c>
      <c r="BK16" s="215">
        <v>0</v>
      </c>
      <c r="BL16" s="215">
        <v>0</v>
      </c>
      <c r="BM16" s="215">
        <v>0</v>
      </c>
      <c r="BN16" s="215">
        <v>0</v>
      </c>
      <c r="BO16" s="215">
        <v>0</v>
      </c>
      <c r="BP16" s="215">
        <v>0</v>
      </c>
      <c r="BQ16" s="215">
        <v>0</v>
      </c>
      <c r="BR16" s="215">
        <v>0</v>
      </c>
      <c r="BS16" s="215">
        <v>0</v>
      </c>
      <c r="BT16" s="215">
        <v>0</v>
      </c>
      <c r="BU16" s="219">
        <v>0</v>
      </c>
      <c r="BW16" s="214">
        <v>1</v>
      </c>
      <c r="BX16" s="215">
        <f>'Waste Composition'!$G$5/'Waste Composition'!$P$5</f>
        <v>0.4705882352941177</v>
      </c>
      <c r="BY16" s="215">
        <v>0</v>
      </c>
      <c r="BZ16" s="215">
        <v>0</v>
      </c>
      <c r="CA16" s="215">
        <v>1</v>
      </c>
      <c r="CB16" s="215">
        <v>1</v>
      </c>
      <c r="CC16" s="215">
        <v>1</v>
      </c>
      <c r="CD16" s="215">
        <v>1</v>
      </c>
      <c r="CE16" s="215">
        <v>1</v>
      </c>
      <c r="CF16" s="215">
        <v>1</v>
      </c>
      <c r="CG16" s="215">
        <v>1</v>
      </c>
      <c r="CH16" s="215">
        <v>1</v>
      </c>
      <c r="CI16" s="215">
        <v>1</v>
      </c>
      <c r="CJ16" s="215">
        <v>1</v>
      </c>
      <c r="CK16" s="215">
        <v>1</v>
      </c>
      <c r="CL16" s="219">
        <v>1</v>
      </c>
      <c r="CN16" s="214">
        <v>0</v>
      </c>
      <c r="CO16" s="215">
        <v>0</v>
      </c>
      <c r="CP16" s="215">
        <v>0</v>
      </c>
      <c r="CQ16" s="215">
        <v>0</v>
      </c>
      <c r="CR16" s="215">
        <v>0</v>
      </c>
      <c r="CS16" s="215">
        <v>0</v>
      </c>
      <c r="CT16" s="215">
        <v>0</v>
      </c>
      <c r="CU16" s="215">
        <v>0</v>
      </c>
      <c r="CV16" s="215">
        <v>0</v>
      </c>
      <c r="CW16" s="215">
        <v>0</v>
      </c>
      <c r="CX16" s="215">
        <v>0</v>
      </c>
      <c r="CY16" s="215">
        <v>0</v>
      </c>
      <c r="CZ16" s="215">
        <v>0</v>
      </c>
      <c r="DA16" s="215">
        <v>0</v>
      </c>
      <c r="DB16" s="215">
        <v>0</v>
      </c>
      <c r="DC16" s="219">
        <v>0</v>
      </c>
      <c r="DE16" s="214">
        <v>0</v>
      </c>
      <c r="DF16" s="215">
        <f>'Waste Composition'!$G$16/'Waste Composition'!$P$5</f>
        <v>0.52941176470588236</v>
      </c>
      <c r="DG16" s="215">
        <v>1</v>
      </c>
      <c r="DH16" s="215">
        <v>1</v>
      </c>
      <c r="DI16" s="215">
        <v>0</v>
      </c>
      <c r="DJ16" s="215">
        <v>0</v>
      </c>
      <c r="DK16" s="215">
        <v>0</v>
      </c>
      <c r="DL16" s="215">
        <v>0</v>
      </c>
      <c r="DM16" s="215">
        <v>0</v>
      </c>
      <c r="DN16" s="215">
        <v>0</v>
      </c>
      <c r="DO16" s="215">
        <v>0</v>
      </c>
      <c r="DP16" s="215">
        <v>0</v>
      </c>
      <c r="DQ16" s="215">
        <v>0</v>
      </c>
      <c r="DR16" s="215">
        <v>0</v>
      </c>
      <c r="DS16" s="215">
        <v>0</v>
      </c>
      <c r="DT16" s="215">
        <v>0</v>
      </c>
      <c r="DV16" s="214">
        <v>0</v>
      </c>
      <c r="DW16" s="215">
        <v>0</v>
      </c>
      <c r="DX16" s="215">
        <v>0</v>
      </c>
      <c r="DY16" s="215">
        <v>0</v>
      </c>
      <c r="DZ16" s="215">
        <v>0</v>
      </c>
      <c r="EA16" s="215">
        <v>0</v>
      </c>
      <c r="EB16" s="215">
        <v>0</v>
      </c>
      <c r="EC16" s="215">
        <v>0</v>
      </c>
      <c r="ED16" s="215">
        <v>0</v>
      </c>
      <c r="EE16" s="215">
        <v>0</v>
      </c>
      <c r="EF16" s="215">
        <v>0</v>
      </c>
      <c r="EG16" s="215">
        <v>0</v>
      </c>
      <c r="EH16" s="215">
        <v>0</v>
      </c>
      <c r="EI16" s="215">
        <v>0</v>
      </c>
      <c r="EJ16" s="215">
        <v>0</v>
      </c>
      <c r="EK16" s="215">
        <v>0</v>
      </c>
      <c r="EM16" s="172">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73">
        <f>$AM$16*BD16</f>
        <v>0</v>
      </c>
      <c r="FC16" s="229"/>
      <c r="FD16" s="172">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73">
        <f>$AM$16*BU16</f>
        <v>0</v>
      </c>
      <c r="FT16" s="229"/>
      <c r="FU16" s="172">
        <f>$X$16*BW16</f>
        <v>99.04</v>
      </c>
      <c r="FV16" s="164">
        <f>$Y$16*BX16</f>
        <v>198.08</v>
      </c>
      <c r="FW16" s="164">
        <f>$Z$16*BY16</f>
        <v>0</v>
      </c>
      <c r="FX16" s="164">
        <f>$AA$16*BZ16</f>
        <v>0</v>
      </c>
      <c r="FY16" s="164">
        <f>$AB$16*CA16</f>
        <v>37.14</v>
      </c>
      <c r="FZ16" s="164">
        <f>$AC$16*CB16</f>
        <v>61.900000000000006</v>
      </c>
      <c r="GA16" s="164">
        <f>$AD$16*CC16</f>
        <v>12.38</v>
      </c>
      <c r="GB16" s="164">
        <f>$AE$16*CD16</f>
        <v>185.7</v>
      </c>
      <c r="GC16" s="164">
        <f>$AF$16*CE16</f>
        <v>24.76</v>
      </c>
      <c r="GD16" s="164">
        <f>$AG$16*CF16</f>
        <v>24.76</v>
      </c>
      <c r="GE16" s="164">
        <f>$AH$16*CG16</f>
        <v>61.900000000000006</v>
      </c>
      <c r="GF16" s="164">
        <f>$AI$16*CH16</f>
        <v>74.28</v>
      </c>
      <c r="GG16" s="164">
        <f>$AJ$16*CI16</f>
        <v>297.12</v>
      </c>
      <c r="GH16" s="164">
        <f>$AK$16*CJ16</f>
        <v>12.38</v>
      </c>
      <c r="GI16" s="164">
        <f>$AL$16*CK16</f>
        <v>297.12</v>
      </c>
      <c r="GJ16" s="173">
        <f>$AM$16*CL16</f>
        <v>198.08</v>
      </c>
      <c r="GK16" s="229"/>
      <c r="GL16" s="172">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73">
        <f>$AM$16*DC16</f>
        <v>0</v>
      </c>
      <c r="HB16" s="229"/>
      <c r="HC16" s="172">
        <f>$X$16*DE16</f>
        <v>0</v>
      </c>
      <c r="HD16" s="164">
        <f>$Y$16*DF16</f>
        <v>222.83999999999997</v>
      </c>
      <c r="HE16" s="164">
        <f>$Z$16*DG16</f>
        <v>445.68</v>
      </c>
      <c r="HF16" s="164">
        <f>$AA$16*DH16</f>
        <v>222.84</v>
      </c>
      <c r="HG16" s="164">
        <f>$AB$16*DI16</f>
        <v>0</v>
      </c>
      <c r="HH16" s="164">
        <f>$AC$16*DJ16</f>
        <v>0</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73">
        <f>$AM$16*DT16</f>
        <v>0</v>
      </c>
      <c r="HS16" s="229"/>
      <c r="HT16" s="172">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73">
        <f>$AM$16*EK16</f>
        <v>0</v>
      </c>
      <c r="IK16" s="55" t="s">
        <v>233</v>
      </c>
      <c r="IL16" s="62">
        <f t="shared" si="4"/>
        <v>0</v>
      </c>
      <c r="IM16" s="289">
        <f t="shared" si="5"/>
        <v>0</v>
      </c>
      <c r="IN16" s="289">
        <f t="shared" si="6"/>
        <v>1174.6967464071188</v>
      </c>
      <c r="IO16" s="289">
        <f t="shared" si="7"/>
        <v>1031.5761</v>
      </c>
      <c r="IP16" s="289">
        <f t="shared" si="8"/>
        <v>0</v>
      </c>
      <c r="IQ16" s="236">
        <f t="shared" si="9"/>
        <v>0</v>
      </c>
    </row>
    <row r="17" spans="1:251">
      <c r="A17" s="62" t="s">
        <v>264</v>
      </c>
      <c r="B17" s="145">
        <f>INDEX('Waste Projections'!$H19:$AL19,MATCH('5. Backyard Composting'!$B$1,'Waste Projections'!$H$6:$AL$6,0))</f>
        <v>3025</v>
      </c>
      <c r="C17" s="286" t="s">
        <v>248</v>
      </c>
      <c r="D17" s="154" t="s">
        <v>249</v>
      </c>
      <c r="E17" s="83" t="s">
        <v>249</v>
      </c>
      <c r="F17" s="156">
        <v>0</v>
      </c>
      <c r="G17" s="83" t="s">
        <v>249</v>
      </c>
      <c r="H17" s="156">
        <v>0</v>
      </c>
      <c r="I17" s="156" t="str">
        <f t="shared" si="0"/>
        <v>N/A</v>
      </c>
      <c r="J17" s="156">
        <v>100</v>
      </c>
      <c r="K17" s="190" t="str">
        <f t="shared" si="2"/>
        <v>Garbage Truck</v>
      </c>
      <c r="L17" s="172">
        <f t="shared" si="3"/>
        <v>193600</v>
      </c>
      <c r="M17" s="164">
        <f t="shared" si="1"/>
        <v>0</v>
      </c>
      <c r="N17" s="164">
        <f t="shared" si="1"/>
        <v>0</v>
      </c>
      <c r="O17" s="173">
        <f t="shared" si="1"/>
        <v>0</v>
      </c>
      <c r="P17" s="172">
        <f>INDEX('Transportation GHG'!$B$21:$B$24,MATCH('5. Backyard Composting'!P$4,'Transportation GHG'!$A$21:$A$24,0))*L17</f>
        <v>34.73481846153846</v>
      </c>
      <c r="Q17" s="164">
        <f>INDEX('Transportation GHG'!$B$21:$B$24,MATCH('5. Backyard Composting'!Q$4,'Transportation GHG'!$A$21:$A$24,0))*M17</f>
        <v>0</v>
      </c>
      <c r="R17" s="164">
        <f>INDEX('Transportation GHG'!$B$21:$B$24,MATCH('5. Backyard Composting'!R$4,'Transportation GHG'!$A$21:$A$24,0))*N17</f>
        <v>0</v>
      </c>
      <c r="S17" s="173">
        <f>INDEX('Transportation GHG'!$B$21:$B$24,MATCH('5. Backyard Composting'!S$4,'Transportation GHG'!$A$21:$A$24,0))*O17</f>
        <v>0</v>
      </c>
      <c r="X17" s="172">
        <f>INDEX('Waste Composition'!$P$5:$P$20,MATCH('5. Backyard Composting'!X$4,'Waste Composition'!$O$5:$O$20,0))*$B17</f>
        <v>121</v>
      </c>
      <c r="Y17" s="164">
        <f>INDEX('Waste Composition'!$P$5:$P$20,MATCH('5. Backyard Composting'!Y$4,'Waste Composition'!$O$5:$O$20,0))*$B17</f>
        <v>514.25</v>
      </c>
      <c r="Z17" s="164">
        <f>INDEX('Waste Composition'!$P$5:$P$20,MATCH('5. Backyard Composting'!Z$4,'Waste Composition'!$O$5:$O$20,0))*$B17</f>
        <v>544.5</v>
      </c>
      <c r="AA17" s="164">
        <f>INDEX('Waste Composition'!$P$5:$P$20,MATCH('5. Backyard Composting'!AA$4,'Waste Composition'!$O$5:$O$20,0))*$B17</f>
        <v>272.25</v>
      </c>
      <c r="AB17" s="164">
        <f>INDEX('Waste Composition'!$P$5:$P$20,MATCH('5. Backyard Composting'!AB$4,'Waste Composition'!$O$5:$O$20,0))*$B17</f>
        <v>45.375</v>
      </c>
      <c r="AC17" s="164">
        <f>INDEX('Waste Composition'!$P$5:$P$20,MATCH('5. Backyard Composting'!AC$4,'Waste Composition'!$O$5:$O$20,0))*$B17</f>
        <v>75.625</v>
      </c>
      <c r="AD17" s="164">
        <f>INDEX('Waste Composition'!$P$5:$P$20,MATCH('5. Backyard Composting'!AD$4,'Waste Composition'!$O$5:$O$20,0))*$B17</f>
        <v>15.125</v>
      </c>
      <c r="AE17" s="164">
        <f>INDEX('Waste Composition'!$P$5:$P$20,MATCH('5. Backyard Composting'!AE$4,'Waste Composition'!$O$5:$O$20,0))*$B17</f>
        <v>226.875</v>
      </c>
      <c r="AF17" s="164">
        <f>INDEX('Waste Composition'!$P$5:$P$20,MATCH('5. Backyard Composting'!AF$4,'Waste Composition'!$O$5:$O$20,0))*$B17</f>
        <v>30.25</v>
      </c>
      <c r="AG17" s="164">
        <f>INDEX('Waste Composition'!$P$5:$P$20,MATCH('5. Backyard Composting'!AG$4,'Waste Composition'!$O$5:$O$20,0))*$B17</f>
        <v>30.25</v>
      </c>
      <c r="AH17" s="164">
        <f>INDEX('Waste Composition'!$P$5:$P$20,MATCH('5. Backyard Composting'!AH$4,'Waste Composition'!$O$5:$O$20,0))*$B17</f>
        <v>75.625</v>
      </c>
      <c r="AI17" s="164">
        <f>INDEX('Waste Composition'!$P$5:$P$20,MATCH('5. Backyard Composting'!AI$4,'Waste Composition'!$O$5:$O$20,0))*$B17</f>
        <v>90.75</v>
      </c>
      <c r="AJ17" s="164">
        <f>INDEX('Waste Composition'!$P$5:$P$20,MATCH('5. Backyard Composting'!AJ$4,'Waste Composition'!$O$5:$O$20,0))*$B17</f>
        <v>363</v>
      </c>
      <c r="AK17" s="164">
        <f>INDEX('Waste Composition'!$P$5:$P$20,MATCH('5. Backyard Composting'!AK$4,'Waste Composition'!$O$5:$O$20,0))*$B17</f>
        <v>15.125</v>
      </c>
      <c r="AL17" s="164">
        <f>INDEX('Waste Composition'!$P$5:$P$20,MATCH('5. Backyard Composting'!AL$4,'Waste Composition'!$O$5:$O$20,0))*$B17</f>
        <v>363</v>
      </c>
      <c r="AM17" s="173">
        <f>INDEX('Waste Composition'!$P$5:$P$20,MATCH('5. Backyard Composting'!AM$4,'Waste Composition'!$O$5:$O$20,0))*$B17</f>
        <v>242</v>
      </c>
      <c r="AO17" s="214">
        <v>0</v>
      </c>
      <c r="AP17" s="215">
        <v>0</v>
      </c>
      <c r="AQ17" s="215">
        <v>0</v>
      </c>
      <c r="AR17" s="215">
        <v>0</v>
      </c>
      <c r="AS17" s="215">
        <v>0</v>
      </c>
      <c r="AT17" s="215">
        <v>0</v>
      </c>
      <c r="AU17" s="215">
        <v>0</v>
      </c>
      <c r="AV17" s="215">
        <v>0</v>
      </c>
      <c r="AW17" s="215">
        <v>0</v>
      </c>
      <c r="AX17" s="215">
        <v>0</v>
      </c>
      <c r="AY17" s="215">
        <v>0</v>
      </c>
      <c r="AZ17" s="215">
        <v>0</v>
      </c>
      <c r="BA17" s="215">
        <v>0</v>
      </c>
      <c r="BB17" s="215">
        <v>0</v>
      </c>
      <c r="BC17" s="215">
        <v>0</v>
      </c>
      <c r="BD17" s="215">
        <v>0</v>
      </c>
      <c r="BF17" s="214">
        <v>0</v>
      </c>
      <c r="BG17" s="215">
        <v>0</v>
      </c>
      <c r="BH17" s="215">
        <v>0</v>
      </c>
      <c r="BI17" s="215">
        <v>0</v>
      </c>
      <c r="BJ17" s="215">
        <v>0</v>
      </c>
      <c r="BK17" s="215">
        <v>0</v>
      </c>
      <c r="BL17" s="215">
        <v>0</v>
      </c>
      <c r="BM17" s="215">
        <v>0</v>
      </c>
      <c r="BN17" s="215">
        <v>0</v>
      </c>
      <c r="BO17" s="215">
        <v>0</v>
      </c>
      <c r="BP17" s="215">
        <v>0</v>
      </c>
      <c r="BQ17" s="215">
        <v>0</v>
      </c>
      <c r="BR17" s="215">
        <v>0</v>
      </c>
      <c r="BS17" s="215">
        <v>0</v>
      </c>
      <c r="BT17" s="215">
        <v>0</v>
      </c>
      <c r="BU17" s="219">
        <v>0</v>
      </c>
      <c r="BW17" s="214">
        <v>1</v>
      </c>
      <c r="BX17" s="215">
        <f>'Waste Composition'!$G$5/'Waste Composition'!$P$5</f>
        <v>0.4705882352941177</v>
      </c>
      <c r="BY17" s="215">
        <v>0</v>
      </c>
      <c r="BZ17" s="215">
        <v>0</v>
      </c>
      <c r="CA17" s="215">
        <v>1</v>
      </c>
      <c r="CB17" s="215">
        <v>1</v>
      </c>
      <c r="CC17" s="215">
        <v>1</v>
      </c>
      <c r="CD17" s="215">
        <v>1</v>
      </c>
      <c r="CE17" s="215">
        <v>1</v>
      </c>
      <c r="CF17" s="215">
        <v>1</v>
      </c>
      <c r="CG17" s="215">
        <v>1</v>
      </c>
      <c r="CH17" s="215">
        <v>1</v>
      </c>
      <c r="CI17" s="215">
        <v>1</v>
      </c>
      <c r="CJ17" s="215">
        <v>1</v>
      </c>
      <c r="CK17" s="215">
        <v>1</v>
      </c>
      <c r="CL17" s="219">
        <v>1</v>
      </c>
      <c r="CN17" s="214">
        <v>0</v>
      </c>
      <c r="CO17" s="215">
        <v>0</v>
      </c>
      <c r="CP17" s="215">
        <v>0</v>
      </c>
      <c r="CQ17" s="215">
        <v>0</v>
      </c>
      <c r="CR17" s="215">
        <v>0</v>
      </c>
      <c r="CS17" s="215">
        <v>0</v>
      </c>
      <c r="CT17" s="215">
        <v>0</v>
      </c>
      <c r="CU17" s="215">
        <v>0</v>
      </c>
      <c r="CV17" s="215">
        <v>0</v>
      </c>
      <c r="CW17" s="215">
        <v>0</v>
      </c>
      <c r="CX17" s="215">
        <v>0</v>
      </c>
      <c r="CY17" s="215">
        <v>0</v>
      </c>
      <c r="CZ17" s="215">
        <v>0</v>
      </c>
      <c r="DA17" s="215">
        <v>0</v>
      </c>
      <c r="DB17" s="215">
        <v>0</v>
      </c>
      <c r="DC17" s="219">
        <v>0</v>
      </c>
      <c r="DE17" s="214">
        <v>0</v>
      </c>
      <c r="DF17" s="215">
        <f>'Waste Composition'!$G$16/'Waste Composition'!$P$5</f>
        <v>0.52941176470588236</v>
      </c>
      <c r="DG17" s="215">
        <v>1</v>
      </c>
      <c r="DH17" s="215">
        <v>1</v>
      </c>
      <c r="DI17" s="215">
        <v>0</v>
      </c>
      <c r="DJ17" s="215">
        <v>0</v>
      </c>
      <c r="DK17" s="215">
        <v>0</v>
      </c>
      <c r="DL17" s="215">
        <v>0</v>
      </c>
      <c r="DM17" s="215">
        <v>0</v>
      </c>
      <c r="DN17" s="215">
        <v>0</v>
      </c>
      <c r="DO17" s="215">
        <v>0</v>
      </c>
      <c r="DP17" s="215">
        <v>0</v>
      </c>
      <c r="DQ17" s="215">
        <v>0</v>
      </c>
      <c r="DR17" s="215">
        <v>0</v>
      </c>
      <c r="DS17" s="215">
        <v>0</v>
      </c>
      <c r="DT17" s="215">
        <v>0</v>
      </c>
      <c r="DV17" s="214">
        <v>0</v>
      </c>
      <c r="DW17" s="215">
        <v>0</v>
      </c>
      <c r="DX17" s="215">
        <v>0</v>
      </c>
      <c r="DY17" s="215">
        <v>0</v>
      </c>
      <c r="DZ17" s="215">
        <v>0</v>
      </c>
      <c r="EA17" s="215">
        <v>0</v>
      </c>
      <c r="EB17" s="215">
        <v>0</v>
      </c>
      <c r="EC17" s="215">
        <v>0</v>
      </c>
      <c r="ED17" s="215">
        <v>0</v>
      </c>
      <c r="EE17" s="215">
        <v>0</v>
      </c>
      <c r="EF17" s="215">
        <v>0</v>
      </c>
      <c r="EG17" s="215">
        <v>0</v>
      </c>
      <c r="EH17" s="215">
        <v>0</v>
      </c>
      <c r="EI17" s="215">
        <v>0</v>
      </c>
      <c r="EJ17" s="215">
        <v>0</v>
      </c>
      <c r="EK17" s="215">
        <v>0</v>
      </c>
      <c r="EM17" s="172">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73">
        <f>$AM$17*BD17</f>
        <v>0</v>
      </c>
      <c r="FC17" s="229"/>
      <c r="FD17" s="172">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73">
        <f>$AM$17*BU17</f>
        <v>0</v>
      </c>
      <c r="FT17" s="229"/>
      <c r="FU17" s="172">
        <f>$X$17*BW17</f>
        <v>121</v>
      </c>
      <c r="FV17" s="164">
        <f>$Y$17*BX17</f>
        <v>242.00000000000003</v>
      </c>
      <c r="FW17" s="164">
        <f>$Z$17*BY17</f>
        <v>0</v>
      </c>
      <c r="FX17" s="164">
        <f>$AA$17*BZ17</f>
        <v>0</v>
      </c>
      <c r="FY17" s="164">
        <f>$AB$17*CA17</f>
        <v>45.375</v>
      </c>
      <c r="FZ17" s="164">
        <f>$AC$17*CB17</f>
        <v>75.625</v>
      </c>
      <c r="GA17" s="164">
        <f>$AD$17*CC17</f>
        <v>15.125</v>
      </c>
      <c r="GB17" s="164">
        <f>$AE$17*CD17</f>
        <v>226.875</v>
      </c>
      <c r="GC17" s="164">
        <f>$AF$17*CE17</f>
        <v>30.25</v>
      </c>
      <c r="GD17" s="164">
        <f>$AG$17*CF17</f>
        <v>30.25</v>
      </c>
      <c r="GE17" s="164">
        <f>$AH$17*CG17</f>
        <v>75.625</v>
      </c>
      <c r="GF17" s="164">
        <f>$AI$17*CH17</f>
        <v>90.75</v>
      </c>
      <c r="GG17" s="164">
        <f>$AJ$17*CI17</f>
        <v>363</v>
      </c>
      <c r="GH17" s="164">
        <f>$AK$17*CJ17</f>
        <v>15.125</v>
      </c>
      <c r="GI17" s="164">
        <f>$AL$17*CK17</f>
        <v>363</v>
      </c>
      <c r="GJ17" s="173">
        <f>$AM$17*CL17</f>
        <v>242</v>
      </c>
      <c r="GK17" s="229"/>
      <c r="GL17" s="172">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73">
        <f>$AM$17*DC17</f>
        <v>0</v>
      </c>
      <c r="HB17" s="229"/>
      <c r="HC17" s="172">
        <f>$X$17*DE17</f>
        <v>0</v>
      </c>
      <c r="HD17" s="164">
        <f>$Y$17*DF17</f>
        <v>272.25</v>
      </c>
      <c r="HE17" s="164">
        <f>$Z$17*DG17</f>
        <v>544.5</v>
      </c>
      <c r="HF17" s="164">
        <f>$AA$17*DH17</f>
        <v>272.25</v>
      </c>
      <c r="HG17" s="164">
        <f>$AB$17*DI17</f>
        <v>0</v>
      </c>
      <c r="HH17" s="164">
        <f>$AC$17*DJ17</f>
        <v>0</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73">
        <f>$AM$17*DT17</f>
        <v>0</v>
      </c>
      <c r="HS17" s="229"/>
      <c r="HT17" s="172">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73">
        <f>$AM$17*EK17</f>
        <v>0</v>
      </c>
      <c r="IK17" s="61" t="s">
        <v>234</v>
      </c>
      <c r="IL17" s="62">
        <f t="shared" si="4"/>
        <v>0</v>
      </c>
      <c r="IM17" s="289">
        <f t="shared" si="5"/>
        <v>0</v>
      </c>
      <c r="IN17" s="289">
        <f t="shared" si="6"/>
        <v>6066.5195999999987</v>
      </c>
      <c r="IO17" s="289">
        <f t="shared" si="7"/>
        <v>4126.3044</v>
      </c>
      <c r="IP17" s="289">
        <f t="shared" si="8"/>
        <v>0</v>
      </c>
      <c r="IQ17" s="236">
        <f t="shared" si="9"/>
        <v>0</v>
      </c>
    </row>
    <row r="18" spans="1:251">
      <c r="A18" s="62" t="s">
        <v>265</v>
      </c>
      <c r="B18" s="145">
        <f>INDEX('Waste Projections'!$H20:$AL20,MATCH('5. Backyard Composting'!$B$1,'Waste Projections'!$H$6:$AL$6,0))</f>
        <v>2783</v>
      </c>
      <c r="C18" s="286" t="s">
        <v>253</v>
      </c>
      <c r="D18" s="154" t="s">
        <v>249</v>
      </c>
      <c r="E18" s="83" t="s">
        <v>249</v>
      </c>
      <c r="F18" s="156">
        <v>0</v>
      </c>
      <c r="G18" s="83" t="s">
        <v>249</v>
      </c>
      <c r="H18" s="156">
        <v>0</v>
      </c>
      <c r="I18" s="156" t="str">
        <f t="shared" si="0"/>
        <v>N/A</v>
      </c>
      <c r="J18" s="156">
        <v>20.8</v>
      </c>
      <c r="K18" s="190" t="s">
        <v>220</v>
      </c>
      <c r="L18" s="172">
        <f t="shared" si="3"/>
        <v>0</v>
      </c>
      <c r="M18" s="164">
        <f t="shared" si="1"/>
        <v>37047.296000000002</v>
      </c>
      <c r="N18" s="164">
        <f t="shared" si="1"/>
        <v>0</v>
      </c>
      <c r="O18" s="173">
        <f t="shared" si="1"/>
        <v>0</v>
      </c>
      <c r="P18" s="172">
        <f>INDEX('Transportation GHG'!$B$21:$B$24,MATCH('5. Backyard Composting'!P$4,'Transportation GHG'!$A$21:$A$24,0))*L18</f>
        <v>0</v>
      </c>
      <c r="Q18" s="164">
        <f>INDEX('Transportation GHG'!$B$21:$B$24,MATCH('5. Backyard Composting'!Q$4,'Transportation GHG'!$A$21:$A$24,0))*M18</f>
        <v>3.3234274304000002</v>
      </c>
      <c r="R18" s="164">
        <f>INDEX('Transportation GHG'!$B$21:$B$24,MATCH('5. Backyard Composting'!R$4,'Transportation GHG'!$A$21:$A$24,0))*N18</f>
        <v>0</v>
      </c>
      <c r="S18" s="173">
        <f>INDEX('Transportation GHG'!$B$21:$B$24,MATCH('5. Backyard Composting'!S$4,'Transportation GHG'!$A$21:$A$24,0))*O18</f>
        <v>0</v>
      </c>
      <c r="X18" s="172">
        <f>INDEX('Waste Composition'!$P$5:$P$20,MATCH('5. Backyard Composting'!X$4,'Waste Composition'!$O$5:$O$20,0))*$B18</f>
        <v>111.32000000000001</v>
      </c>
      <c r="Y18" s="164">
        <f>INDEX('Waste Composition'!$P$5:$P$20,MATCH('5. Backyard Composting'!Y$4,'Waste Composition'!$O$5:$O$20,0))*$B18</f>
        <v>473.10999999999996</v>
      </c>
      <c r="Z18" s="164">
        <f>INDEX('Waste Composition'!$P$5:$P$20,MATCH('5. Backyard Composting'!Z$4,'Waste Composition'!$O$5:$O$20,0))*$B18</f>
        <v>500.94</v>
      </c>
      <c r="AA18" s="164">
        <f>INDEX('Waste Composition'!$P$5:$P$20,MATCH('5. Backyard Composting'!AA$4,'Waste Composition'!$O$5:$O$20,0))*$B18</f>
        <v>250.47</v>
      </c>
      <c r="AB18" s="164">
        <f>INDEX('Waste Composition'!$P$5:$P$20,MATCH('5. Backyard Composting'!AB$4,'Waste Composition'!$O$5:$O$20,0))*$B18</f>
        <v>41.744999999999997</v>
      </c>
      <c r="AC18" s="164">
        <f>INDEX('Waste Composition'!$P$5:$P$20,MATCH('5. Backyard Composting'!AC$4,'Waste Composition'!$O$5:$O$20,0))*$B18</f>
        <v>69.575000000000003</v>
      </c>
      <c r="AD18" s="164">
        <f>INDEX('Waste Composition'!$P$5:$P$20,MATCH('5. Backyard Composting'!AD$4,'Waste Composition'!$O$5:$O$20,0))*$B18</f>
        <v>13.915000000000001</v>
      </c>
      <c r="AE18" s="164">
        <f>INDEX('Waste Composition'!$P$5:$P$20,MATCH('5. Backyard Composting'!AE$4,'Waste Composition'!$O$5:$O$20,0))*$B18</f>
        <v>208.72499999999999</v>
      </c>
      <c r="AF18" s="164">
        <f>INDEX('Waste Composition'!$P$5:$P$20,MATCH('5. Backyard Composting'!AF$4,'Waste Composition'!$O$5:$O$20,0))*$B18</f>
        <v>27.830000000000002</v>
      </c>
      <c r="AG18" s="164">
        <f>INDEX('Waste Composition'!$P$5:$P$20,MATCH('5. Backyard Composting'!AG$4,'Waste Composition'!$O$5:$O$20,0))*$B18</f>
        <v>27.830000000000002</v>
      </c>
      <c r="AH18" s="164">
        <f>INDEX('Waste Composition'!$P$5:$P$20,MATCH('5. Backyard Composting'!AH$4,'Waste Composition'!$O$5:$O$20,0))*$B18</f>
        <v>69.575000000000003</v>
      </c>
      <c r="AI18" s="164">
        <f>INDEX('Waste Composition'!$P$5:$P$20,MATCH('5. Backyard Composting'!AI$4,'Waste Composition'!$O$5:$O$20,0))*$B18</f>
        <v>83.49</v>
      </c>
      <c r="AJ18" s="164">
        <f>INDEX('Waste Composition'!$P$5:$P$20,MATCH('5. Backyard Composting'!AJ$4,'Waste Composition'!$O$5:$O$20,0))*$B18</f>
        <v>333.96</v>
      </c>
      <c r="AK18" s="164">
        <f>INDEX('Waste Composition'!$P$5:$P$20,MATCH('5. Backyard Composting'!AK$4,'Waste Composition'!$O$5:$O$20,0))*$B18</f>
        <v>13.915000000000001</v>
      </c>
      <c r="AL18" s="164">
        <f>INDEX('Waste Composition'!$P$5:$P$20,MATCH('5. Backyard Composting'!AL$4,'Waste Composition'!$O$5:$O$20,0))*$B18</f>
        <v>333.96</v>
      </c>
      <c r="AM18" s="173">
        <f>INDEX('Waste Composition'!$P$5:$P$20,MATCH('5. Backyard Composting'!AM$4,'Waste Composition'!$O$5:$O$20,0))*$B18</f>
        <v>222.64000000000001</v>
      </c>
      <c r="AO18" s="214">
        <v>0</v>
      </c>
      <c r="AP18" s="215">
        <v>0</v>
      </c>
      <c r="AQ18" s="215">
        <v>0</v>
      </c>
      <c r="AR18" s="215">
        <v>0</v>
      </c>
      <c r="AS18" s="215">
        <v>0</v>
      </c>
      <c r="AT18" s="215">
        <v>0</v>
      </c>
      <c r="AU18" s="215">
        <v>0</v>
      </c>
      <c r="AV18" s="215">
        <v>0</v>
      </c>
      <c r="AW18" s="215">
        <v>0</v>
      </c>
      <c r="AX18" s="215">
        <v>0</v>
      </c>
      <c r="AY18" s="215">
        <v>0</v>
      </c>
      <c r="AZ18" s="215">
        <v>0</v>
      </c>
      <c r="BA18" s="215">
        <v>0</v>
      </c>
      <c r="BB18" s="215">
        <v>0</v>
      </c>
      <c r="BC18" s="215">
        <v>0</v>
      </c>
      <c r="BD18" s="215">
        <v>0</v>
      </c>
      <c r="BF18" s="214">
        <v>0</v>
      </c>
      <c r="BG18" s="215">
        <v>0</v>
      </c>
      <c r="BH18" s="215">
        <v>0</v>
      </c>
      <c r="BI18" s="215">
        <v>0</v>
      </c>
      <c r="BJ18" s="215">
        <v>0</v>
      </c>
      <c r="BK18" s="215">
        <v>0</v>
      </c>
      <c r="BL18" s="215">
        <v>0</v>
      </c>
      <c r="BM18" s="215">
        <v>0</v>
      </c>
      <c r="BN18" s="215">
        <v>0</v>
      </c>
      <c r="BO18" s="215">
        <v>0</v>
      </c>
      <c r="BP18" s="215">
        <v>0</v>
      </c>
      <c r="BQ18" s="215">
        <v>0</v>
      </c>
      <c r="BR18" s="215">
        <v>0</v>
      </c>
      <c r="BS18" s="215">
        <v>0</v>
      </c>
      <c r="BT18" s="215">
        <v>0</v>
      </c>
      <c r="BU18" s="219">
        <v>0</v>
      </c>
      <c r="BW18" s="214">
        <v>0</v>
      </c>
      <c r="BX18" s="215">
        <v>0</v>
      </c>
      <c r="BY18" s="215">
        <v>0</v>
      </c>
      <c r="BZ18" s="215">
        <v>0</v>
      </c>
      <c r="CA18" s="215">
        <v>0</v>
      </c>
      <c r="CB18" s="215">
        <v>0</v>
      </c>
      <c r="CC18" s="215">
        <v>0</v>
      </c>
      <c r="CD18" s="215">
        <v>0</v>
      </c>
      <c r="CE18" s="215">
        <v>0</v>
      </c>
      <c r="CF18" s="215">
        <v>0</v>
      </c>
      <c r="CG18" s="215">
        <v>0</v>
      </c>
      <c r="CH18" s="215">
        <v>0</v>
      </c>
      <c r="CI18" s="215">
        <v>0</v>
      </c>
      <c r="CJ18" s="215">
        <v>0</v>
      </c>
      <c r="CK18" s="215">
        <v>0</v>
      </c>
      <c r="CL18" s="219">
        <v>0</v>
      </c>
      <c r="CN18" s="214">
        <v>1</v>
      </c>
      <c r="CO18" s="215">
        <f>'Waste Composition'!$G$5/'Waste Composition'!$P$5</f>
        <v>0.4705882352941177</v>
      </c>
      <c r="CP18" s="215">
        <v>0</v>
      </c>
      <c r="CQ18" s="215">
        <v>0</v>
      </c>
      <c r="CR18" s="215">
        <v>1</v>
      </c>
      <c r="CS18" s="215">
        <v>1</v>
      </c>
      <c r="CT18" s="215">
        <v>1</v>
      </c>
      <c r="CU18" s="215">
        <v>1</v>
      </c>
      <c r="CV18" s="215">
        <v>1</v>
      </c>
      <c r="CW18" s="215">
        <v>1</v>
      </c>
      <c r="CX18" s="215">
        <v>1</v>
      </c>
      <c r="CY18" s="215">
        <v>1</v>
      </c>
      <c r="CZ18" s="215">
        <v>1</v>
      </c>
      <c r="DA18" s="215">
        <v>1</v>
      </c>
      <c r="DB18" s="215">
        <v>1</v>
      </c>
      <c r="DC18" s="219">
        <v>1</v>
      </c>
      <c r="DE18" s="214">
        <v>0</v>
      </c>
      <c r="DF18" s="215">
        <f>'Waste Composition'!$G$16/'Waste Composition'!$P$5</f>
        <v>0.52941176470588236</v>
      </c>
      <c r="DG18" s="215">
        <v>1</v>
      </c>
      <c r="DH18" s="215">
        <v>1</v>
      </c>
      <c r="DI18" s="215">
        <v>0</v>
      </c>
      <c r="DJ18" s="215">
        <v>0</v>
      </c>
      <c r="DK18" s="215">
        <v>0</v>
      </c>
      <c r="DL18" s="215">
        <v>0</v>
      </c>
      <c r="DM18" s="215">
        <v>0</v>
      </c>
      <c r="DN18" s="215">
        <v>0</v>
      </c>
      <c r="DO18" s="215">
        <v>0</v>
      </c>
      <c r="DP18" s="215">
        <v>0</v>
      </c>
      <c r="DQ18" s="215">
        <v>0</v>
      </c>
      <c r="DR18" s="215">
        <v>0</v>
      </c>
      <c r="DS18" s="215">
        <v>0</v>
      </c>
      <c r="DT18" s="215">
        <v>0</v>
      </c>
      <c r="DV18" s="214">
        <v>0</v>
      </c>
      <c r="DW18" s="215">
        <v>0</v>
      </c>
      <c r="DX18" s="215">
        <v>0</v>
      </c>
      <c r="DY18" s="215">
        <v>0</v>
      </c>
      <c r="DZ18" s="215">
        <v>0</v>
      </c>
      <c r="EA18" s="215">
        <v>0</v>
      </c>
      <c r="EB18" s="215">
        <v>0</v>
      </c>
      <c r="EC18" s="215">
        <v>0</v>
      </c>
      <c r="ED18" s="215">
        <v>0</v>
      </c>
      <c r="EE18" s="215">
        <v>0</v>
      </c>
      <c r="EF18" s="215">
        <v>0</v>
      </c>
      <c r="EG18" s="215">
        <v>0</v>
      </c>
      <c r="EH18" s="215">
        <v>0</v>
      </c>
      <c r="EI18" s="215">
        <v>0</v>
      </c>
      <c r="EJ18" s="215">
        <v>0</v>
      </c>
      <c r="EK18" s="215">
        <v>0</v>
      </c>
      <c r="EM18" s="172">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73">
        <f>$AM$18*BD18</f>
        <v>0</v>
      </c>
      <c r="FC18" s="229"/>
      <c r="FD18" s="172">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73">
        <f>$AM$18*BU18</f>
        <v>0</v>
      </c>
      <c r="FT18" s="229"/>
      <c r="FU18" s="172">
        <f>$X$18*BW18</f>
        <v>0</v>
      </c>
      <c r="FV18" s="164">
        <f>$Y$18*BX18</f>
        <v>0</v>
      </c>
      <c r="FW18" s="164">
        <f>$Z$18*BY18</f>
        <v>0</v>
      </c>
      <c r="FX18" s="164">
        <f>$AA$18*BZ18</f>
        <v>0</v>
      </c>
      <c r="FY18" s="164">
        <f>$AB$18*CA18</f>
        <v>0</v>
      </c>
      <c r="FZ18" s="164">
        <f>$AC$18*CB18</f>
        <v>0</v>
      </c>
      <c r="GA18" s="164">
        <f>$AD$18*CC18</f>
        <v>0</v>
      </c>
      <c r="GB18" s="164">
        <f>$AE$18*CD18</f>
        <v>0</v>
      </c>
      <c r="GC18" s="164">
        <f>$AF$18*CE18</f>
        <v>0</v>
      </c>
      <c r="GD18" s="164">
        <f>$AG$18*CF18</f>
        <v>0</v>
      </c>
      <c r="GE18" s="164">
        <f>$AH$18*CG18</f>
        <v>0</v>
      </c>
      <c r="GF18" s="164">
        <f>$AI$18*CH18</f>
        <v>0</v>
      </c>
      <c r="GG18" s="164">
        <f>$AJ$18*CI18</f>
        <v>0</v>
      </c>
      <c r="GH18" s="164">
        <f>$AK$18*CJ18</f>
        <v>0</v>
      </c>
      <c r="GI18" s="164">
        <f>$AL$18*CK18</f>
        <v>0</v>
      </c>
      <c r="GJ18" s="173">
        <f>$AM$18*CL18</f>
        <v>0</v>
      </c>
      <c r="GK18" s="229"/>
      <c r="GL18" s="172">
        <f>$X$18*CN18</f>
        <v>111.32000000000001</v>
      </c>
      <c r="GM18" s="164">
        <f>$Y$18*CO18</f>
        <v>222.64000000000001</v>
      </c>
      <c r="GN18" s="164">
        <f>$Z$18*CP18</f>
        <v>0</v>
      </c>
      <c r="GO18" s="164">
        <f>$AA$18*CQ18</f>
        <v>0</v>
      </c>
      <c r="GP18" s="164">
        <f>$AB$18*CR18</f>
        <v>41.744999999999997</v>
      </c>
      <c r="GQ18" s="164">
        <f>$AC$18*CS18</f>
        <v>69.575000000000003</v>
      </c>
      <c r="GR18" s="164">
        <f>$AD$18*CT18</f>
        <v>13.915000000000001</v>
      </c>
      <c r="GS18" s="164">
        <f>$AE$18*CU18</f>
        <v>208.72499999999999</v>
      </c>
      <c r="GT18" s="164">
        <f>$AF$18*CV18</f>
        <v>27.830000000000002</v>
      </c>
      <c r="GU18" s="164">
        <f>$AG$18*CW18</f>
        <v>27.830000000000002</v>
      </c>
      <c r="GV18" s="164">
        <f>$AH$18*CX18</f>
        <v>69.575000000000003</v>
      </c>
      <c r="GW18" s="164">
        <f>$AI$18*CY18</f>
        <v>83.49</v>
      </c>
      <c r="GX18" s="164">
        <f>$AJ$18*CZ18</f>
        <v>333.96</v>
      </c>
      <c r="GY18" s="164">
        <f>$AK$18*DA18</f>
        <v>13.915000000000001</v>
      </c>
      <c r="GZ18" s="164">
        <f>$AL$18*DB18</f>
        <v>333.96</v>
      </c>
      <c r="HA18" s="173">
        <f>$AM$18*DC18</f>
        <v>222.64000000000001</v>
      </c>
      <c r="HB18" s="229"/>
      <c r="HC18" s="172">
        <f>$X$18*DE18</f>
        <v>0</v>
      </c>
      <c r="HD18" s="164">
        <f>$Y$18*DF18</f>
        <v>250.46999999999997</v>
      </c>
      <c r="HE18" s="164">
        <f>$Z$18*DG18</f>
        <v>500.94</v>
      </c>
      <c r="HF18" s="164">
        <f>$AA$18*DH18</f>
        <v>250.47</v>
      </c>
      <c r="HG18" s="164">
        <f>$AB$18*DI18</f>
        <v>0</v>
      </c>
      <c r="HH18" s="164">
        <f>$AC$18*DJ18</f>
        <v>0</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73">
        <f>$AM$18*DT18</f>
        <v>0</v>
      </c>
      <c r="HS18" s="229"/>
      <c r="HT18" s="172">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73">
        <f>$AM$18*EK18</f>
        <v>0</v>
      </c>
      <c r="IK18" s="65" t="s">
        <v>235</v>
      </c>
      <c r="IL18" s="62">
        <f t="shared" si="4"/>
        <v>0</v>
      </c>
      <c r="IM18" s="289">
        <f t="shared" si="5"/>
        <v>0</v>
      </c>
      <c r="IN18" s="289">
        <f t="shared" si="6"/>
        <v>195.78279106785317</v>
      </c>
      <c r="IO18" s="289">
        <f t="shared" si="7"/>
        <v>171.92935</v>
      </c>
      <c r="IP18" s="289">
        <f t="shared" si="8"/>
        <v>0</v>
      </c>
      <c r="IQ18" s="236">
        <f t="shared" si="9"/>
        <v>0</v>
      </c>
    </row>
    <row r="19" spans="1:251">
      <c r="A19" s="62" t="s">
        <v>266</v>
      </c>
      <c r="B19" s="145">
        <f>INDEX('Waste Projections'!$H21:$AL21,MATCH('5. Backyard Composting'!$B$1,'Waste Projections'!$H$6:$AL$6,0))</f>
        <v>1047.98</v>
      </c>
      <c r="C19" s="286" t="s">
        <v>253</v>
      </c>
      <c r="D19" s="154" t="s">
        <v>249</v>
      </c>
      <c r="E19" s="83" t="s">
        <v>249</v>
      </c>
      <c r="F19" s="156">
        <v>0</v>
      </c>
      <c r="G19" s="83" t="s">
        <v>249</v>
      </c>
      <c r="H19" s="156">
        <v>0</v>
      </c>
      <c r="I19" s="156" t="str">
        <f t="shared" si="0"/>
        <v>N/A</v>
      </c>
      <c r="J19" s="156">
        <v>70.900000000000006</v>
      </c>
      <c r="K19" s="190" t="s">
        <v>220</v>
      </c>
      <c r="L19" s="172">
        <f t="shared" si="3"/>
        <v>0</v>
      </c>
      <c r="M19" s="164">
        <f t="shared" si="1"/>
        <v>47553.140480000009</v>
      </c>
      <c r="N19" s="164">
        <f t="shared" si="1"/>
        <v>0</v>
      </c>
      <c r="O19" s="173">
        <f t="shared" si="1"/>
        <v>0</v>
      </c>
      <c r="P19" s="172">
        <f>INDEX('Transportation GHG'!$B$21:$B$24,MATCH('5. Backyard Composting'!P$4,'Transportation GHG'!$A$21:$A$24,0))*L19</f>
        <v>0</v>
      </c>
      <c r="Q19" s="164">
        <f>INDEX('Transportation GHG'!$B$21:$B$24,MATCH('5. Backyard Composting'!Q$4,'Transportation GHG'!$A$21:$A$24,0))*M19</f>
        <v>4.2658824944443081</v>
      </c>
      <c r="R19" s="164">
        <f>INDEX('Transportation GHG'!$B$21:$B$24,MATCH('5. Backyard Composting'!R$4,'Transportation GHG'!$A$21:$A$24,0))*N19</f>
        <v>0</v>
      </c>
      <c r="S19" s="173">
        <f>INDEX('Transportation GHG'!$B$21:$B$24,MATCH('5. Backyard Composting'!S$4,'Transportation GHG'!$A$21:$A$24,0))*O19</f>
        <v>0</v>
      </c>
      <c r="X19" s="172">
        <f>INDEX('Waste Composition'!$P$5:$P$20,MATCH('5. Backyard Composting'!X$4,'Waste Composition'!$O$5:$O$20,0))*$B19</f>
        <v>41.919200000000004</v>
      </c>
      <c r="Y19" s="164">
        <f>INDEX('Waste Composition'!$P$5:$P$20,MATCH('5. Backyard Composting'!Y$4,'Waste Composition'!$O$5:$O$20,0))*$B19</f>
        <v>178.1566</v>
      </c>
      <c r="Z19" s="164">
        <f>INDEX('Waste Composition'!$P$5:$P$20,MATCH('5. Backyard Composting'!Z$4,'Waste Composition'!$O$5:$O$20,0))*$B19</f>
        <v>188.63640000000001</v>
      </c>
      <c r="AA19" s="164">
        <f>INDEX('Waste Composition'!$P$5:$P$20,MATCH('5. Backyard Composting'!AA$4,'Waste Composition'!$O$5:$O$20,0))*$B19</f>
        <v>94.318200000000004</v>
      </c>
      <c r="AB19" s="164">
        <f>INDEX('Waste Composition'!$P$5:$P$20,MATCH('5. Backyard Composting'!AB$4,'Waste Composition'!$O$5:$O$20,0))*$B19</f>
        <v>15.7197</v>
      </c>
      <c r="AC19" s="164">
        <f>INDEX('Waste Composition'!$P$5:$P$20,MATCH('5. Backyard Composting'!AC$4,'Waste Composition'!$O$5:$O$20,0))*$B19</f>
        <v>26.1995</v>
      </c>
      <c r="AD19" s="164">
        <f>INDEX('Waste Composition'!$P$5:$P$20,MATCH('5. Backyard Composting'!AD$4,'Waste Composition'!$O$5:$O$20,0))*$B19</f>
        <v>5.2399000000000004</v>
      </c>
      <c r="AE19" s="164">
        <f>INDEX('Waste Composition'!$P$5:$P$20,MATCH('5. Backyard Composting'!AE$4,'Waste Composition'!$O$5:$O$20,0))*$B19</f>
        <v>78.598500000000001</v>
      </c>
      <c r="AF19" s="164">
        <f>INDEX('Waste Composition'!$P$5:$P$20,MATCH('5. Backyard Composting'!AF$4,'Waste Composition'!$O$5:$O$20,0))*$B19</f>
        <v>10.479800000000001</v>
      </c>
      <c r="AG19" s="164">
        <f>INDEX('Waste Composition'!$P$5:$P$20,MATCH('5. Backyard Composting'!AG$4,'Waste Composition'!$O$5:$O$20,0))*$B19</f>
        <v>10.479800000000001</v>
      </c>
      <c r="AH19" s="164">
        <f>INDEX('Waste Composition'!$P$5:$P$20,MATCH('5. Backyard Composting'!AH$4,'Waste Composition'!$O$5:$O$20,0))*$B19</f>
        <v>26.1995</v>
      </c>
      <c r="AI19" s="164">
        <f>INDEX('Waste Composition'!$P$5:$P$20,MATCH('5. Backyard Composting'!AI$4,'Waste Composition'!$O$5:$O$20,0))*$B19</f>
        <v>31.439399999999999</v>
      </c>
      <c r="AJ19" s="164">
        <f>INDEX('Waste Composition'!$P$5:$P$20,MATCH('5. Backyard Composting'!AJ$4,'Waste Composition'!$O$5:$O$20,0))*$B19</f>
        <v>125.7576</v>
      </c>
      <c r="AK19" s="164">
        <f>INDEX('Waste Composition'!$P$5:$P$20,MATCH('5. Backyard Composting'!AK$4,'Waste Composition'!$O$5:$O$20,0))*$B19</f>
        <v>5.2399000000000004</v>
      </c>
      <c r="AL19" s="164">
        <f>INDEX('Waste Composition'!$P$5:$P$20,MATCH('5. Backyard Composting'!AL$4,'Waste Composition'!$O$5:$O$20,0))*$B19</f>
        <v>125.7576</v>
      </c>
      <c r="AM19" s="173">
        <f>INDEX('Waste Composition'!$P$5:$P$20,MATCH('5. Backyard Composting'!AM$4,'Waste Composition'!$O$5:$O$20,0))*$B19</f>
        <v>83.838400000000007</v>
      </c>
      <c r="AO19" s="214">
        <v>0</v>
      </c>
      <c r="AP19" s="215">
        <v>0</v>
      </c>
      <c r="AQ19" s="215">
        <v>0</v>
      </c>
      <c r="AR19" s="215">
        <v>0</v>
      </c>
      <c r="AS19" s="215">
        <v>0</v>
      </c>
      <c r="AT19" s="215">
        <v>0</v>
      </c>
      <c r="AU19" s="215">
        <v>0</v>
      </c>
      <c r="AV19" s="215">
        <v>0</v>
      </c>
      <c r="AW19" s="215">
        <v>0</v>
      </c>
      <c r="AX19" s="215">
        <v>0</v>
      </c>
      <c r="AY19" s="215">
        <v>0</v>
      </c>
      <c r="AZ19" s="215">
        <v>0</v>
      </c>
      <c r="BA19" s="215">
        <v>0</v>
      </c>
      <c r="BB19" s="215">
        <v>0</v>
      </c>
      <c r="BC19" s="215">
        <v>0</v>
      </c>
      <c r="BD19" s="215">
        <v>0</v>
      </c>
      <c r="BF19" s="214">
        <v>0</v>
      </c>
      <c r="BG19" s="215">
        <v>0</v>
      </c>
      <c r="BH19" s="215">
        <v>0</v>
      </c>
      <c r="BI19" s="215">
        <v>0</v>
      </c>
      <c r="BJ19" s="215">
        <v>0</v>
      </c>
      <c r="BK19" s="215">
        <v>0</v>
      </c>
      <c r="BL19" s="215">
        <v>0</v>
      </c>
      <c r="BM19" s="215">
        <v>0</v>
      </c>
      <c r="BN19" s="215">
        <v>0</v>
      </c>
      <c r="BO19" s="215">
        <v>0</v>
      </c>
      <c r="BP19" s="215">
        <v>0</v>
      </c>
      <c r="BQ19" s="215">
        <v>0</v>
      </c>
      <c r="BR19" s="215">
        <v>0</v>
      </c>
      <c r="BS19" s="215">
        <v>0</v>
      </c>
      <c r="BT19" s="215">
        <v>0</v>
      </c>
      <c r="BU19" s="219">
        <v>0</v>
      </c>
      <c r="BW19" s="214">
        <v>0</v>
      </c>
      <c r="BX19" s="215">
        <v>0</v>
      </c>
      <c r="BY19" s="215">
        <v>0</v>
      </c>
      <c r="BZ19" s="215">
        <v>0</v>
      </c>
      <c r="CA19" s="215">
        <v>0</v>
      </c>
      <c r="CB19" s="215">
        <v>0</v>
      </c>
      <c r="CC19" s="215">
        <v>0</v>
      </c>
      <c r="CD19" s="215">
        <v>0</v>
      </c>
      <c r="CE19" s="215">
        <v>0</v>
      </c>
      <c r="CF19" s="215">
        <v>0</v>
      </c>
      <c r="CG19" s="215">
        <v>0</v>
      </c>
      <c r="CH19" s="215">
        <v>0</v>
      </c>
      <c r="CI19" s="215">
        <v>0</v>
      </c>
      <c r="CJ19" s="215">
        <v>0</v>
      </c>
      <c r="CK19" s="215">
        <v>0</v>
      </c>
      <c r="CL19" s="219">
        <v>0</v>
      </c>
      <c r="CN19" s="214">
        <v>1</v>
      </c>
      <c r="CO19" s="215">
        <f>'Waste Composition'!$G$5/'Waste Composition'!$P$5</f>
        <v>0.4705882352941177</v>
      </c>
      <c r="CP19" s="215">
        <v>0</v>
      </c>
      <c r="CQ19" s="215">
        <v>0</v>
      </c>
      <c r="CR19" s="215">
        <v>1</v>
      </c>
      <c r="CS19" s="215">
        <v>1</v>
      </c>
      <c r="CT19" s="215">
        <v>1</v>
      </c>
      <c r="CU19" s="215">
        <v>1</v>
      </c>
      <c r="CV19" s="215">
        <v>1</v>
      </c>
      <c r="CW19" s="215">
        <v>1</v>
      </c>
      <c r="CX19" s="215">
        <v>1</v>
      </c>
      <c r="CY19" s="215">
        <v>1</v>
      </c>
      <c r="CZ19" s="215">
        <v>1</v>
      </c>
      <c r="DA19" s="215">
        <v>1</v>
      </c>
      <c r="DB19" s="215">
        <v>1</v>
      </c>
      <c r="DC19" s="219">
        <v>1</v>
      </c>
      <c r="DE19" s="214">
        <v>0</v>
      </c>
      <c r="DF19" s="215">
        <f>'Waste Composition'!$G$16/'Waste Composition'!$P$5</f>
        <v>0.52941176470588236</v>
      </c>
      <c r="DG19" s="215">
        <v>1</v>
      </c>
      <c r="DH19" s="215">
        <v>1</v>
      </c>
      <c r="DI19" s="215">
        <v>0</v>
      </c>
      <c r="DJ19" s="215">
        <v>0</v>
      </c>
      <c r="DK19" s="215">
        <v>0</v>
      </c>
      <c r="DL19" s="215">
        <v>0</v>
      </c>
      <c r="DM19" s="215">
        <v>0</v>
      </c>
      <c r="DN19" s="215">
        <v>0</v>
      </c>
      <c r="DO19" s="215">
        <v>0</v>
      </c>
      <c r="DP19" s="215">
        <v>0</v>
      </c>
      <c r="DQ19" s="215">
        <v>0</v>
      </c>
      <c r="DR19" s="215">
        <v>0</v>
      </c>
      <c r="DS19" s="215">
        <v>0</v>
      </c>
      <c r="DT19" s="215">
        <v>0</v>
      </c>
      <c r="DV19" s="214">
        <v>0</v>
      </c>
      <c r="DW19" s="215">
        <v>0</v>
      </c>
      <c r="DX19" s="215">
        <v>0</v>
      </c>
      <c r="DY19" s="215">
        <v>0</v>
      </c>
      <c r="DZ19" s="215">
        <v>0</v>
      </c>
      <c r="EA19" s="215">
        <v>0</v>
      </c>
      <c r="EB19" s="215">
        <v>0</v>
      </c>
      <c r="EC19" s="215">
        <v>0</v>
      </c>
      <c r="ED19" s="215">
        <v>0</v>
      </c>
      <c r="EE19" s="215">
        <v>0</v>
      </c>
      <c r="EF19" s="215">
        <v>0</v>
      </c>
      <c r="EG19" s="215">
        <v>0</v>
      </c>
      <c r="EH19" s="215">
        <v>0</v>
      </c>
      <c r="EI19" s="215">
        <v>0</v>
      </c>
      <c r="EJ19" s="215">
        <v>0</v>
      </c>
      <c r="EK19" s="215">
        <v>0</v>
      </c>
      <c r="EM19" s="172">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73">
        <f>$AM$19*BD19</f>
        <v>0</v>
      </c>
      <c r="FC19" s="229"/>
      <c r="FD19" s="172">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73">
        <f>$AM$19*BU19</f>
        <v>0</v>
      </c>
      <c r="FT19" s="229"/>
      <c r="FU19" s="172">
        <f>$X$19*BW19</f>
        <v>0</v>
      </c>
      <c r="FV19" s="164">
        <f>$Y$19*BX19</f>
        <v>0</v>
      </c>
      <c r="FW19" s="164">
        <f>$Z$19*BY19</f>
        <v>0</v>
      </c>
      <c r="FX19" s="164">
        <f>$AA$19*BZ19</f>
        <v>0</v>
      </c>
      <c r="FY19" s="164">
        <f>$AB$19*CA19</f>
        <v>0</v>
      </c>
      <c r="FZ19" s="164">
        <f>$AC$19*CB19</f>
        <v>0</v>
      </c>
      <c r="GA19" s="164">
        <f>$AD$19*CC19</f>
        <v>0</v>
      </c>
      <c r="GB19" s="164">
        <f>$AE$19*CD19</f>
        <v>0</v>
      </c>
      <c r="GC19" s="164">
        <f>$AF$19*CE19</f>
        <v>0</v>
      </c>
      <c r="GD19" s="164">
        <f>$AG$19*CF19</f>
        <v>0</v>
      </c>
      <c r="GE19" s="164">
        <f>$AH$19*CG19</f>
        <v>0</v>
      </c>
      <c r="GF19" s="164">
        <f>$AI$19*CH19</f>
        <v>0</v>
      </c>
      <c r="GG19" s="164">
        <f>$AJ$19*CI19</f>
        <v>0</v>
      </c>
      <c r="GH19" s="164">
        <f>$AK$19*CJ19</f>
        <v>0</v>
      </c>
      <c r="GI19" s="164">
        <f>$AL$19*CK19</f>
        <v>0</v>
      </c>
      <c r="GJ19" s="173">
        <f>$AM$19*CL19</f>
        <v>0</v>
      </c>
      <c r="GK19" s="229"/>
      <c r="GL19" s="172">
        <f>$X$19*CN19</f>
        <v>41.919200000000004</v>
      </c>
      <c r="GM19" s="164">
        <f>$Y$19*CO19</f>
        <v>83.838400000000007</v>
      </c>
      <c r="GN19" s="164">
        <f>$Z$19*CP19</f>
        <v>0</v>
      </c>
      <c r="GO19" s="164">
        <f>$AA$19*CQ19</f>
        <v>0</v>
      </c>
      <c r="GP19" s="164">
        <f>$AB$19*CR19</f>
        <v>15.7197</v>
      </c>
      <c r="GQ19" s="164">
        <f>$AC$19*CS19</f>
        <v>26.1995</v>
      </c>
      <c r="GR19" s="164">
        <f>$AD$19*CT19</f>
        <v>5.2399000000000004</v>
      </c>
      <c r="GS19" s="164">
        <f>$AE$19*CU19</f>
        <v>78.598500000000001</v>
      </c>
      <c r="GT19" s="164">
        <f>$AF$19*CV19</f>
        <v>10.479800000000001</v>
      </c>
      <c r="GU19" s="164">
        <f>$AG$19*CW19</f>
        <v>10.479800000000001</v>
      </c>
      <c r="GV19" s="164">
        <f>$AH$19*CX19</f>
        <v>26.1995</v>
      </c>
      <c r="GW19" s="164">
        <f>$AI$19*CY19</f>
        <v>31.439399999999999</v>
      </c>
      <c r="GX19" s="164">
        <f>$AJ$19*CZ19</f>
        <v>125.7576</v>
      </c>
      <c r="GY19" s="164">
        <f>$AK$19*DA19</f>
        <v>5.2399000000000004</v>
      </c>
      <c r="GZ19" s="164">
        <f>$AL$19*DB19</f>
        <v>125.7576</v>
      </c>
      <c r="HA19" s="173">
        <f>$AM$19*DC19</f>
        <v>83.838400000000007</v>
      </c>
      <c r="HB19" s="229"/>
      <c r="HC19" s="172">
        <f>$X$19*DE19</f>
        <v>0</v>
      </c>
      <c r="HD19" s="164">
        <f>$Y$19*DF19</f>
        <v>94.318200000000004</v>
      </c>
      <c r="HE19" s="164">
        <f>$Z$19*DG19</f>
        <v>188.63640000000001</v>
      </c>
      <c r="HF19" s="164">
        <f>$AA$19*DH19</f>
        <v>94.318200000000004</v>
      </c>
      <c r="HG19" s="164">
        <f>$AB$19*DI19</f>
        <v>0</v>
      </c>
      <c r="HH19" s="164">
        <f>$AC$19*DJ19</f>
        <v>0</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73">
        <f>$AM$19*DT19</f>
        <v>0</v>
      </c>
      <c r="HS19" s="229"/>
      <c r="HT19" s="172">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73">
        <f>$AM$19*EK19</f>
        <v>0</v>
      </c>
      <c r="IK19" s="65" t="s">
        <v>236</v>
      </c>
      <c r="IL19" s="62">
        <f t="shared" si="4"/>
        <v>0</v>
      </c>
      <c r="IM19" s="289">
        <f t="shared" si="5"/>
        <v>0</v>
      </c>
      <c r="IN19" s="289">
        <f t="shared" si="6"/>
        <v>4698.7869856284751</v>
      </c>
      <c r="IO19" s="289">
        <f t="shared" si="7"/>
        <v>4126.3044</v>
      </c>
      <c r="IP19" s="289">
        <f t="shared" si="8"/>
        <v>0</v>
      </c>
      <c r="IQ19" s="236">
        <f t="shared" si="9"/>
        <v>0</v>
      </c>
    </row>
    <row r="20" spans="1:251" ht="14.65" thickBot="1">
      <c r="A20" s="62" t="s">
        <v>267</v>
      </c>
      <c r="B20" s="145">
        <f>INDEX('Waste Projections'!$H22:$AL22,MATCH('5. Backyard Composting'!$B$1,'Waste Projections'!$H$6:$AL$6,0))</f>
        <v>773.87</v>
      </c>
      <c r="C20" s="286" t="s">
        <v>248</v>
      </c>
      <c r="D20" s="154" t="s">
        <v>249</v>
      </c>
      <c r="E20" s="83" t="s">
        <v>249</v>
      </c>
      <c r="F20" s="156">
        <v>0</v>
      </c>
      <c r="G20" s="83" t="s">
        <v>249</v>
      </c>
      <c r="H20" s="156">
        <v>0</v>
      </c>
      <c r="I20" s="156" t="str">
        <f t="shared" si="0"/>
        <v>N/A</v>
      </c>
      <c r="J20" s="156">
        <v>86.6</v>
      </c>
      <c r="K20" s="190" t="s">
        <v>220</v>
      </c>
      <c r="L20" s="172">
        <f t="shared" si="3"/>
        <v>0</v>
      </c>
      <c r="M20" s="164">
        <f t="shared" si="1"/>
        <v>42890.970880000001</v>
      </c>
      <c r="N20" s="164">
        <f t="shared" si="1"/>
        <v>0</v>
      </c>
      <c r="O20" s="173">
        <f t="shared" si="1"/>
        <v>0</v>
      </c>
      <c r="P20" s="172">
        <f>INDEX('Transportation GHG'!$B$21:$B$24,MATCH('5. Backyard Composting'!P$4,'Transportation GHG'!$A$21:$A$24,0))*L20</f>
        <v>0</v>
      </c>
      <c r="Q20" s="164">
        <f>INDEX('Transportation GHG'!$B$21:$B$24,MATCH('5. Backyard Composting'!Q$4,'Transportation GHG'!$A$21:$A$24,0))*M20</f>
        <v>3.847650018481231</v>
      </c>
      <c r="R20" s="164">
        <f>INDEX('Transportation GHG'!$B$21:$B$24,MATCH('5. Backyard Composting'!R$4,'Transportation GHG'!$A$21:$A$24,0))*N20</f>
        <v>0</v>
      </c>
      <c r="S20" s="173">
        <f>INDEX('Transportation GHG'!$B$21:$B$24,MATCH('5. Backyard Composting'!S$4,'Transportation GHG'!$A$21:$A$24,0))*O20</f>
        <v>0</v>
      </c>
      <c r="X20" s="172">
        <f>INDEX('Waste Composition'!$P$5:$P$20,MATCH('5. Backyard Composting'!X$4,'Waste Composition'!$O$5:$O$20,0))*$B20</f>
        <v>30.954800000000002</v>
      </c>
      <c r="Y20" s="164">
        <f>INDEX('Waste Composition'!$P$5:$P$20,MATCH('5. Backyard Composting'!Y$4,'Waste Composition'!$O$5:$O$20,0))*$B20</f>
        <v>131.55789999999999</v>
      </c>
      <c r="Z20" s="164">
        <f>INDEX('Waste Composition'!$P$5:$P$20,MATCH('5. Backyard Composting'!Z$4,'Waste Composition'!$O$5:$O$20,0))*$B20</f>
        <v>139.29659999999998</v>
      </c>
      <c r="AA20" s="164">
        <f>INDEX('Waste Composition'!$P$5:$P$20,MATCH('5. Backyard Composting'!AA$4,'Waste Composition'!$O$5:$O$20,0))*$B20</f>
        <v>69.648299999999992</v>
      </c>
      <c r="AB20" s="164">
        <f>INDEX('Waste Composition'!$P$5:$P$20,MATCH('5. Backyard Composting'!AB$4,'Waste Composition'!$O$5:$O$20,0))*$B20</f>
        <v>11.60805</v>
      </c>
      <c r="AC20" s="164">
        <f>INDEX('Waste Composition'!$P$5:$P$20,MATCH('5. Backyard Composting'!AC$4,'Waste Composition'!$O$5:$O$20,0))*$B20</f>
        <v>19.34675</v>
      </c>
      <c r="AD20" s="164">
        <f>INDEX('Waste Composition'!$P$5:$P$20,MATCH('5. Backyard Composting'!AD$4,'Waste Composition'!$O$5:$O$20,0))*$B20</f>
        <v>3.8693500000000003</v>
      </c>
      <c r="AE20" s="164">
        <f>INDEX('Waste Composition'!$P$5:$P$20,MATCH('5. Backyard Composting'!AE$4,'Waste Composition'!$O$5:$O$20,0))*$B20</f>
        <v>58.04025</v>
      </c>
      <c r="AF20" s="164">
        <f>INDEX('Waste Composition'!$P$5:$P$20,MATCH('5. Backyard Composting'!AF$4,'Waste Composition'!$O$5:$O$20,0))*$B20</f>
        <v>7.7387000000000006</v>
      </c>
      <c r="AG20" s="164">
        <f>INDEX('Waste Composition'!$P$5:$P$20,MATCH('5. Backyard Composting'!AG$4,'Waste Composition'!$O$5:$O$20,0))*$B20</f>
        <v>7.7387000000000006</v>
      </c>
      <c r="AH20" s="164">
        <f>INDEX('Waste Composition'!$P$5:$P$20,MATCH('5. Backyard Composting'!AH$4,'Waste Composition'!$O$5:$O$20,0))*$B20</f>
        <v>19.34675</v>
      </c>
      <c r="AI20" s="164">
        <f>INDEX('Waste Composition'!$P$5:$P$20,MATCH('5. Backyard Composting'!AI$4,'Waste Composition'!$O$5:$O$20,0))*$B20</f>
        <v>23.216100000000001</v>
      </c>
      <c r="AJ20" s="164">
        <f>INDEX('Waste Composition'!$P$5:$P$20,MATCH('5. Backyard Composting'!AJ$4,'Waste Composition'!$O$5:$O$20,0))*$B20</f>
        <v>92.864400000000003</v>
      </c>
      <c r="AK20" s="164">
        <f>INDEX('Waste Composition'!$P$5:$P$20,MATCH('5. Backyard Composting'!AK$4,'Waste Composition'!$O$5:$O$20,0))*$B20</f>
        <v>3.8693500000000003</v>
      </c>
      <c r="AL20" s="164">
        <f>INDEX('Waste Composition'!$P$5:$P$20,MATCH('5. Backyard Composting'!AL$4,'Waste Composition'!$O$5:$O$20,0))*$B20</f>
        <v>92.864400000000003</v>
      </c>
      <c r="AM20" s="173">
        <f>INDEX('Waste Composition'!$P$5:$P$20,MATCH('5. Backyard Composting'!AM$4,'Waste Composition'!$O$5:$O$20,0))*$B20</f>
        <v>61.909600000000005</v>
      </c>
      <c r="AO20" s="214">
        <v>0</v>
      </c>
      <c r="AP20" s="215">
        <v>0</v>
      </c>
      <c r="AQ20" s="215">
        <v>0</v>
      </c>
      <c r="AR20" s="215">
        <v>0</v>
      </c>
      <c r="AS20" s="215">
        <v>0</v>
      </c>
      <c r="AT20" s="215">
        <v>0</v>
      </c>
      <c r="AU20" s="215">
        <v>0</v>
      </c>
      <c r="AV20" s="215">
        <v>0</v>
      </c>
      <c r="AW20" s="215">
        <v>0</v>
      </c>
      <c r="AX20" s="215">
        <v>0</v>
      </c>
      <c r="AY20" s="215">
        <v>0</v>
      </c>
      <c r="AZ20" s="215">
        <v>0</v>
      </c>
      <c r="BA20" s="215">
        <v>0</v>
      </c>
      <c r="BB20" s="215">
        <v>0</v>
      </c>
      <c r="BC20" s="215">
        <v>0</v>
      </c>
      <c r="BD20" s="215">
        <v>0</v>
      </c>
      <c r="BF20" s="214">
        <v>0</v>
      </c>
      <c r="BG20" s="215">
        <v>0</v>
      </c>
      <c r="BH20" s="215">
        <v>0</v>
      </c>
      <c r="BI20" s="215">
        <v>0</v>
      </c>
      <c r="BJ20" s="215">
        <v>0</v>
      </c>
      <c r="BK20" s="215">
        <v>0</v>
      </c>
      <c r="BL20" s="215">
        <v>0</v>
      </c>
      <c r="BM20" s="215">
        <v>0</v>
      </c>
      <c r="BN20" s="215">
        <v>0</v>
      </c>
      <c r="BO20" s="215">
        <v>0</v>
      </c>
      <c r="BP20" s="215">
        <v>0</v>
      </c>
      <c r="BQ20" s="215">
        <v>0</v>
      </c>
      <c r="BR20" s="215">
        <v>0</v>
      </c>
      <c r="BS20" s="215">
        <v>0</v>
      </c>
      <c r="BT20" s="215">
        <v>0</v>
      </c>
      <c r="BU20" s="219">
        <v>0</v>
      </c>
      <c r="BW20" s="214">
        <v>1</v>
      </c>
      <c r="BX20" s="215">
        <f>'Waste Composition'!$G$5/'Waste Composition'!$P$5</f>
        <v>0.4705882352941177</v>
      </c>
      <c r="BY20" s="215">
        <v>0</v>
      </c>
      <c r="BZ20" s="215">
        <v>0</v>
      </c>
      <c r="CA20" s="215">
        <v>1</v>
      </c>
      <c r="CB20" s="215">
        <v>1</v>
      </c>
      <c r="CC20" s="215">
        <v>1</v>
      </c>
      <c r="CD20" s="215">
        <v>1</v>
      </c>
      <c r="CE20" s="215">
        <v>1</v>
      </c>
      <c r="CF20" s="215">
        <v>1</v>
      </c>
      <c r="CG20" s="215">
        <v>1</v>
      </c>
      <c r="CH20" s="215">
        <v>1</v>
      </c>
      <c r="CI20" s="215">
        <v>1</v>
      </c>
      <c r="CJ20" s="215">
        <v>1</v>
      </c>
      <c r="CK20" s="215">
        <v>1</v>
      </c>
      <c r="CL20" s="219">
        <v>1</v>
      </c>
      <c r="CN20" s="214">
        <v>0</v>
      </c>
      <c r="CO20" s="215">
        <v>0</v>
      </c>
      <c r="CP20" s="215">
        <v>0</v>
      </c>
      <c r="CQ20" s="215">
        <v>0</v>
      </c>
      <c r="CR20" s="215">
        <v>0</v>
      </c>
      <c r="CS20" s="215">
        <v>0</v>
      </c>
      <c r="CT20" s="215">
        <v>0</v>
      </c>
      <c r="CU20" s="215">
        <v>0</v>
      </c>
      <c r="CV20" s="215">
        <v>0</v>
      </c>
      <c r="CW20" s="215">
        <v>0</v>
      </c>
      <c r="CX20" s="215">
        <v>0</v>
      </c>
      <c r="CY20" s="215">
        <v>0</v>
      </c>
      <c r="CZ20" s="215">
        <v>0</v>
      </c>
      <c r="DA20" s="215">
        <v>0</v>
      </c>
      <c r="DB20" s="215">
        <v>0</v>
      </c>
      <c r="DC20" s="219">
        <v>0</v>
      </c>
      <c r="DE20" s="214">
        <v>0</v>
      </c>
      <c r="DF20" s="215">
        <f>'Waste Composition'!$G$16/'Waste Composition'!$P$5</f>
        <v>0.52941176470588236</v>
      </c>
      <c r="DG20" s="215">
        <v>1</v>
      </c>
      <c r="DH20" s="215">
        <v>1</v>
      </c>
      <c r="DI20" s="215">
        <v>0</v>
      </c>
      <c r="DJ20" s="215">
        <v>0</v>
      </c>
      <c r="DK20" s="215">
        <v>0</v>
      </c>
      <c r="DL20" s="215">
        <v>0</v>
      </c>
      <c r="DM20" s="215">
        <v>0</v>
      </c>
      <c r="DN20" s="215">
        <v>0</v>
      </c>
      <c r="DO20" s="215">
        <v>0</v>
      </c>
      <c r="DP20" s="215">
        <v>0</v>
      </c>
      <c r="DQ20" s="215">
        <v>0</v>
      </c>
      <c r="DR20" s="215">
        <v>0</v>
      </c>
      <c r="DS20" s="215">
        <v>0</v>
      </c>
      <c r="DT20" s="215">
        <v>0</v>
      </c>
      <c r="DV20" s="214">
        <v>0</v>
      </c>
      <c r="DW20" s="215">
        <v>0</v>
      </c>
      <c r="DX20" s="215">
        <v>0</v>
      </c>
      <c r="DY20" s="215">
        <v>0</v>
      </c>
      <c r="DZ20" s="215">
        <v>0</v>
      </c>
      <c r="EA20" s="215">
        <v>0</v>
      </c>
      <c r="EB20" s="215">
        <v>0</v>
      </c>
      <c r="EC20" s="215">
        <v>0</v>
      </c>
      <c r="ED20" s="215">
        <v>0</v>
      </c>
      <c r="EE20" s="215">
        <v>0</v>
      </c>
      <c r="EF20" s="215">
        <v>0</v>
      </c>
      <c r="EG20" s="215">
        <v>0</v>
      </c>
      <c r="EH20" s="215">
        <v>0</v>
      </c>
      <c r="EI20" s="215">
        <v>0</v>
      </c>
      <c r="EJ20" s="215">
        <v>0</v>
      </c>
      <c r="EK20" s="215">
        <v>0</v>
      </c>
      <c r="EM20" s="172">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73">
        <f>$AM$20*BD20</f>
        <v>0</v>
      </c>
      <c r="FC20" s="229"/>
      <c r="FD20" s="172">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73">
        <f>$AM$20*BU20</f>
        <v>0</v>
      </c>
      <c r="FT20" s="229"/>
      <c r="FU20" s="172">
        <f>$X$20*BW20</f>
        <v>30.954800000000002</v>
      </c>
      <c r="FV20" s="164">
        <f>$Y$20*BX20</f>
        <v>61.909600000000005</v>
      </c>
      <c r="FW20" s="164">
        <f>$Z$20*BY20</f>
        <v>0</v>
      </c>
      <c r="FX20" s="164">
        <f>$AA$20*BZ20</f>
        <v>0</v>
      </c>
      <c r="FY20" s="164">
        <f>$AB$20*CA20</f>
        <v>11.60805</v>
      </c>
      <c r="FZ20" s="164">
        <f>$AC$20*CB20</f>
        <v>19.34675</v>
      </c>
      <c r="GA20" s="164">
        <f>$AD$20*CC20</f>
        <v>3.8693500000000003</v>
      </c>
      <c r="GB20" s="164">
        <f>$AE$20*CD20</f>
        <v>58.04025</v>
      </c>
      <c r="GC20" s="164">
        <f>$AF$20*CE20</f>
        <v>7.7387000000000006</v>
      </c>
      <c r="GD20" s="164">
        <f>$AG$20*CF20</f>
        <v>7.7387000000000006</v>
      </c>
      <c r="GE20" s="164">
        <f>$AH$20*CG20</f>
        <v>19.34675</v>
      </c>
      <c r="GF20" s="164">
        <f>$AI$20*CH20</f>
        <v>23.216100000000001</v>
      </c>
      <c r="GG20" s="164">
        <f>$AJ$20*CI20</f>
        <v>92.864400000000003</v>
      </c>
      <c r="GH20" s="164">
        <f>$AK$20*CJ20</f>
        <v>3.8693500000000003</v>
      </c>
      <c r="GI20" s="164">
        <f>$AL$20*CK20</f>
        <v>92.864400000000003</v>
      </c>
      <c r="GJ20" s="173">
        <f>$AM$20*CL20</f>
        <v>61.909600000000005</v>
      </c>
      <c r="GK20" s="229"/>
      <c r="GL20" s="172">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73">
        <f>$AM$20*DC20</f>
        <v>0</v>
      </c>
      <c r="HB20" s="229"/>
      <c r="HC20" s="172">
        <f>$X$20*DE20</f>
        <v>0</v>
      </c>
      <c r="HD20" s="164">
        <f>$Y$20*DF20</f>
        <v>69.648299999999992</v>
      </c>
      <c r="HE20" s="164">
        <f>$Z$20*DG20</f>
        <v>139.29659999999998</v>
      </c>
      <c r="HF20" s="164">
        <f>$AA$20*DH20</f>
        <v>69.648299999999992</v>
      </c>
      <c r="HG20" s="164">
        <f>$AB$20*DI20</f>
        <v>0</v>
      </c>
      <c r="HH20" s="164">
        <f>$AC$20*DJ20</f>
        <v>0</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73">
        <f>$AM$20*DT20</f>
        <v>0</v>
      </c>
      <c r="HS20" s="229"/>
      <c r="HT20" s="172">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73">
        <f>$AM$20*EK20</f>
        <v>0</v>
      </c>
      <c r="IK20" s="69" t="s">
        <v>237</v>
      </c>
      <c r="IL20" s="282">
        <f t="shared" si="4"/>
        <v>0</v>
      </c>
      <c r="IM20" s="237">
        <f t="shared" si="5"/>
        <v>0</v>
      </c>
      <c r="IN20" s="237">
        <f t="shared" si="6"/>
        <v>4044.3463999999999</v>
      </c>
      <c r="IO20" s="237">
        <f t="shared" si="7"/>
        <v>2750.8696</v>
      </c>
      <c r="IP20" s="237">
        <f t="shared" si="8"/>
        <v>0</v>
      </c>
      <c r="IQ20" s="238">
        <f t="shared" si="9"/>
        <v>0</v>
      </c>
    </row>
    <row r="21" spans="1:251" ht="14.65" thickBot="1">
      <c r="A21" s="283" t="s">
        <v>268</v>
      </c>
      <c r="B21" s="145">
        <f>INDEX('Waste Projections'!$H23:$AL23,MATCH('5. Backyard Composting'!$B$1,'Waste Projections'!$H$6:$AL$6,0))</f>
        <v>8428</v>
      </c>
      <c r="C21" s="286" t="s">
        <v>253</v>
      </c>
      <c r="D21" s="155" t="s">
        <v>257</v>
      </c>
      <c r="E21" s="150" t="s">
        <v>249</v>
      </c>
      <c r="F21" s="157">
        <v>2.2000000000000002</v>
      </c>
      <c r="G21" s="150" t="s">
        <v>249</v>
      </c>
      <c r="H21" s="157">
        <v>0</v>
      </c>
      <c r="I21" s="157" t="str">
        <f t="shared" si="0"/>
        <v>N/A</v>
      </c>
      <c r="J21" s="157">
        <v>39.200000000000003</v>
      </c>
      <c r="K21" s="183" t="s">
        <v>222</v>
      </c>
      <c r="L21" s="174">
        <f t="shared" si="3"/>
        <v>0</v>
      </c>
      <c r="M21" s="165">
        <f t="shared" si="3"/>
        <v>0</v>
      </c>
      <c r="N21" s="165">
        <f t="shared" si="3"/>
        <v>0</v>
      </c>
      <c r="O21" s="175">
        <f t="shared" si="3"/>
        <v>211441.66400000002</v>
      </c>
      <c r="P21" s="174">
        <f>INDEX('Transportation GHG'!$B$21:$B$24,MATCH('5. Backyard Composting'!P$4,'Transportation GHG'!$A$21:$A$24,0))*L21</f>
        <v>0</v>
      </c>
      <c r="Q21" s="165">
        <f>INDEX('Transportation GHG'!$B$21:$B$24,MATCH('5. Backyard Composting'!Q$4,'Transportation GHG'!$A$21:$A$24,0))*M21</f>
        <v>0</v>
      </c>
      <c r="R21" s="165">
        <f>INDEX('Transportation GHG'!$B$21:$B$24,MATCH('5. Backyard Composting'!R$4,'Transportation GHG'!$A$21:$A$24,0))*N21</f>
        <v>0</v>
      </c>
      <c r="S21" s="175">
        <f>INDEX('Transportation GHG'!$B$21:$B$24,MATCH('5. Backyard Composting'!S$4,'Transportation GHG'!$A$21:$A$24,0))*O21</f>
        <v>5.0118550519674807</v>
      </c>
      <c r="X21" s="174">
        <f>INDEX('Waste Composition'!$P$5:$P$20,MATCH('5. Backyard Composting'!X$4,'Waste Composition'!$O$5:$O$20,0))*$B21</f>
        <v>337.12</v>
      </c>
      <c r="Y21" s="165">
        <f>INDEX('Waste Composition'!$P$5:$P$20,MATCH('5. Backyard Composting'!Y$4,'Waste Composition'!$O$5:$O$20,0))*$B21</f>
        <v>1432.7599999999998</v>
      </c>
      <c r="Z21" s="165">
        <f>INDEX('Waste Composition'!$P$5:$P$20,MATCH('5. Backyard Composting'!Z$4,'Waste Composition'!$O$5:$O$20,0))*$B21</f>
        <v>1517.04</v>
      </c>
      <c r="AA21" s="165">
        <f>INDEX('Waste Composition'!$P$5:$P$20,MATCH('5. Backyard Composting'!AA$4,'Waste Composition'!$O$5:$O$20,0))*$B21</f>
        <v>758.52</v>
      </c>
      <c r="AB21" s="165">
        <f>INDEX('Waste Composition'!$P$5:$P$20,MATCH('5. Backyard Composting'!AB$4,'Waste Composition'!$O$5:$O$20,0))*$B21</f>
        <v>126.42</v>
      </c>
      <c r="AC21" s="165">
        <f>INDEX('Waste Composition'!$P$5:$P$20,MATCH('5. Backyard Composting'!AC$4,'Waste Composition'!$O$5:$O$20,0))*$B21</f>
        <v>210.70000000000002</v>
      </c>
      <c r="AD21" s="165">
        <f>INDEX('Waste Composition'!$P$5:$P$20,MATCH('5. Backyard Composting'!AD$4,'Waste Composition'!$O$5:$O$20,0))*$B21</f>
        <v>42.14</v>
      </c>
      <c r="AE21" s="165">
        <f>INDEX('Waste Composition'!$P$5:$P$20,MATCH('5. Backyard Composting'!AE$4,'Waste Composition'!$O$5:$O$20,0))*$B21</f>
        <v>632.1</v>
      </c>
      <c r="AF21" s="165">
        <f>INDEX('Waste Composition'!$P$5:$P$20,MATCH('5. Backyard Composting'!AF$4,'Waste Composition'!$O$5:$O$20,0))*$B21</f>
        <v>84.28</v>
      </c>
      <c r="AG21" s="165">
        <f>INDEX('Waste Composition'!$P$5:$P$20,MATCH('5. Backyard Composting'!AG$4,'Waste Composition'!$O$5:$O$20,0))*$B21</f>
        <v>84.28</v>
      </c>
      <c r="AH21" s="165">
        <f>INDEX('Waste Composition'!$P$5:$P$20,MATCH('5. Backyard Composting'!AH$4,'Waste Composition'!$O$5:$O$20,0))*$B21</f>
        <v>210.70000000000002</v>
      </c>
      <c r="AI21" s="165">
        <f>INDEX('Waste Composition'!$P$5:$P$20,MATCH('5. Backyard Composting'!AI$4,'Waste Composition'!$O$5:$O$20,0))*$B21</f>
        <v>252.84</v>
      </c>
      <c r="AJ21" s="165">
        <f>INDEX('Waste Composition'!$P$5:$P$20,MATCH('5. Backyard Composting'!AJ$4,'Waste Composition'!$O$5:$O$20,0))*$B21</f>
        <v>1011.36</v>
      </c>
      <c r="AK21" s="165">
        <f>INDEX('Waste Composition'!$P$5:$P$20,MATCH('5. Backyard Composting'!AK$4,'Waste Composition'!$O$5:$O$20,0))*$B21</f>
        <v>42.14</v>
      </c>
      <c r="AL21" s="165">
        <f>INDEX('Waste Composition'!$P$5:$P$20,MATCH('5. Backyard Composting'!AL$4,'Waste Composition'!$O$5:$O$20,0))*$B21</f>
        <v>1011.36</v>
      </c>
      <c r="AM21" s="175">
        <f>INDEX('Waste Composition'!$P$5:$P$20,MATCH('5. Backyard Composting'!AM$4,'Waste Composition'!$O$5:$O$20,0))*$B21</f>
        <v>674.24</v>
      </c>
      <c r="AO21" s="216">
        <v>0</v>
      </c>
      <c r="AP21" s="217">
        <v>0</v>
      </c>
      <c r="AQ21" s="217">
        <v>0</v>
      </c>
      <c r="AR21" s="217">
        <v>0</v>
      </c>
      <c r="AS21" s="217">
        <v>0</v>
      </c>
      <c r="AT21" s="217">
        <v>0</v>
      </c>
      <c r="AU21" s="217">
        <v>0</v>
      </c>
      <c r="AV21" s="217">
        <v>0</v>
      </c>
      <c r="AW21" s="217">
        <v>0</v>
      </c>
      <c r="AX21" s="217">
        <v>0</v>
      </c>
      <c r="AY21" s="217">
        <v>0</v>
      </c>
      <c r="AZ21" s="217">
        <v>0</v>
      </c>
      <c r="BA21" s="217">
        <v>0</v>
      </c>
      <c r="BB21" s="217">
        <v>0</v>
      </c>
      <c r="BC21" s="217">
        <v>0</v>
      </c>
      <c r="BD21" s="217">
        <v>0</v>
      </c>
      <c r="BF21" s="216">
        <v>0</v>
      </c>
      <c r="BG21" s="217">
        <v>0</v>
      </c>
      <c r="BH21" s="217">
        <v>0</v>
      </c>
      <c r="BI21" s="217">
        <v>0</v>
      </c>
      <c r="BJ21" s="217">
        <v>0</v>
      </c>
      <c r="BK21" s="217">
        <v>0</v>
      </c>
      <c r="BL21" s="217">
        <v>0</v>
      </c>
      <c r="BM21" s="217">
        <v>0</v>
      </c>
      <c r="BN21" s="217">
        <v>0</v>
      </c>
      <c r="BO21" s="217">
        <v>0</v>
      </c>
      <c r="BP21" s="217">
        <v>0</v>
      </c>
      <c r="BQ21" s="217">
        <v>0</v>
      </c>
      <c r="BR21" s="217">
        <v>0</v>
      </c>
      <c r="BS21" s="217">
        <v>0</v>
      </c>
      <c r="BT21" s="217">
        <v>0</v>
      </c>
      <c r="BU21" s="220">
        <v>0</v>
      </c>
      <c r="BW21" s="216">
        <v>0</v>
      </c>
      <c r="BX21" s="217">
        <v>0</v>
      </c>
      <c r="BY21" s="217">
        <v>0</v>
      </c>
      <c r="BZ21" s="217">
        <v>0</v>
      </c>
      <c r="CA21" s="217">
        <v>0</v>
      </c>
      <c r="CB21" s="217">
        <v>0</v>
      </c>
      <c r="CC21" s="217">
        <v>0</v>
      </c>
      <c r="CD21" s="217">
        <v>0</v>
      </c>
      <c r="CE21" s="217">
        <v>0</v>
      </c>
      <c r="CF21" s="217">
        <v>0</v>
      </c>
      <c r="CG21" s="217">
        <v>0</v>
      </c>
      <c r="CH21" s="217">
        <v>0</v>
      </c>
      <c r="CI21" s="217">
        <v>0</v>
      </c>
      <c r="CJ21" s="217">
        <v>0</v>
      </c>
      <c r="CK21" s="217">
        <v>0</v>
      </c>
      <c r="CL21" s="220">
        <v>0</v>
      </c>
      <c r="CN21" s="216">
        <v>1</v>
      </c>
      <c r="CO21" s="215">
        <f>'Waste Composition'!$G$5/'Waste Composition'!$P$5</f>
        <v>0.4705882352941177</v>
      </c>
      <c r="CP21" s="217">
        <v>0</v>
      </c>
      <c r="CQ21" s="217">
        <v>0</v>
      </c>
      <c r="CR21" s="217">
        <v>1</v>
      </c>
      <c r="CS21" s="217">
        <v>1</v>
      </c>
      <c r="CT21" s="217">
        <v>1</v>
      </c>
      <c r="CU21" s="217">
        <v>1</v>
      </c>
      <c r="CV21" s="217">
        <v>1</v>
      </c>
      <c r="CW21" s="217">
        <v>1</v>
      </c>
      <c r="CX21" s="217">
        <v>1</v>
      </c>
      <c r="CY21" s="217">
        <v>1</v>
      </c>
      <c r="CZ21" s="217">
        <v>1</v>
      </c>
      <c r="DA21" s="217">
        <v>1</v>
      </c>
      <c r="DB21" s="217">
        <v>1</v>
      </c>
      <c r="DC21" s="220">
        <v>1</v>
      </c>
      <c r="DE21" s="216">
        <v>0</v>
      </c>
      <c r="DF21" s="217">
        <f>'Waste Composition'!$G$16/'Waste Composition'!$P$5</f>
        <v>0.52941176470588236</v>
      </c>
      <c r="DG21" s="217">
        <v>1</v>
      </c>
      <c r="DH21" s="217">
        <v>1</v>
      </c>
      <c r="DI21" s="217">
        <v>0</v>
      </c>
      <c r="DJ21" s="217">
        <v>0</v>
      </c>
      <c r="DK21" s="217">
        <v>0</v>
      </c>
      <c r="DL21" s="217">
        <v>0</v>
      </c>
      <c r="DM21" s="217">
        <v>0</v>
      </c>
      <c r="DN21" s="217">
        <v>0</v>
      </c>
      <c r="DO21" s="217">
        <v>0</v>
      </c>
      <c r="DP21" s="217">
        <v>0</v>
      </c>
      <c r="DQ21" s="217">
        <v>0</v>
      </c>
      <c r="DR21" s="217">
        <v>0</v>
      </c>
      <c r="DS21" s="217">
        <v>0</v>
      </c>
      <c r="DT21" s="217">
        <v>0</v>
      </c>
      <c r="DV21" s="216">
        <v>0</v>
      </c>
      <c r="DW21" s="217">
        <v>0</v>
      </c>
      <c r="DX21" s="217">
        <v>0</v>
      </c>
      <c r="DY21" s="217">
        <v>0</v>
      </c>
      <c r="DZ21" s="217">
        <v>0</v>
      </c>
      <c r="EA21" s="217">
        <v>0</v>
      </c>
      <c r="EB21" s="217">
        <v>0</v>
      </c>
      <c r="EC21" s="217">
        <v>0</v>
      </c>
      <c r="ED21" s="217">
        <v>0</v>
      </c>
      <c r="EE21" s="217">
        <v>0</v>
      </c>
      <c r="EF21" s="217">
        <v>0</v>
      </c>
      <c r="EG21" s="217">
        <v>0</v>
      </c>
      <c r="EH21" s="217">
        <v>0</v>
      </c>
      <c r="EI21" s="217">
        <v>0</v>
      </c>
      <c r="EJ21" s="217">
        <v>0</v>
      </c>
      <c r="EK21" s="217">
        <v>0</v>
      </c>
      <c r="EM21" s="174">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75">
        <f>$AM$21*BD21</f>
        <v>0</v>
      </c>
      <c r="FC21" s="229"/>
      <c r="FD21" s="174">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75">
        <f>$AM$21*BU21</f>
        <v>0</v>
      </c>
      <c r="FT21" s="229"/>
      <c r="FU21" s="174">
        <f>$X$21*BW21</f>
        <v>0</v>
      </c>
      <c r="FV21" s="165">
        <f>$Y$21*BX21</f>
        <v>0</v>
      </c>
      <c r="FW21" s="165">
        <f>$Z$21*BY21</f>
        <v>0</v>
      </c>
      <c r="FX21" s="165">
        <f>$AA$21*BZ21</f>
        <v>0</v>
      </c>
      <c r="FY21" s="165">
        <f>$AB$21*CA21</f>
        <v>0</v>
      </c>
      <c r="FZ21" s="165">
        <f>$AC$21*CB21</f>
        <v>0</v>
      </c>
      <c r="GA21" s="165">
        <f>$AD$21*CC21</f>
        <v>0</v>
      </c>
      <c r="GB21" s="165">
        <f>$AE$21*CD21</f>
        <v>0</v>
      </c>
      <c r="GC21" s="165">
        <f>$AF$21*CE21</f>
        <v>0</v>
      </c>
      <c r="GD21" s="165">
        <f>$AG$21*CF21</f>
        <v>0</v>
      </c>
      <c r="GE21" s="165">
        <f>$AH$21*CG21</f>
        <v>0</v>
      </c>
      <c r="GF21" s="165">
        <f>$AI$21*CH21</f>
        <v>0</v>
      </c>
      <c r="GG21" s="165">
        <f>$AJ$21*CI21</f>
        <v>0</v>
      </c>
      <c r="GH21" s="165">
        <f>$AK$21*CJ21</f>
        <v>0</v>
      </c>
      <c r="GI21" s="165">
        <f>$AL$21*CK21</f>
        <v>0</v>
      </c>
      <c r="GJ21" s="175">
        <f>$AM$21*CL21</f>
        <v>0</v>
      </c>
      <c r="GK21" s="229"/>
      <c r="GL21" s="174">
        <f>$X$21*CN21</f>
        <v>337.12</v>
      </c>
      <c r="GM21" s="165">
        <f>$Y$21*CO21</f>
        <v>674.24</v>
      </c>
      <c r="GN21" s="165">
        <f>$Z$21*CP21</f>
        <v>0</v>
      </c>
      <c r="GO21" s="165">
        <f>$AA$21*CQ21</f>
        <v>0</v>
      </c>
      <c r="GP21" s="165">
        <f>$AB$21*CR21</f>
        <v>126.42</v>
      </c>
      <c r="GQ21" s="165">
        <f>$AC$21*CS21</f>
        <v>210.70000000000002</v>
      </c>
      <c r="GR21" s="165">
        <f>$AD$21*CT21</f>
        <v>42.14</v>
      </c>
      <c r="GS21" s="165">
        <f>$AE$21*CU21</f>
        <v>632.1</v>
      </c>
      <c r="GT21" s="165">
        <f>$AF$21*CV21</f>
        <v>84.28</v>
      </c>
      <c r="GU21" s="165">
        <f>$AG$21*CW21</f>
        <v>84.28</v>
      </c>
      <c r="GV21" s="165">
        <f>$AH$21*CX21</f>
        <v>210.70000000000002</v>
      </c>
      <c r="GW21" s="165">
        <f>$AI$21*CY21</f>
        <v>252.84</v>
      </c>
      <c r="GX21" s="165">
        <f>$AJ$21*CZ21</f>
        <v>1011.36</v>
      </c>
      <c r="GY21" s="165">
        <f>$AK$21*DA21</f>
        <v>42.14</v>
      </c>
      <c r="GZ21" s="165">
        <f>$AL$21*DB21</f>
        <v>1011.36</v>
      </c>
      <c r="HA21" s="175">
        <f>$AM$21*DC21</f>
        <v>674.24</v>
      </c>
      <c r="HB21" s="229"/>
      <c r="HC21" s="174">
        <f>$X$21*DE21</f>
        <v>0</v>
      </c>
      <c r="HD21" s="165">
        <f>$Y$21*DF21</f>
        <v>758.51999999999987</v>
      </c>
      <c r="HE21" s="165">
        <f>$Z$21*DG21</f>
        <v>1517.04</v>
      </c>
      <c r="HF21" s="165">
        <f>$AA$21*DH21</f>
        <v>758.52</v>
      </c>
      <c r="HG21" s="165">
        <f>$AB$21*DI21</f>
        <v>0</v>
      </c>
      <c r="HH21" s="165">
        <f>$AC$21*DJ21</f>
        <v>0</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75">
        <f>$AM$21*DT21</f>
        <v>0</v>
      </c>
      <c r="HS21" s="229"/>
      <c r="HT21" s="174">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75">
        <f>$AM$21*EK21</f>
        <v>0</v>
      </c>
    </row>
    <row r="22" spans="1:251">
      <c r="A22" s="75" t="s">
        <v>270</v>
      </c>
      <c r="B22" s="191">
        <f>AVERAGE(B5:B21)</f>
        <v>3882.9505882352942</v>
      </c>
      <c r="C22" s="76"/>
      <c r="D22" s="76"/>
      <c r="E22" s="76"/>
      <c r="F22" s="76"/>
      <c r="G22" s="77"/>
      <c r="H22" s="76"/>
      <c r="I22" s="76"/>
      <c r="J22" s="76"/>
      <c r="K22" s="176"/>
      <c r="L22" s="170"/>
      <c r="M22" s="163"/>
      <c r="N22" s="163"/>
      <c r="O22" s="171"/>
      <c r="P22" s="170">
        <f>AVERAGE(P5:P21)</f>
        <v>3.2658231534276925</v>
      </c>
      <c r="Q22" s="163">
        <f>AVERAGE(Q5:Q21)</f>
        <v>6.1875554714486158</v>
      </c>
      <c r="R22" s="163">
        <f>AVERAGE(R5:R21)</f>
        <v>0</v>
      </c>
      <c r="S22" s="171">
        <f>AVERAGE(S5:S21)</f>
        <v>0.42665621645528468</v>
      </c>
      <c r="X22" s="170">
        <f>AVERAGE(X5:X21)</f>
        <v>155.31802352941173</v>
      </c>
      <c r="Y22" s="163">
        <f t="shared" ref="Y22:AM22" si="10">AVERAGE(Y5:Y21)</f>
        <v>660.10159999999996</v>
      </c>
      <c r="Z22" s="163">
        <f t="shared" si="10"/>
        <v>698.93110588235288</v>
      </c>
      <c r="AA22" s="163">
        <f t="shared" si="10"/>
        <v>349.46555294117644</v>
      </c>
      <c r="AB22" s="163">
        <f t="shared" si="10"/>
        <v>58.2442588235294</v>
      </c>
      <c r="AC22" s="163">
        <f t="shared" si="10"/>
        <v>97.073764705882354</v>
      </c>
      <c r="AD22" s="163">
        <f t="shared" si="10"/>
        <v>19.414752941176467</v>
      </c>
      <c r="AE22" s="163">
        <f t="shared" si="10"/>
        <v>291.22129411764712</v>
      </c>
      <c r="AF22" s="163">
        <f t="shared" si="10"/>
        <v>38.829505882352933</v>
      </c>
      <c r="AG22" s="163">
        <f t="shared" si="10"/>
        <v>38.829505882352933</v>
      </c>
      <c r="AH22" s="163">
        <f t="shared" si="10"/>
        <v>97.073764705882354</v>
      </c>
      <c r="AI22" s="163">
        <f t="shared" si="10"/>
        <v>116.4885176470588</v>
      </c>
      <c r="AJ22" s="163">
        <f t="shared" si="10"/>
        <v>465.9540705882352</v>
      </c>
      <c r="AK22" s="163">
        <f t="shared" si="10"/>
        <v>19.414752941176467</v>
      </c>
      <c r="AL22" s="163">
        <f t="shared" si="10"/>
        <v>465.9540705882352</v>
      </c>
      <c r="AM22" s="171">
        <f t="shared" si="10"/>
        <v>310.63604705882346</v>
      </c>
      <c r="AO22" s="170"/>
      <c r="AP22" s="163"/>
      <c r="AQ22" s="163"/>
      <c r="AR22" s="163"/>
      <c r="AS22" s="163"/>
      <c r="AT22" s="163"/>
      <c r="AU22" s="163"/>
      <c r="AV22" s="163"/>
      <c r="AW22" s="163"/>
      <c r="AX22" s="163"/>
      <c r="AY22" s="163"/>
      <c r="AZ22" s="163"/>
      <c r="BA22" s="163"/>
      <c r="BB22" s="163"/>
      <c r="BC22" s="163"/>
      <c r="BD22" s="171"/>
      <c r="BF22" s="212"/>
      <c r="BG22" s="213"/>
      <c r="BH22" s="213"/>
      <c r="BI22" s="213"/>
      <c r="BJ22" s="213"/>
      <c r="BK22" s="213"/>
      <c r="BL22" s="213"/>
      <c r="BM22" s="213"/>
      <c r="BN22" s="213"/>
      <c r="BO22" s="213"/>
      <c r="BP22" s="213"/>
      <c r="BQ22" s="213"/>
      <c r="BR22" s="213"/>
      <c r="BS22" s="213"/>
      <c r="BT22" s="213"/>
      <c r="BU22" s="218"/>
      <c r="BW22" s="212"/>
      <c r="BX22" s="213"/>
      <c r="BY22" s="213"/>
      <c r="BZ22" s="213"/>
      <c r="CA22" s="213"/>
      <c r="CB22" s="213"/>
      <c r="CC22" s="213"/>
      <c r="CD22" s="213"/>
      <c r="CE22" s="213"/>
      <c r="CF22" s="213"/>
      <c r="CG22" s="213"/>
      <c r="CH22" s="213"/>
      <c r="CI22" s="213"/>
      <c r="CJ22" s="213"/>
      <c r="CK22" s="213"/>
      <c r="CL22" s="218"/>
      <c r="CN22" s="223"/>
      <c r="CO22" s="224"/>
      <c r="CP22" s="213"/>
      <c r="CQ22" s="213"/>
      <c r="CR22" s="224"/>
      <c r="CS22" s="224"/>
      <c r="CT22" s="224"/>
      <c r="CU22" s="224"/>
      <c r="CV22" s="224"/>
      <c r="CW22" s="224"/>
      <c r="CX22" s="224"/>
      <c r="CY22" s="224"/>
      <c r="CZ22" s="224"/>
      <c r="DA22" s="224"/>
      <c r="DB22" s="224"/>
      <c r="DC22" s="225"/>
      <c r="DE22" s="170"/>
      <c r="DF22" s="163"/>
      <c r="DG22" s="163"/>
      <c r="DH22" s="163"/>
      <c r="DI22" s="163"/>
      <c r="DJ22" s="163"/>
      <c r="DK22" s="163"/>
      <c r="DL22" s="163"/>
      <c r="DM22" s="163"/>
      <c r="DN22" s="163"/>
      <c r="DO22" s="163"/>
      <c r="DP22" s="163"/>
      <c r="DQ22" s="163"/>
      <c r="DR22" s="163"/>
      <c r="DS22" s="163"/>
      <c r="DT22" s="171"/>
      <c r="DV22" s="170"/>
      <c r="DW22" s="163"/>
      <c r="DX22" s="163"/>
      <c r="DY22" s="163"/>
      <c r="DZ22" s="163"/>
      <c r="EA22" s="163"/>
      <c r="EB22" s="163"/>
      <c r="EC22" s="163"/>
      <c r="ED22" s="163"/>
      <c r="EE22" s="163"/>
      <c r="EF22" s="163"/>
      <c r="EG22" s="163"/>
      <c r="EH22" s="163"/>
      <c r="EI22" s="163"/>
      <c r="EJ22" s="163"/>
      <c r="EK22" s="171"/>
      <c r="EM22" s="170">
        <f>AVERAGE(EM5:EM21)</f>
        <v>0</v>
      </c>
      <c r="EN22" s="163">
        <f t="shared" ref="EN22:FB22" si="11">AVERAGE(EN5:EN21)</f>
        <v>0</v>
      </c>
      <c r="EO22" s="163">
        <f t="shared" si="11"/>
        <v>0</v>
      </c>
      <c r="EP22" s="163">
        <f t="shared" si="11"/>
        <v>0</v>
      </c>
      <c r="EQ22" s="163">
        <f t="shared" si="11"/>
        <v>0</v>
      </c>
      <c r="ER22" s="163">
        <f t="shared" si="11"/>
        <v>0</v>
      </c>
      <c r="ES22" s="163">
        <f t="shared" si="11"/>
        <v>0</v>
      </c>
      <c r="ET22" s="163">
        <f t="shared" si="11"/>
        <v>0</v>
      </c>
      <c r="EU22" s="163">
        <f t="shared" si="11"/>
        <v>0</v>
      </c>
      <c r="EV22" s="163">
        <f t="shared" si="11"/>
        <v>0</v>
      </c>
      <c r="EW22" s="163">
        <f t="shared" si="11"/>
        <v>0</v>
      </c>
      <c r="EX22" s="163">
        <f t="shared" si="11"/>
        <v>0</v>
      </c>
      <c r="EY22" s="163">
        <f t="shared" si="11"/>
        <v>0</v>
      </c>
      <c r="EZ22" s="163">
        <f t="shared" si="11"/>
        <v>0</v>
      </c>
      <c r="FA22" s="163">
        <f t="shared" si="11"/>
        <v>0</v>
      </c>
      <c r="FB22" s="171">
        <f t="shared" si="11"/>
        <v>0</v>
      </c>
      <c r="FC22" s="229"/>
      <c r="FD22" s="170">
        <f>AVERAGE(FD5:FD21)</f>
        <v>0</v>
      </c>
      <c r="FE22" s="163">
        <f t="shared" ref="FE22:FS22" si="12">AVERAGE(FE5:FE21)</f>
        <v>0</v>
      </c>
      <c r="FF22" s="163">
        <f t="shared" si="12"/>
        <v>0</v>
      </c>
      <c r="FG22" s="163">
        <f t="shared" si="12"/>
        <v>0</v>
      </c>
      <c r="FH22" s="163">
        <f t="shared" si="12"/>
        <v>0</v>
      </c>
      <c r="FI22" s="163">
        <f t="shared" si="12"/>
        <v>0</v>
      </c>
      <c r="FJ22" s="163">
        <f t="shared" si="12"/>
        <v>0</v>
      </c>
      <c r="FK22" s="163">
        <f t="shared" si="12"/>
        <v>0</v>
      </c>
      <c r="FL22" s="163">
        <f t="shared" si="12"/>
        <v>0</v>
      </c>
      <c r="FM22" s="163">
        <f t="shared" si="12"/>
        <v>0</v>
      </c>
      <c r="FN22" s="163">
        <f t="shared" si="12"/>
        <v>0</v>
      </c>
      <c r="FO22" s="163">
        <f t="shared" si="12"/>
        <v>0</v>
      </c>
      <c r="FP22" s="163">
        <f t="shared" si="12"/>
        <v>0</v>
      </c>
      <c r="FQ22" s="163">
        <f t="shared" si="12"/>
        <v>0</v>
      </c>
      <c r="FR22" s="163">
        <f t="shared" si="12"/>
        <v>0</v>
      </c>
      <c r="FS22" s="171">
        <f t="shared" si="12"/>
        <v>0</v>
      </c>
      <c r="FT22" s="229"/>
      <c r="FU22" s="170">
        <f>AVERAGE(FU5:FU21)</f>
        <v>82.492447058823529</v>
      </c>
      <c r="FV22" s="163">
        <f t="shared" ref="FV22:GJ22" si="13">AVERAGE(FV5:FV21)</f>
        <v>164.98489411764706</v>
      </c>
      <c r="FW22" s="163">
        <f t="shared" si="13"/>
        <v>0</v>
      </c>
      <c r="FX22" s="163">
        <f t="shared" si="13"/>
        <v>0</v>
      </c>
      <c r="FY22" s="163">
        <f t="shared" si="13"/>
        <v>30.93466764705882</v>
      </c>
      <c r="FZ22" s="163">
        <f t="shared" si="13"/>
        <v>51.557779411764706</v>
      </c>
      <c r="GA22" s="163">
        <f t="shared" si="13"/>
        <v>10.311555882352941</v>
      </c>
      <c r="GB22" s="163">
        <f t="shared" si="13"/>
        <v>154.6733382352941</v>
      </c>
      <c r="GC22" s="163">
        <f t="shared" si="13"/>
        <v>20.623111764705882</v>
      </c>
      <c r="GD22" s="163">
        <f t="shared" si="13"/>
        <v>20.623111764705882</v>
      </c>
      <c r="GE22" s="163">
        <f t="shared" si="13"/>
        <v>51.557779411764706</v>
      </c>
      <c r="GF22" s="163">
        <f t="shared" si="13"/>
        <v>61.86933529411764</v>
      </c>
      <c r="GG22" s="163">
        <f t="shared" si="13"/>
        <v>247.47734117647056</v>
      </c>
      <c r="GH22" s="163">
        <f t="shared" si="13"/>
        <v>10.311555882352941</v>
      </c>
      <c r="GI22" s="163">
        <f t="shared" si="13"/>
        <v>247.47734117647056</v>
      </c>
      <c r="GJ22" s="171">
        <f t="shared" si="13"/>
        <v>164.98489411764706</v>
      </c>
      <c r="GK22" s="229"/>
      <c r="GL22" s="170">
        <f>AVERAGE(GL5:GL21)</f>
        <v>72.825576470588231</v>
      </c>
      <c r="GM22" s="163">
        <f t="shared" ref="GM22:HA22" si="14">AVERAGE(GM5:GM21)</f>
        <v>145.65115294117646</v>
      </c>
      <c r="GN22" s="163">
        <f t="shared" si="14"/>
        <v>0</v>
      </c>
      <c r="GO22" s="163">
        <f t="shared" si="14"/>
        <v>0</v>
      </c>
      <c r="GP22" s="163">
        <f t="shared" si="14"/>
        <v>27.309591176470587</v>
      </c>
      <c r="GQ22" s="163">
        <f t="shared" si="14"/>
        <v>45.515985294117655</v>
      </c>
      <c r="GR22" s="163">
        <f t="shared" si="14"/>
        <v>9.1031970588235289</v>
      </c>
      <c r="GS22" s="163">
        <f t="shared" si="14"/>
        <v>136.54795588235291</v>
      </c>
      <c r="GT22" s="163">
        <f t="shared" si="14"/>
        <v>18.206394117647058</v>
      </c>
      <c r="GU22" s="163">
        <f t="shared" si="14"/>
        <v>18.206394117647058</v>
      </c>
      <c r="GV22" s="163">
        <f t="shared" si="14"/>
        <v>45.515985294117655</v>
      </c>
      <c r="GW22" s="163">
        <f t="shared" si="14"/>
        <v>54.619182352941174</v>
      </c>
      <c r="GX22" s="163">
        <f t="shared" si="14"/>
        <v>218.47672941176469</v>
      </c>
      <c r="GY22" s="163">
        <f t="shared" si="14"/>
        <v>9.1031970588235289</v>
      </c>
      <c r="GZ22" s="163">
        <f t="shared" si="14"/>
        <v>218.47672941176469</v>
      </c>
      <c r="HA22" s="171">
        <f t="shared" si="14"/>
        <v>145.65115294117646</v>
      </c>
      <c r="HB22" s="229"/>
      <c r="HC22" s="170">
        <f>AVERAGE(HC5:HC21)</f>
        <v>0</v>
      </c>
      <c r="HD22" s="163">
        <f t="shared" ref="HD22:HR22" si="15">AVERAGE(HD5:HD21)</f>
        <v>349.46555294117638</v>
      </c>
      <c r="HE22" s="163">
        <f t="shared" si="15"/>
        <v>698.93110588235288</v>
      </c>
      <c r="HF22" s="163">
        <f t="shared" si="15"/>
        <v>349.46555294117644</v>
      </c>
      <c r="HG22" s="163">
        <f t="shared" si="15"/>
        <v>0</v>
      </c>
      <c r="HH22" s="163">
        <f t="shared" si="15"/>
        <v>0</v>
      </c>
      <c r="HI22" s="163">
        <f t="shared" si="15"/>
        <v>0</v>
      </c>
      <c r="HJ22" s="163">
        <f t="shared" si="15"/>
        <v>0</v>
      </c>
      <c r="HK22" s="163">
        <f t="shared" si="15"/>
        <v>0</v>
      </c>
      <c r="HL22" s="163">
        <f t="shared" si="15"/>
        <v>0</v>
      </c>
      <c r="HM22" s="163">
        <f t="shared" si="15"/>
        <v>0</v>
      </c>
      <c r="HN22" s="163">
        <f t="shared" si="15"/>
        <v>0</v>
      </c>
      <c r="HO22" s="163">
        <f t="shared" si="15"/>
        <v>0</v>
      </c>
      <c r="HP22" s="163">
        <f t="shared" si="15"/>
        <v>0</v>
      </c>
      <c r="HQ22" s="163">
        <f t="shared" si="15"/>
        <v>0</v>
      </c>
      <c r="HR22" s="171">
        <f t="shared" si="15"/>
        <v>0</v>
      </c>
      <c r="HS22" s="229"/>
      <c r="HT22" s="170">
        <f>AVERAGE(HT5:HT21)</f>
        <v>0</v>
      </c>
      <c r="HU22" s="163">
        <f t="shared" ref="HU22:II22" si="16">AVERAGE(HU5:HU21)</f>
        <v>0</v>
      </c>
      <c r="HV22" s="163">
        <f t="shared" si="16"/>
        <v>0</v>
      </c>
      <c r="HW22" s="163">
        <f t="shared" si="16"/>
        <v>0</v>
      </c>
      <c r="HX22" s="163">
        <f t="shared" si="16"/>
        <v>0</v>
      </c>
      <c r="HY22" s="163">
        <f t="shared" si="16"/>
        <v>0</v>
      </c>
      <c r="HZ22" s="163">
        <f t="shared" si="16"/>
        <v>0</v>
      </c>
      <c r="IA22" s="163">
        <f t="shared" si="16"/>
        <v>0</v>
      </c>
      <c r="IB22" s="163">
        <f t="shared" si="16"/>
        <v>0</v>
      </c>
      <c r="IC22" s="163">
        <f t="shared" si="16"/>
        <v>0</v>
      </c>
      <c r="ID22" s="163">
        <f t="shared" si="16"/>
        <v>0</v>
      </c>
      <c r="IE22" s="163">
        <f t="shared" si="16"/>
        <v>0</v>
      </c>
      <c r="IF22" s="163">
        <f t="shared" si="16"/>
        <v>0</v>
      </c>
      <c r="IG22" s="163">
        <f t="shared" si="16"/>
        <v>0</v>
      </c>
      <c r="IH22" s="163">
        <f t="shared" si="16"/>
        <v>0</v>
      </c>
      <c r="II22" s="171">
        <f t="shared" si="16"/>
        <v>0</v>
      </c>
    </row>
    <row r="23" spans="1:251" ht="14.65" thickBot="1">
      <c r="A23" s="78" t="s">
        <v>271</v>
      </c>
      <c r="B23" s="192">
        <f>SUM(B5:B21)</f>
        <v>66010.16</v>
      </c>
      <c r="C23" s="79"/>
      <c r="D23" s="79"/>
      <c r="E23" s="79"/>
      <c r="F23" s="79"/>
      <c r="G23" s="80"/>
      <c r="H23" s="79"/>
      <c r="I23" s="79"/>
      <c r="J23" s="79"/>
      <c r="K23" s="177"/>
      <c r="L23" s="174"/>
      <c r="M23" s="165"/>
      <c r="N23" s="165"/>
      <c r="O23" s="175"/>
      <c r="P23" s="174">
        <f>SUM(P5:P21)</f>
        <v>55.518993608270769</v>
      </c>
      <c r="Q23" s="165">
        <f>SUM(Q5:Q21)</f>
        <v>105.18844301462647</v>
      </c>
      <c r="R23" s="165">
        <f>SUM(R5:R21)</f>
        <v>0</v>
      </c>
      <c r="S23" s="175">
        <f>SUM(S5:S21)</f>
        <v>7.2531556797398391</v>
      </c>
      <c r="X23" s="174">
        <f>SUM(X5:X21)</f>
        <v>2640.4063999999994</v>
      </c>
      <c r="Y23" s="165">
        <f t="shared" ref="Y23:AM23" si="17">SUM(Y5:Y21)</f>
        <v>11221.727199999999</v>
      </c>
      <c r="Z23" s="165">
        <f t="shared" si="17"/>
        <v>11881.828799999999</v>
      </c>
      <c r="AA23" s="165">
        <f t="shared" si="17"/>
        <v>5940.9143999999997</v>
      </c>
      <c r="AB23" s="165">
        <f t="shared" si="17"/>
        <v>990.15239999999983</v>
      </c>
      <c r="AC23" s="165">
        <f t="shared" si="17"/>
        <v>1650.2540000000001</v>
      </c>
      <c r="AD23" s="165">
        <f t="shared" si="17"/>
        <v>330.05079999999992</v>
      </c>
      <c r="AE23" s="165">
        <f t="shared" si="17"/>
        <v>4950.7620000000006</v>
      </c>
      <c r="AF23" s="165">
        <f t="shared" si="17"/>
        <v>660.10159999999985</v>
      </c>
      <c r="AG23" s="165">
        <f t="shared" si="17"/>
        <v>660.10159999999985</v>
      </c>
      <c r="AH23" s="165">
        <f t="shared" si="17"/>
        <v>1650.2540000000001</v>
      </c>
      <c r="AI23" s="165">
        <f t="shared" si="17"/>
        <v>1980.3047999999997</v>
      </c>
      <c r="AJ23" s="165">
        <f t="shared" si="17"/>
        <v>7921.2191999999986</v>
      </c>
      <c r="AK23" s="165">
        <f t="shared" si="17"/>
        <v>330.05079999999992</v>
      </c>
      <c r="AL23" s="165">
        <f t="shared" si="17"/>
        <v>7921.2191999999986</v>
      </c>
      <c r="AM23" s="175">
        <f t="shared" si="17"/>
        <v>5280.8127999999988</v>
      </c>
      <c r="AO23" s="174"/>
      <c r="AP23" s="165"/>
      <c r="AQ23" s="165"/>
      <c r="AR23" s="165"/>
      <c r="AS23" s="165"/>
      <c r="AT23" s="165"/>
      <c r="AU23" s="165"/>
      <c r="AV23" s="165"/>
      <c r="AW23" s="165"/>
      <c r="AX23" s="165"/>
      <c r="AY23" s="165"/>
      <c r="AZ23" s="165"/>
      <c r="BA23" s="165"/>
      <c r="BB23" s="165"/>
      <c r="BC23" s="165"/>
      <c r="BD23" s="175"/>
      <c r="BF23" s="216"/>
      <c r="BG23" s="217"/>
      <c r="BH23" s="217"/>
      <c r="BI23" s="217"/>
      <c r="BJ23" s="217"/>
      <c r="BK23" s="217"/>
      <c r="BL23" s="217"/>
      <c r="BM23" s="217"/>
      <c r="BN23" s="217"/>
      <c r="BO23" s="217"/>
      <c r="BP23" s="217"/>
      <c r="BQ23" s="217"/>
      <c r="BR23" s="217"/>
      <c r="BS23" s="217"/>
      <c r="BT23" s="217"/>
      <c r="BU23" s="220"/>
      <c r="BW23" s="216"/>
      <c r="BX23" s="217"/>
      <c r="BY23" s="217"/>
      <c r="BZ23" s="217"/>
      <c r="CA23" s="217"/>
      <c r="CB23" s="217"/>
      <c r="CC23" s="217"/>
      <c r="CD23" s="217"/>
      <c r="CE23" s="217"/>
      <c r="CF23" s="217"/>
      <c r="CG23" s="217"/>
      <c r="CH23" s="217"/>
      <c r="CI23" s="217"/>
      <c r="CJ23" s="217"/>
      <c r="CK23" s="217"/>
      <c r="CL23" s="220"/>
      <c r="CN23" s="216"/>
      <c r="CO23" s="217"/>
      <c r="CP23" s="217"/>
      <c r="CQ23" s="217"/>
      <c r="CR23" s="217"/>
      <c r="CS23" s="217"/>
      <c r="CT23" s="217"/>
      <c r="CU23" s="217"/>
      <c r="CV23" s="217"/>
      <c r="CW23" s="217"/>
      <c r="CX23" s="217"/>
      <c r="CY23" s="217"/>
      <c r="CZ23" s="217"/>
      <c r="DA23" s="217"/>
      <c r="DB23" s="217"/>
      <c r="DC23" s="220"/>
      <c r="DE23" s="174"/>
      <c r="DF23" s="165"/>
      <c r="DG23" s="165"/>
      <c r="DH23" s="165"/>
      <c r="DI23" s="165"/>
      <c r="DJ23" s="165"/>
      <c r="DK23" s="165"/>
      <c r="DL23" s="165"/>
      <c r="DM23" s="165"/>
      <c r="DN23" s="165"/>
      <c r="DO23" s="165"/>
      <c r="DP23" s="165"/>
      <c r="DQ23" s="165"/>
      <c r="DR23" s="165"/>
      <c r="DS23" s="165"/>
      <c r="DT23" s="175"/>
      <c r="DV23" s="174"/>
      <c r="DW23" s="165"/>
      <c r="DX23" s="165"/>
      <c r="DY23" s="165"/>
      <c r="DZ23" s="165"/>
      <c r="EA23" s="165"/>
      <c r="EB23" s="165"/>
      <c r="EC23" s="165"/>
      <c r="ED23" s="165"/>
      <c r="EE23" s="165"/>
      <c r="EF23" s="165"/>
      <c r="EG23" s="165"/>
      <c r="EH23" s="165"/>
      <c r="EI23" s="165"/>
      <c r="EJ23" s="165"/>
      <c r="EK23" s="175"/>
      <c r="EM23" s="174">
        <f>SUM(EM5:EM21)</f>
        <v>0</v>
      </c>
      <c r="EN23" s="165">
        <f t="shared" ref="EN23:FB23" si="18">SUM(EN5:EN21)</f>
        <v>0</v>
      </c>
      <c r="EO23" s="165">
        <f t="shared" si="18"/>
        <v>0</v>
      </c>
      <c r="EP23" s="165">
        <f t="shared" si="18"/>
        <v>0</v>
      </c>
      <c r="EQ23" s="165">
        <f t="shared" si="18"/>
        <v>0</v>
      </c>
      <c r="ER23" s="165">
        <f t="shared" si="18"/>
        <v>0</v>
      </c>
      <c r="ES23" s="165">
        <f t="shared" si="18"/>
        <v>0</v>
      </c>
      <c r="ET23" s="165">
        <f t="shared" si="18"/>
        <v>0</v>
      </c>
      <c r="EU23" s="165">
        <f t="shared" si="18"/>
        <v>0</v>
      </c>
      <c r="EV23" s="165">
        <f t="shared" si="18"/>
        <v>0</v>
      </c>
      <c r="EW23" s="165">
        <f t="shared" si="18"/>
        <v>0</v>
      </c>
      <c r="EX23" s="165">
        <f t="shared" si="18"/>
        <v>0</v>
      </c>
      <c r="EY23" s="165">
        <f t="shared" si="18"/>
        <v>0</v>
      </c>
      <c r="EZ23" s="165">
        <f t="shared" si="18"/>
        <v>0</v>
      </c>
      <c r="FA23" s="165">
        <f t="shared" si="18"/>
        <v>0</v>
      </c>
      <c r="FB23" s="175">
        <f t="shared" si="18"/>
        <v>0</v>
      </c>
      <c r="FC23" s="229"/>
      <c r="FD23" s="174">
        <f>SUM(FD5:FD21)</f>
        <v>0</v>
      </c>
      <c r="FE23" s="165">
        <f t="shared" ref="FE23:FS23" si="19">SUM(FE5:FE21)</f>
        <v>0</v>
      </c>
      <c r="FF23" s="165">
        <f t="shared" si="19"/>
        <v>0</v>
      </c>
      <c r="FG23" s="165">
        <f t="shared" si="19"/>
        <v>0</v>
      </c>
      <c r="FH23" s="165">
        <f t="shared" si="19"/>
        <v>0</v>
      </c>
      <c r="FI23" s="165">
        <f t="shared" si="19"/>
        <v>0</v>
      </c>
      <c r="FJ23" s="165">
        <f t="shared" si="19"/>
        <v>0</v>
      </c>
      <c r="FK23" s="165">
        <f t="shared" si="19"/>
        <v>0</v>
      </c>
      <c r="FL23" s="165">
        <f t="shared" si="19"/>
        <v>0</v>
      </c>
      <c r="FM23" s="165">
        <f t="shared" si="19"/>
        <v>0</v>
      </c>
      <c r="FN23" s="165">
        <f t="shared" si="19"/>
        <v>0</v>
      </c>
      <c r="FO23" s="165">
        <f t="shared" si="19"/>
        <v>0</v>
      </c>
      <c r="FP23" s="165">
        <f t="shared" si="19"/>
        <v>0</v>
      </c>
      <c r="FQ23" s="165">
        <f t="shared" si="19"/>
        <v>0</v>
      </c>
      <c r="FR23" s="165">
        <f t="shared" si="19"/>
        <v>0</v>
      </c>
      <c r="FS23" s="175">
        <f t="shared" si="19"/>
        <v>0</v>
      </c>
      <c r="FT23" s="229"/>
      <c r="FU23" s="174">
        <f>SUM(FU5:FU21)</f>
        <v>1402.3715999999999</v>
      </c>
      <c r="FV23" s="165">
        <f t="shared" ref="FV23:GJ23" si="20">SUM(FV5:FV21)</f>
        <v>2804.7431999999999</v>
      </c>
      <c r="FW23" s="165">
        <f t="shared" si="20"/>
        <v>0</v>
      </c>
      <c r="FX23" s="165">
        <f t="shared" si="20"/>
        <v>0</v>
      </c>
      <c r="FY23" s="165">
        <f t="shared" si="20"/>
        <v>525.88934999999992</v>
      </c>
      <c r="FZ23" s="165">
        <f t="shared" si="20"/>
        <v>876.48225000000002</v>
      </c>
      <c r="GA23" s="165">
        <f t="shared" si="20"/>
        <v>175.29644999999999</v>
      </c>
      <c r="GB23" s="165">
        <f t="shared" si="20"/>
        <v>2629.4467499999996</v>
      </c>
      <c r="GC23" s="165">
        <f t="shared" si="20"/>
        <v>350.59289999999999</v>
      </c>
      <c r="GD23" s="165">
        <f t="shared" si="20"/>
        <v>350.59289999999999</v>
      </c>
      <c r="GE23" s="165">
        <f t="shared" si="20"/>
        <v>876.48225000000002</v>
      </c>
      <c r="GF23" s="165">
        <f t="shared" si="20"/>
        <v>1051.7786999999998</v>
      </c>
      <c r="GG23" s="165">
        <f t="shared" si="20"/>
        <v>4207.1147999999994</v>
      </c>
      <c r="GH23" s="165">
        <f t="shared" si="20"/>
        <v>175.29644999999999</v>
      </c>
      <c r="GI23" s="165">
        <f t="shared" si="20"/>
        <v>4207.1147999999994</v>
      </c>
      <c r="GJ23" s="175">
        <f t="shared" si="20"/>
        <v>2804.7431999999999</v>
      </c>
      <c r="GK23" s="229"/>
      <c r="GL23" s="174">
        <f>SUM(GL5:GL21)</f>
        <v>1238.0347999999999</v>
      </c>
      <c r="GM23" s="165">
        <f t="shared" ref="GM23:HA23" si="21">SUM(GM5:GM21)</f>
        <v>2476.0695999999998</v>
      </c>
      <c r="GN23" s="165">
        <f t="shared" si="21"/>
        <v>0</v>
      </c>
      <c r="GO23" s="165">
        <f t="shared" si="21"/>
        <v>0</v>
      </c>
      <c r="GP23" s="165">
        <f t="shared" si="21"/>
        <v>464.26304999999996</v>
      </c>
      <c r="GQ23" s="165">
        <f t="shared" si="21"/>
        <v>773.77175000000011</v>
      </c>
      <c r="GR23" s="165">
        <f t="shared" si="21"/>
        <v>154.75434999999999</v>
      </c>
      <c r="GS23" s="165">
        <f t="shared" si="21"/>
        <v>2321.3152499999997</v>
      </c>
      <c r="GT23" s="165">
        <f t="shared" si="21"/>
        <v>309.50869999999998</v>
      </c>
      <c r="GU23" s="165">
        <f t="shared" si="21"/>
        <v>309.50869999999998</v>
      </c>
      <c r="GV23" s="165">
        <f t="shared" si="21"/>
        <v>773.77175000000011</v>
      </c>
      <c r="GW23" s="165">
        <f t="shared" si="21"/>
        <v>928.52609999999993</v>
      </c>
      <c r="GX23" s="165">
        <f t="shared" si="21"/>
        <v>3714.1043999999997</v>
      </c>
      <c r="GY23" s="165">
        <f t="shared" si="21"/>
        <v>154.75434999999999</v>
      </c>
      <c r="GZ23" s="165">
        <f t="shared" si="21"/>
        <v>3714.1043999999997</v>
      </c>
      <c r="HA23" s="175">
        <f t="shared" si="21"/>
        <v>2476.0695999999998</v>
      </c>
      <c r="HB23" s="229"/>
      <c r="HC23" s="174">
        <f>SUM(HC5:HC21)</f>
        <v>0</v>
      </c>
      <c r="HD23" s="165">
        <f t="shared" ref="HD23:HR23" si="22">SUM(HD5:HD21)</f>
        <v>5940.9143999999987</v>
      </c>
      <c r="HE23" s="165">
        <f t="shared" si="22"/>
        <v>11881.828799999999</v>
      </c>
      <c r="HF23" s="165">
        <f t="shared" si="22"/>
        <v>5940.9143999999997</v>
      </c>
      <c r="HG23" s="165">
        <f t="shared" si="22"/>
        <v>0</v>
      </c>
      <c r="HH23" s="165">
        <f t="shared" si="22"/>
        <v>0</v>
      </c>
      <c r="HI23" s="165">
        <f t="shared" si="22"/>
        <v>0</v>
      </c>
      <c r="HJ23" s="165">
        <f t="shared" si="22"/>
        <v>0</v>
      </c>
      <c r="HK23" s="165">
        <f t="shared" si="22"/>
        <v>0</v>
      </c>
      <c r="HL23" s="165">
        <f t="shared" si="22"/>
        <v>0</v>
      </c>
      <c r="HM23" s="165">
        <f t="shared" si="22"/>
        <v>0</v>
      </c>
      <c r="HN23" s="165">
        <f t="shared" si="22"/>
        <v>0</v>
      </c>
      <c r="HO23" s="165">
        <f t="shared" si="22"/>
        <v>0</v>
      </c>
      <c r="HP23" s="165">
        <f t="shared" si="22"/>
        <v>0</v>
      </c>
      <c r="HQ23" s="165">
        <f t="shared" si="22"/>
        <v>0</v>
      </c>
      <c r="HR23" s="175">
        <f t="shared" si="22"/>
        <v>0</v>
      </c>
      <c r="HS23" s="229"/>
      <c r="HT23" s="174">
        <f>SUM(HT5:HT21)</f>
        <v>0</v>
      </c>
      <c r="HU23" s="165">
        <f t="shared" ref="HU23:II23" si="23">SUM(HU5:HU21)</f>
        <v>0</v>
      </c>
      <c r="HV23" s="165">
        <f t="shared" si="23"/>
        <v>0</v>
      </c>
      <c r="HW23" s="165">
        <f t="shared" si="23"/>
        <v>0</v>
      </c>
      <c r="HX23" s="165">
        <f t="shared" si="23"/>
        <v>0</v>
      </c>
      <c r="HY23" s="165">
        <f t="shared" si="23"/>
        <v>0</v>
      </c>
      <c r="HZ23" s="165">
        <f t="shared" si="23"/>
        <v>0</v>
      </c>
      <c r="IA23" s="165">
        <f t="shared" si="23"/>
        <v>0</v>
      </c>
      <c r="IB23" s="165">
        <f t="shared" si="23"/>
        <v>0</v>
      </c>
      <c r="IC23" s="165">
        <f t="shared" si="23"/>
        <v>0</v>
      </c>
      <c r="ID23" s="165">
        <f t="shared" si="23"/>
        <v>0</v>
      </c>
      <c r="IE23" s="165">
        <f t="shared" si="23"/>
        <v>0</v>
      </c>
      <c r="IF23" s="165">
        <f t="shared" si="23"/>
        <v>0</v>
      </c>
      <c r="IG23" s="165">
        <f t="shared" si="23"/>
        <v>0</v>
      </c>
      <c r="IH23" s="165">
        <f t="shared" si="23"/>
        <v>0</v>
      </c>
      <c r="II23" s="175">
        <f t="shared" si="23"/>
        <v>0</v>
      </c>
    </row>
    <row r="24" spans="1:251" ht="14.65" thickBot="1">
      <c r="L24" s="169"/>
      <c r="M24" s="169"/>
      <c r="N24" s="169"/>
      <c r="O24" s="169"/>
      <c r="P24" s="169"/>
      <c r="Q24" s="169"/>
      <c r="R24" s="169"/>
      <c r="S24" s="169"/>
      <c r="X24" s="207"/>
      <c r="Y24" s="207"/>
      <c r="Z24" s="207"/>
      <c r="AA24" s="207"/>
      <c r="AB24" s="207"/>
      <c r="AC24" s="207"/>
      <c r="AD24" s="207"/>
      <c r="AE24" s="207"/>
      <c r="AF24" s="207"/>
      <c r="AG24" s="207"/>
      <c r="AH24" s="207"/>
      <c r="AI24" s="207"/>
      <c r="AJ24" s="207"/>
      <c r="AK24" s="207"/>
      <c r="AL24" s="207"/>
      <c r="AM24" s="207"/>
      <c r="AO24" s="207"/>
      <c r="AP24" s="207"/>
      <c r="AQ24" s="207"/>
      <c r="AR24" s="207"/>
      <c r="AS24" s="207"/>
      <c r="AT24" s="207"/>
      <c r="AU24" s="207"/>
      <c r="AV24" s="207"/>
      <c r="AW24" s="207"/>
      <c r="AX24" s="207"/>
      <c r="AY24" s="207"/>
      <c r="AZ24" s="207"/>
      <c r="BA24" s="207"/>
      <c r="BB24" s="207"/>
      <c r="BC24" s="207"/>
      <c r="BD24" s="207"/>
      <c r="BF24" s="221"/>
      <c r="BG24" s="221"/>
      <c r="BH24" s="221"/>
      <c r="BI24" s="221"/>
      <c r="BJ24" s="221"/>
      <c r="BK24" s="221"/>
      <c r="BL24" s="221"/>
      <c r="BM24" s="221"/>
      <c r="BN24" s="221"/>
      <c r="BO24" s="221"/>
      <c r="BP24" s="221"/>
      <c r="BQ24" s="221"/>
      <c r="BR24" s="221"/>
      <c r="BS24" s="221"/>
      <c r="BT24" s="221"/>
      <c r="BU24" s="221"/>
      <c r="BW24" s="221"/>
      <c r="BX24" s="221"/>
      <c r="BY24" s="221"/>
      <c r="BZ24" s="221"/>
      <c r="CA24" s="221"/>
      <c r="CB24" s="221"/>
      <c r="CC24" s="221"/>
      <c r="CD24" s="221"/>
      <c r="CE24" s="221"/>
      <c r="CF24" s="221"/>
      <c r="CG24" s="221"/>
      <c r="CH24" s="221"/>
      <c r="CI24" s="221"/>
      <c r="CJ24" s="221"/>
      <c r="CK24" s="221"/>
      <c r="CL24" s="221"/>
      <c r="CN24" s="221"/>
      <c r="CO24" s="221"/>
      <c r="CP24" s="221"/>
      <c r="CQ24" s="221"/>
      <c r="CR24" s="221"/>
      <c r="CS24" s="221"/>
      <c r="CT24" s="221"/>
      <c r="CU24" s="221"/>
      <c r="CV24" s="221"/>
      <c r="CW24" s="221"/>
      <c r="CX24" s="221"/>
      <c r="CY24" s="221"/>
      <c r="CZ24" s="221"/>
      <c r="DA24" s="221"/>
      <c r="DB24" s="221"/>
      <c r="DC24" s="221"/>
      <c r="DE24" s="207"/>
      <c r="DF24" s="207"/>
      <c r="DG24" s="207"/>
      <c r="DH24" s="207"/>
      <c r="DI24" s="207"/>
      <c r="DJ24" s="207"/>
      <c r="DK24" s="207"/>
      <c r="DL24" s="207"/>
      <c r="DM24" s="207"/>
      <c r="DN24" s="207"/>
      <c r="DO24" s="207"/>
      <c r="DP24" s="207"/>
      <c r="DQ24" s="207"/>
      <c r="DR24" s="207"/>
      <c r="DS24" s="207"/>
      <c r="DT24" s="207"/>
      <c r="DV24" s="207"/>
      <c r="DW24" s="207"/>
      <c r="DX24" s="207"/>
      <c r="DY24" s="207"/>
      <c r="DZ24" s="207"/>
      <c r="EA24" s="207"/>
      <c r="EB24" s="207"/>
      <c r="EC24" s="207"/>
      <c r="ED24" s="207"/>
      <c r="EE24" s="207"/>
      <c r="EF24" s="207"/>
      <c r="EG24" s="207"/>
      <c r="EH24" s="207"/>
      <c r="EI24" s="207"/>
      <c r="EJ24" s="207"/>
      <c r="EK24" s="207"/>
      <c r="EM24" s="207"/>
      <c r="EN24" s="207"/>
      <c r="EO24" s="207"/>
      <c r="EP24" s="207"/>
      <c r="EQ24" s="207"/>
      <c r="ER24" s="207"/>
      <c r="ES24" s="207"/>
      <c r="ET24" s="207"/>
      <c r="EU24" s="207"/>
      <c r="EV24" s="207"/>
      <c r="EW24" s="207"/>
      <c r="EX24" s="207"/>
      <c r="EY24" s="207"/>
      <c r="EZ24" s="207"/>
      <c r="FA24" s="207"/>
      <c r="FB24" s="207"/>
      <c r="FC24" s="229"/>
      <c r="FD24" s="207"/>
      <c r="FE24" s="207"/>
      <c r="FF24" s="207"/>
      <c r="FG24" s="207"/>
      <c r="FH24" s="207"/>
      <c r="FI24" s="207"/>
      <c r="FJ24" s="207"/>
      <c r="FK24" s="207"/>
      <c r="FL24" s="207"/>
      <c r="FM24" s="207"/>
      <c r="FN24" s="207"/>
      <c r="FO24" s="207"/>
      <c r="FP24" s="207"/>
      <c r="FQ24" s="207"/>
      <c r="FR24" s="207"/>
      <c r="FS24" s="207"/>
      <c r="FT24" s="229"/>
      <c r="FU24" s="207"/>
      <c r="FV24" s="207"/>
      <c r="FW24" s="207"/>
      <c r="FX24" s="207"/>
      <c r="FY24" s="207"/>
      <c r="FZ24" s="207"/>
      <c r="GA24" s="207"/>
      <c r="GB24" s="207"/>
      <c r="GC24" s="207"/>
      <c r="GD24" s="207"/>
      <c r="GE24" s="207"/>
      <c r="GF24" s="207"/>
      <c r="GG24" s="207"/>
      <c r="GH24" s="207"/>
      <c r="GI24" s="207"/>
      <c r="GJ24" s="207"/>
      <c r="GK24" s="229"/>
      <c r="GL24" s="207"/>
      <c r="GM24" s="207"/>
      <c r="GN24" s="207"/>
      <c r="GO24" s="207"/>
      <c r="GP24" s="207"/>
      <c r="GQ24" s="207"/>
      <c r="GR24" s="207"/>
      <c r="GS24" s="207"/>
      <c r="GT24" s="207"/>
      <c r="GU24" s="207"/>
      <c r="GV24" s="207"/>
      <c r="GW24" s="207"/>
      <c r="GX24" s="207"/>
      <c r="GY24" s="207"/>
      <c r="GZ24" s="207"/>
      <c r="HA24" s="207"/>
      <c r="HB24" s="229"/>
      <c r="HC24" s="207"/>
      <c r="HD24" s="207"/>
      <c r="HE24" s="207"/>
      <c r="HF24" s="207"/>
      <c r="HG24" s="207"/>
      <c r="HH24" s="207"/>
      <c r="HI24" s="207"/>
      <c r="HJ24" s="207"/>
      <c r="HK24" s="207"/>
      <c r="HL24" s="207"/>
      <c r="HM24" s="207"/>
      <c r="HN24" s="207"/>
      <c r="HO24" s="207"/>
      <c r="HP24" s="207"/>
      <c r="HQ24" s="207"/>
      <c r="HR24" s="207"/>
      <c r="HS24" s="229"/>
      <c r="HT24" s="207"/>
      <c r="HU24" s="207"/>
      <c r="HV24" s="207"/>
      <c r="HW24" s="207"/>
      <c r="HX24" s="207"/>
      <c r="HY24" s="207"/>
      <c r="HZ24" s="207"/>
      <c r="IA24" s="207"/>
      <c r="IB24" s="207"/>
      <c r="IC24" s="207"/>
      <c r="ID24" s="207"/>
      <c r="IE24" s="207"/>
      <c r="IF24" s="207"/>
      <c r="IG24" s="207"/>
      <c r="IH24" s="207"/>
      <c r="II24" s="207"/>
    </row>
    <row r="25" spans="1:251">
      <c r="A25" s="281" t="s">
        <v>272</v>
      </c>
      <c r="B25" s="163">
        <f>INDEX('Waste Projections'!$H27:$AL27,MATCH('5. Backyard Composting'!$B$1,'Waste Projections'!$H$6:$AL$6,0))</f>
        <v>94</v>
      </c>
      <c r="C25" s="81" t="s">
        <v>253</v>
      </c>
      <c r="D25" s="81" t="s">
        <v>273</v>
      </c>
      <c r="E25" s="81" t="s">
        <v>274</v>
      </c>
      <c r="F25" s="152">
        <v>13.2</v>
      </c>
      <c r="G25" s="82" t="s">
        <v>220</v>
      </c>
      <c r="H25" s="152">
        <v>9.3000000000000007</v>
      </c>
      <c r="I25" s="152" t="s">
        <v>221</v>
      </c>
      <c r="J25" s="152">
        <v>32.5</v>
      </c>
      <c r="K25" s="178" t="str">
        <f t="shared" ref="K25:K30" si="24">IF(D25="N/A","Garbage Truck","Transfer Truck")</f>
        <v>Transfer Truck</v>
      </c>
      <c r="L25" s="170">
        <f>(IF($G25=L$4,$F25,0)+IF($I25=L$4,$H25,0)+IF($K25=L$4,$J25,0))*($B25-SUM($HD25:$HF25))</f>
        <v>0</v>
      </c>
      <c r="M25" s="163">
        <f t="shared" ref="M25:O30" si="25">(IF($G25=M$4,$F25,0)+IF($I25=M$4,$H25,0)+IF($K25=M$4,$J25,0))*($B25-SUM($HD25:$HF25))</f>
        <v>2749.3120000000004</v>
      </c>
      <c r="N25" s="163">
        <f t="shared" si="25"/>
        <v>559.48800000000006</v>
      </c>
      <c r="O25" s="171">
        <f t="shared" si="25"/>
        <v>0</v>
      </c>
      <c r="P25" s="170">
        <f>INDEX('Transportation GHG'!$B$21:$B$24,MATCH('5. Backyard Composting'!P$4,'Transportation GHG'!$A$21:$A$24,0))*L25</f>
        <v>0</v>
      </c>
      <c r="Q25" s="163">
        <f>INDEX('Transportation GHG'!$B$21:$B$24,MATCH('5. Backyard Composting'!Q$4,'Transportation GHG'!$A$21:$A$24,0))*M25</f>
        <v>0.24663443495384618</v>
      </c>
      <c r="R25" s="163">
        <f>INDEX('Transportation GHG'!$B$21:$B$24,MATCH('5. Backyard Composting'!R$4,'Transportation GHG'!$A$21:$A$24,0))*N25</f>
        <v>9.8412504615384613E-3</v>
      </c>
      <c r="S25" s="171">
        <f>INDEX('Transportation GHG'!$B$21:$B$24,MATCH('5. Backyard Composting'!S$4,'Transportation GHG'!$A$21:$A$24,0))*O25</f>
        <v>0</v>
      </c>
      <c r="X25" s="170">
        <f>INDEX('Waste Composition'!$P$5:$P$20,MATCH('5. Backyard Composting'!X$4,'Waste Composition'!$O$5:$O$20,0))*$B25</f>
        <v>3.7600000000000002</v>
      </c>
      <c r="Y25" s="163">
        <f>INDEX('Waste Composition'!$P$5:$P$20,MATCH('5. Backyard Composting'!Y$4,'Waste Composition'!$O$5:$O$20,0))*$B25</f>
        <v>15.979999999999999</v>
      </c>
      <c r="Z25" s="163">
        <f>INDEX('Waste Composition'!$P$5:$P$20,MATCH('5. Backyard Composting'!Z$4,'Waste Composition'!$O$5:$O$20,0))*$B25</f>
        <v>16.919999999999998</v>
      </c>
      <c r="AA25" s="163">
        <f>INDEX('Waste Composition'!$P$5:$P$20,MATCH('5. Backyard Composting'!AA$4,'Waste Composition'!$O$5:$O$20,0))*$B25</f>
        <v>8.4599999999999991</v>
      </c>
      <c r="AB25" s="163">
        <f>INDEX('Waste Composition'!$P$5:$P$20,MATCH('5. Backyard Composting'!AB$4,'Waste Composition'!$O$5:$O$20,0))*$B25</f>
        <v>1.41</v>
      </c>
      <c r="AC25" s="163">
        <f>INDEX('Waste Composition'!$P$5:$P$20,MATCH('5. Backyard Composting'!AC$4,'Waste Composition'!$O$5:$O$20,0))*$B25</f>
        <v>2.35</v>
      </c>
      <c r="AD25" s="163">
        <f>INDEX('Waste Composition'!$P$5:$P$20,MATCH('5. Backyard Composting'!AD$4,'Waste Composition'!$O$5:$O$20,0))*$B25</f>
        <v>0.47000000000000003</v>
      </c>
      <c r="AE25" s="163">
        <f>INDEX('Waste Composition'!$P$5:$P$20,MATCH('5. Backyard Composting'!AE$4,'Waste Composition'!$O$5:$O$20,0))*$B25</f>
        <v>7.05</v>
      </c>
      <c r="AF25" s="163">
        <f>INDEX('Waste Composition'!$P$5:$P$20,MATCH('5. Backyard Composting'!AF$4,'Waste Composition'!$O$5:$O$20,0))*$B25</f>
        <v>0.94000000000000006</v>
      </c>
      <c r="AG25" s="163">
        <f>INDEX('Waste Composition'!$P$5:$P$20,MATCH('5. Backyard Composting'!AG$4,'Waste Composition'!$O$5:$O$20,0))*$B25</f>
        <v>0.94000000000000006</v>
      </c>
      <c r="AH25" s="163">
        <f>INDEX('Waste Composition'!$P$5:$P$20,MATCH('5. Backyard Composting'!AH$4,'Waste Composition'!$O$5:$O$20,0))*$B25</f>
        <v>2.35</v>
      </c>
      <c r="AI25" s="163">
        <f>INDEX('Waste Composition'!$P$5:$P$20,MATCH('5. Backyard Composting'!AI$4,'Waste Composition'!$O$5:$O$20,0))*$B25</f>
        <v>2.82</v>
      </c>
      <c r="AJ25" s="163">
        <f>INDEX('Waste Composition'!$P$5:$P$20,MATCH('5. Backyard Composting'!AJ$4,'Waste Composition'!$O$5:$O$20,0))*$B25</f>
        <v>11.28</v>
      </c>
      <c r="AK25" s="163">
        <f>INDEX('Waste Composition'!$P$5:$P$20,MATCH('5. Backyard Composting'!AK$4,'Waste Composition'!$O$5:$O$20,0))*$B25</f>
        <v>0.47000000000000003</v>
      </c>
      <c r="AL25" s="163">
        <f>INDEX('Waste Composition'!$P$5:$P$20,MATCH('5. Backyard Composting'!AL$4,'Waste Composition'!$O$5:$O$20,0))*$B25</f>
        <v>11.28</v>
      </c>
      <c r="AM25" s="171">
        <f>INDEX('Waste Composition'!$P$5:$P$20,MATCH('5. Backyard Composting'!AM$4,'Waste Composition'!$O$5:$O$20,0))*$B25</f>
        <v>7.5200000000000005</v>
      </c>
      <c r="AO25" s="212">
        <v>0</v>
      </c>
      <c r="AP25" s="213">
        <v>0</v>
      </c>
      <c r="AQ25" s="213">
        <v>0</v>
      </c>
      <c r="AR25" s="213">
        <v>0</v>
      </c>
      <c r="AS25" s="213">
        <v>0</v>
      </c>
      <c r="AT25" s="213">
        <v>0</v>
      </c>
      <c r="AU25" s="213">
        <v>0</v>
      </c>
      <c r="AV25" s="213">
        <v>0</v>
      </c>
      <c r="AW25" s="213">
        <v>0</v>
      </c>
      <c r="AX25" s="213">
        <v>0</v>
      </c>
      <c r="AY25" s="213">
        <v>0</v>
      </c>
      <c r="AZ25" s="213">
        <v>0</v>
      </c>
      <c r="BA25" s="213">
        <v>0</v>
      </c>
      <c r="BB25" s="213">
        <v>0</v>
      </c>
      <c r="BC25" s="213">
        <v>0</v>
      </c>
      <c r="BD25" s="213">
        <v>0</v>
      </c>
      <c r="BF25" s="212">
        <v>0</v>
      </c>
      <c r="BG25" s="213">
        <v>0</v>
      </c>
      <c r="BH25" s="213">
        <v>0</v>
      </c>
      <c r="BI25" s="213">
        <v>0</v>
      </c>
      <c r="BJ25" s="213">
        <v>0</v>
      </c>
      <c r="BK25" s="213">
        <v>0</v>
      </c>
      <c r="BL25" s="213">
        <v>0</v>
      </c>
      <c r="BM25" s="213">
        <v>0</v>
      </c>
      <c r="BN25" s="213">
        <v>0</v>
      </c>
      <c r="BO25" s="213">
        <v>0</v>
      </c>
      <c r="BP25" s="213">
        <v>0</v>
      </c>
      <c r="BQ25" s="213">
        <v>0</v>
      </c>
      <c r="BR25" s="213">
        <v>0</v>
      </c>
      <c r="BS25" s="213">
        <v>0</v>
      </c>
      <c r="BT25" s="213">
        <v>0</v>
      </c>
      <c r="BU25" s="218">
        <v>0</v>
      </c>
      <c r="BW25" s="212">
        <v>0</v>
      </c>
      <c r="BX25" s="213">
        <v>0</v>
      </c>
      <c r="BY25" s="213">
        <v>0</v>
      </c>
      <c r="BZ25" s="213">
        <v>0</v>
      </c>
      <c r="CA25" s="213">
        <v>0</v>
      </c>
      <c r="CB25" s="213">
        <v>0</v>
      </c>
      <c r="CC25" s="213">
        <v>0</v>
      </c>
      <c r="CD25" s="213">
        <v>0</v>
      </c>
      <c r="CE25" s="213">
        <v>0</v>
      </c>
      <c r="CF25" s="213">
        <v>0</v>
      </c>
      <c r="CG25" s="213">
        <v>0</v>
      </c>
      <c r="CH25" s="213">
        <v>0</v>
      </c>
      <c r="CI25" s="213">
        <v>0</v>
      </c>
      <c r="CJ25" s="213">
        <v>0</v>
      </c>
      <c r="CK25" s="213">
        <v>0</v>
      </c>
      <c r="CL25" s="218">
        <v>0</v>
      </c>
      <c r="CN25" s="212">
        <v>1</v>
      </c>
      <c r="CO25" s="215">
        <f>'Waste Composition'!$G$5/'Waste Composition'!$P$5</f>
        <v>0.4705882352941177</v>
      </c>
      <c r="CP25" s="213">
        <v>0</v>
      </c>
      <c r="CQ25" s="213">
        <v>0</v>
      </c>
      <c r="CR25" s="213">
        <v>1</v>
      </c>
      <c r="CS25" s="213">
        <v>1</v>
      </c>
      <c r="CT25" s="213">
        <v>1</v>
      </c>
      <c r="CU25" s="213">
        <v>1</v>
      </c>
      <c r="CV25" s="213">
        <v>1</v>
      </c>
      <c r="CW25" s="213">
        <v>1</v>
      </c>
      <c r="CX25" s="213">
        <v>1</v>
      </c>
      <c r="CY25" s="213">
        <v>1</v>
      </c>
      <c r="CZ25" s="213">
        <v>1</v>
      </c>
      <c r="DA25" s="213">
        <v>1</v>
      </c>
      <c r="DB25" s="213">
        <v>1</v>
      </c>
      <c r="DC25" s="218">
        <v>1</v>
      </c>
      <c r="DE25" s="212">
        <v>0</v>
      </c>
      <c r="DF25" s="213">
        <f>'Waste Composition'!$G$16/'Waste Composition'!$P$5</f>
        <v>0.52941176470588236</v>
      </c>
      <c r="DG25" s="213">
        <v>1</v>
      </c>
      <c r="DH25" s="213">
        <v>1</v>
      </c>
      <c r="DI25" s="213">
        <v>0</v>
      </c>
      <c r="DJ25" s="213">
        <v>0</v>
      </c>
      <c r="DK25" s="213">
        <v>0</v>
      </c>
      <c r="DL25" s="213">
        <v>0</v>
      </c>
      <c r="DM25" s="213">
        <v>0</v>
      </c>
      <c r="DN25" s="213">
        <v>0</v>
      </c>
      <c r="DO25" s="213">
        <v>0</v>
      </c>
      <c r="DP25" s="213">
        <v>0</v>
      </c>
      <c r="DQ25" s="213">
        <v>0</v>
      </c>
      <c r="DR25" s="213">
        <v>0</v>
      </c>
      <c r="DS25" s="213">
        <v>0</v>
      </c>
      <c r="DT25" s="213">
        <v>0</v>
      </c>
      <c r="DV25" s="212">
        <v>0</v>
      </c>
      <c r="DW25" s="213">
        <v>0</v>
      </c>
      <c r="DX25" s="213">
        <v>0</v>
      </c>
      <c r="DY25" s="213">
        <v>0</v>
      </c>
      <c r="DZ25" s="213">
        <v>0</v>
      </c>
      <c r="EA25" s="213">
        <v>0</v>
      </c>
      <c r="EB25" s="213">
        <v>0</v>
      </c>
      <c r="EC25" s="213">
        <v>0</v>
      </c>
      <c r="ED25" s="213">
        <v>0</v>
      </c>
      <c r="EE25" s="213">
        <v>0</v>
      </c>
      <c r="EF25" s="213">
        <v>0</v>
      </c>
      <c r="EG25" s="213">
        <v>0</v>
      </c>
      <c r="EH25" s="213">
        <v>0</v>
      </c>
      <c r="EI25" s="213">
        <v>0</v>
      </c>
      <c r="EJ25" s="213">
        <v>0</v>
      </c>
      <c r="EK25" s="213">
        <v>0</v>
      </c>
      <c r="EM25" s="170">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71">
        <f>$AM$25*BD25</f>
        <v>0</v>
      </c>
      <c r="FC25" s="229"/>
      <c r="FD25" s="170">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71">
        <f>$AM$25*BU25</f>
        <v>0</v>
      </c>
      <c r="FT25" s="229"/>
      <c r="FU25" s="170">
        <f>$X$25*BW25</f>
        <v>0</v>
      </c>
      <c r="FV25" s="163">
        <f>$Y$25*BX25</f>
        <v>0</v>
      </c>
      <c r="FW25" s="163">
        <f>$Z$25*BY25</f>
        <v>0</v>
      </c>
      <c r="FX25" s="163">
        <f>$AA$25*BZ25</f>
        <v>0</v>
      </c>
      <c r="FY25" s="163">
        <f>$AB$25*CA25</f>
        <v>0</v>
      </c>
      <c r="FZ25" s="163">
        <f>$AC$25*CB25</f>
        <v>0</v>
      </c>
      <c r="GA25" s="163">
        <f>$AD$25*CC25</f>
        <v>0</v>
      </c>
      <c r="GB25" s="163">
        <f>$AE$25*CD25</f>
        <v>0</v>
      </c>
      <c r="GC25" s="163">
        <f>$AF$25*CE25</f>
        <v>0</v>
      </c>
      <c r="GD25" s="163">
        <f>$AG$25*CF25</f>
        <v>0</v>
      </c>
      <c r="GE25" s="163">
        <f>$AH$25*CG25</f>
        <v>0</v>
      </c>
      <c r="GF25" s="163">
        <f>$AI$25*CH25</f>
        <v>0</v>
      </c>
      <c r="GG25" s="163">
        <f>$AJ$25*CI25</f>
        <v>0</v>
      </c>
      <c r="GH25" s="163">
        <f>$AK$25*CJ25</f>
        <v>0</v>
      </c>
      <c r="GI25" s="163">
        <f>$AL$25*CK25</f>
        <v>0</v>
      </c>
      <c r="GJ25" s="171">
        <f>$AM$25*CL25</f>
        <v>0</v>
      </c>
      <c r="GK25" s="229"/>
      <c r="GL25" s="170">
        <f>$X$25*CN25</f>
        <v>3.7600000000000002</v>
      </c>
      <c r="GM25" s="163">
        <f>$Y$25*CO25</f>
        <v>7.5200000000000005</v>
      </c>
      <c r="GN25" s="163">
        <f>$Z$25*CP25</f>
        <v>0</v>
      </c>
      <c r="GO25" s="163">
        <f>$AA$25*CQ25</f>
        <v>0</v>
      </c>
      <c r="GP25" s="163">
        <f>$AB$25*CR25</f>
        <v>1.41</v>
      </c>
      <c r="GQ25" s="163">
        <f>$AC$25*CS25</f>
        <v>2.35</v>
      </c>
      <c r="GR25" s="163">
        <f>$AD$25*CT25</f>
        <v>0.47000000000000003</v>
      </c>
      <c r="GS25" s="163">
        <f>$AE$25*CU25</f>
        <v>7.05</v>
      </c>
      <c r="GT25" s="163">
        <f>$AF$25*CV25</f>
        <v>0.94000000000000006</v>
      </c>
      <c r="GU25" s="163">
        <f>$AG$25*CW25</f>
        <v>0.94000000000000006</v>
      </c>
      <c r="GV25" s="163">
        <f>$AH$25*CX25</f>
        <v>2.35</v>
      </c>
      <c r="GW25" s="163">
        <f>$AI$25*CY25</f>
        <v>2.82</v>
      </c>
      <c r="GX25" s="163">
        <f>$AJ$25*CZ25</f>
        <v>11.28</v>
      </c>
      <c r="GY25" s="163">
        <f>$AK$25*DA25</f>
        <v>0.47000000000000003</v>
      </c>
      <c r="GZ25" s="163">
        <f>$AL$25*DB25</f>
        <v>11.28</v>
      </c>
      <c r="HA25" s="171">
        <f>$AM$25*DC25</f>
        <v>7.5200000000000005</v>
      </c>
      <c r="HB25" s="229"/>
      <c r="HC25" s="170">
        <f>$X$25*DE25</f>
        <v>0</v>
      </c>
      <c r="HD25" s="163">
        <f>$Y$25*DF25</f>
        <v>8.4599999999999991</v>
      </c>
      <c r="HE25" s="163">
        <f>$Z$25*DG25</f>
        <v>16.919999999999998</v>
      </c>
      <c r="HF25" s="163">
        <f>$AA$25*DH25</f>
        <v>8.4599999999999991</v>
      </c>
      <c r="HG25" s="163">
        <f>$AB$25*DI25</f>
        <v>0</v>
      </c>
      <c r="HH25" s="163">
        <f>$AC$25*DJ25</f>
        <v>0</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71">
        <f>$AM$25*DT25</f>
        <v>0</v>
      </c>
      <c r="HS25" s="229"/>
      <c r="HT25" s="170">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71">
        <f>$AM$25*EK25</f>
        <v>0</v>
      </c>
    </row>
    <row r="26" spans="1:251">
      <c r="A26" s="62" t="s">
        <v>276</v>
      </c>
      <c r="B26" s="145">
        <f>INDEX('Waste Projections'!$H28:$AL28,MATCH('5. Backyard Composting'!$B$1,'Waste Projections'!$H$6:$AL$6,0))</f>
        <v>123</v>
      </c>
      <c r="C26" s="286" t="s">
        <v>253</v>
      </c>
      <c r="D26" s="286" t="s">
        <v>273</v>
      </c>
      <c r="E26" s="154" t="s">
        <v>274</v>
      </c>
      <c r="F26" s="151">
        <v>9</v>
      </c>
      <c r="G26" s="288" t="s">
        <v>220</v>
      </c>
      <c r="H26" s="156">
        <v>9.3000000000000007</v>
      </c>
      <c r="I26" s="156" t="s">
        <v>221</v>
      </c>
      <c r="J26" s="151">
        <v>32.5</v>
      </c>
      <c r="K26" s="179" t="str">
        <f t="shared" si="24"/>
        <v>Transfer Truck</v>
      </c>
      <c r="L26" s="172">
        <f t="shared" ref="L26:L30" si="26">(IF($G26=L$4,$F26,0)+IF($I26=L$4,$H26,0)+IF($K26=L$4,$J26,0))*($B26-SUM($HD26:$HF26))</f>
        <v>0</v>
      </c>
      <c r="M26" s="164">
        <f t="shared" si="25"/>
        <v>3266.88</v>
      </c>
      <c r="N26" s="164">
        <f t="shared" si="25"/>
        <v>732.096</v>
      </c>
      <c r="O26" s="173">
        <f t="shared" si="25"/>
        <v>0</v>
      </c>
      <c r="P26" s="172">
        <f>INDEX('Transportation GHG'!$B$21:$B$24,MATCH('5. Backyard Composting'!P$4,'Transportation GHG'!$A$21:$A$24,0))*L26</f>
        <v>0</v>
      </c>
      <c r="Q26" s="164">
        <f>INDEX('Transportation GHG'!$B$21:$B$24,MATCH('5. Backyard Composting'!Q$4,'Transportation GHG'!$A$21:$A$24,0))*M26</f>
        <v>0.29306426584615386</v>
      </c>
      <c r="R26" s="164">
        <f>INDEX('Transportation GHG'!$B$21:$B$24,MATCH('5. Backyard Composting'!R$4,'Transportation GHG'!$A$21:$A$24,0))*N26</f>
        <v>1.2877380923076923E-2</v>
      </c>
      <c r="S26" s="173">
        <f>INDEX('Transportation GHG'!$B$21:$B$24,MATCH('5. Backyard Composting'!S$4,'Transportation GHG'!$A$21:$A$24,0))*O26</f>
        <v>0</v>
      </c>
      <c r="X26" s="172">
        <f>INDEX('Waste Composition'!$P$5:$P$20,MATCH('5. Backyard Composting'!X$4,'Waste Composition'!$O$5:$O$20,0))*$B26</f>
        <v>4.92</v>
      </c>
      <c r="Y26" s="164">
        <f>INDEX('Waste Composition'!$P$5:$P$20,MATCH('5. Backyard Composting'!Y$4,'Waste Composition'!$O$5:$O$20,0))*$B26</f>
        <v>20.909999999999997</v>
      </c>
      <c r="Z26" s="164">
        <f>INDEX('Waste Composition'!$P$5:$P$20,MATCH('5. Backyard Composting'!Z$4,'Waste Composition'!$O$5:$O$20,0))*$B26</f>
        <v>22.14</v>
      </c>
      <c r="AA26" s="164">
        <f>INDEX('Waste Composition'!$P$5:$P$20,MATCH('5. Backyard Composting'!AA$4,'Waste Composition'!$O$5:$O$20,0))*$B26</f>
        <v>11.07</v>
      </c>
      <c r="AB26" s="164">
        <f>INDEX('Waste Composition'!$P$5:$P$20,MATCH('5. Backyard Composting'!AB$4,'Waste Composition'!$O$5:$O$20,0))*$B26</f>
        <v>1.845</v>
      </c>
      <c r="AC26" s="164">
        <f>INDEX('Waste Composition'!$P$5:$P$20,MATCH('5. Backyard Composting'!AC$4,'Waste Composition'!$O$5:$O$20,0))*$B26</f>
        <v>3.0750000000000002</v>
      </c>
      <c r="AD26" s="164">
        <f>INDEX('Waste Composition'!$P$5:$P$20,MATCH('5. Backyard Composting'!AD$4,'Waste Composition'!$O$5:$O$20,0))*$B26</f>
        <v>0.61499999999999999</v>
      </c>
      <c r="AE26" s="164">
        <f>INDEX('Waste Composition'!$P$5:$P$20,MATCH('5. Backyard Composting'!AE$4,'Waste Composition'!$O$5:$O$20,0))*$B26</f>
        <v>9.2249999999999996</v>
      </c>
      <c r="AF26" s="164">
        <f>INDEX('Waste Composition'!$P$5:$P$20,MATCH('5. Backyard Composting'!AF$4,'Waste Composition'!$O$5:$O$20,0))*$B26</f>
        <v>1.23</v>
      </c>
      <c r="AG26" s="164">
        <f>INDEX('Waste Composition'!$P$5:$P$20,MATCH('5. Backyard Composting'!AG$4,'Waste Composition'!$O$5:$O$20,0))*$B26</f>
        <v>1.23</v>
      </c>
      <c r="AH26" s="164">
        <f>INDEX('Waste Composition'!$P$5:$P$20,MATCH('5. Backyard Composting'!AH$4,'Waste Composition'!$O$5:$O$20,0))*$B26</f>
        <v>3.0750000000000002</v>
      </c>
      <c r="AI26" s="164">
        <f>INDEX('Waste Composition'!$P$5:$P$20,MATCH('5. Backyard Composting'!AI$4,'Waste Composition'!$O$5:$O$20,0))*$B26</f>
        <v>3.69</v>
      </c>
      <c r="AJ26" s="164">
        <f>INDEX('Waste Composition'!$P$5:$P$20,MATCH('5. Backyard Composting'!AJ$4,'Waste Composition'!$O$5:$O$20,0))*$B26</f>
        <v>14.76</v>
      </c>
      <c r="AK26" s="164">
        <f>INDEX('Waste Composition'!$P$5:$P$20,MATCH('5. Backyard Composting'!AK$4,'Waste Composition'!$O$5:$O$20,0))*$B26</f>
        <v>0.61499999999999999</v>
      </c>
      <c r="AL26" s="164">
        <f>INDEX('Waste Composition'!$P$5:$P$20,MATCH('5. Backyard Composting'!AL$4,'Waste Composition'!$O$5:$O$20,0))*$B26</f>
        <v>14.76</v>
      </c>
      <c r="AM26" s="173">
        <f>INDEX('Waste Composition'!$P$5:$P$20,MATCH('5. Backyard Composting'!AM$4,'Waste Composition'!$O$5:$O$20,0))*$B26</f>
        <v>9.84</v>
      </c>
      <c r="AO26" s="214">
        <v>0</v>
      </c>
      <c r="AP26" s="215">
        <v>0</v>
      </c>
      <c r="AQ26" s="215">
        <v>0</v>
      </c>
      <c r="AR26" s="215">
        <v>0</v>
      </c>
      <c r="AS26" s="215">
        <v>0</v>
      </c>
      <c r="AT26" s="215">
        <v>0</v>
      </c>
      <c r="AU26" s="215">
        <v>0</v>
      </c>
      <c r="AV26" s="215">
        <v>0</v>
      </c>
      <c r="AW26" s="215">
        <v>0</v>
      </c>
      <c r="AX26" s="215">
        <v>0</v>
      </c>
      <c r="AY26" s="215">
        <v>0</v>
      </c>
      <c r="AZ26" s="215">
        <v>0</v>
      </c>
      <c r="BA26" s="215">
        <v>0</v>
      </c>
      <c r="BB26" s="215">
        <v>0</v>
      </c>
      <c r="BC26" s="215">
        <v>0</v>
      </c>
      <c r="BD26" s="215">
        <v>0</v>
      </c>
      <c r="BF26" s="214">
        <v>0</v>
      </c>
      <c r="BG26" s="215">
        <v>0</v>
      </c>
      <c r="BH26" s="215">
        <v>0</v>
      </c>
      <c r="BI26" s="215">
        <v>0</v>
      </c>
      <c r="BJ26" s="215">
        <v>0</v>
      </c>
      <c r="BK26" s="215">
        <v>0</v>
      </c>
      <c r="BL26" s="215">
        <v>0</v>
      </c>
      <c r="BM26" s="215">
        <v>0</v>
      </c>
      <c r="BN26" s="215">
        <v>0</v>
      </c>
      <c r="BO26" s="215">
        <v>0</v>
      </c>
      <c r="BP26" s="215">
        <v>0</v>
      </c>
      <c r="BQ26" s="215">
        <v>0</v>
      </c>
      <c r="BR26" s="215">
        <v>0</v>
      </c>
      <c r="BS26" s="215">
        <v>0</v>
      </c>
      <c r="BT26" s="215">
        <v>0</v>
      </c>
      <c r="BU26" s="219">
        <v>0</v>
      </c>
      <c r="BW26" s="214">
        <v>0</v>
      </c>
      <c r="BX26" s="215">
        <v>0</v>
      </c>
      <c r="BY26" s="215">
        <v>0</v>
      </c>
      <c r="BZ26" s="215">
        <v>0</v>
      </c>
      <c r="CA26" s="215">
        <v>0</v>
      </c>
      <c r="CB26" s="215">
        <v>0</v>
      </c>
      <c r="CC26" s="215">
        <v>0</v>
      </c>
      <c r="CD26" s="215">
        <v>0</v>
      </c>
      <c r="CE26" s="215">
        <v>0</v>
      </c>
      <c r="CF26" s="215">
        <v>0</v>
      </c>
      <c r="CG26" s="215">
        <v>0</v>
      </c>
      <c r="CH26" s="215">
        <v>0</v>
      </c>
      <c r="CI26" s="215">
        <v>0</v>
      </c>
      <c r="CJ26" s="215">
        <v>0</v>
      </c>
      <c r="CK26" s="215">
        <v>0</v>
      </c>
      <c r="CL26" s="219">
        <v>0</v>
      </c>
      <c r="CN26" s="214">
        <v>1</v>
      </c>
      <c r="CO26" s="215">
        <f>'Waste Composition'!$G$5/'Waste Composition'!$P$5</f>
        <v>0.4705882352941177</v>
      </c>
      <c r="CP26" s="215">
        <v>0</v>
      </c>
      <c r="CQ26" s="215">
        <v>0</v>
      </c>
      <c r="CR26" s="215">
        <v>1</v>
      </c>
      <c r="CS26" s="215">
        <v>1</v>
      </c>
      <c r="CT26" s="215">
        <v>1</v>
      </c>
      <c r="CU26" s="215">
        <v>1</v>
      </c>
      <c r="CV26" s="215">
        <v>1</v>
      </c>
      <c r="CW26" s="215">
        <v>1</v>
      </c>
      <c r="CX26" s="215">
        <v>1</v>
      </c>
      <c r="CY26" s="215">
        <v>1</v>
      </c>
      <c r="CZ26" s="215">
        <v>1</v>
      </c>
      <c r="DA26" s="215">
        <v>1</v>
      </c>
      <c r="DB26" s="215">
        <v>1</v>
      </c>
      <c r="DC26" s="219">
        <v>1</v>
      </c>
      <c r="DE26" s="214">
        <v>0</v>
      </c>
      <c r="DF26" s="215">
        <f>'Waste Composition'!$G$16/'Waste Composition'!$P$5</f>
        <v>0.52941176470588236</v>
      </c>
      <c r="DG26" s="215">
        <v>1</v>
      </c>
      <c r="DH26" s="215">
        <v>1</v>
      </c>
      <c r="DI26" s="215">
        <v>0</v>
      </c>
      <c r="DJ26" s="215">
        <v>0</v>
      </c>
      <c r="DK26" s="215">
        <v>0</v>
      </c>
      <c r="DL26" s="215">
        <v>0</v>
      </c>
      <c r="DM26" s="215">
        <v>0</v>
      </c>
      <c r="DN26" s="215">
        <v>0</v>
      </c>
      <c r="DO26" s="215">
        <v>0</v>
      </c>
      <c r="DP26" s="215">
        <v>0</v>
      </c>
      <c r="DQ26" s="215">
        <v>0</v>
      </c>
      <c r="DR26" s="215">
        <v>0</v>
      </c>
      <c r="DS26" s="215">
        <v>0</v>
      </c>
      <c r="DT26" s="215">
        <v>0</v>
      </c>
      <c r="DV26" s="214">
        <v>0</v>
      </c>
      <c r="DW26" s="215">
        <v>0</v>
      </c>
      <c r="DX26" s="215">
        <v>0</v>
      </c>
      <c r="DY26" s="215">
        <v>0</v>
      </c>
      <c r="DZ26" s="215">
        <v>0</v>
      </c>
      <c r="EA26" s="215">
        <v>0</v>
      </c>
      <c r="EB26" s="215">
        <v>0</v>
      </c>
      <c r="EC26" s="215">
        <v>0</v>
      </c>
      <c r="ED26" s="215">
        <v>0</v>
      </c>
      <c r="EE26" s="215">
        <v>0</v>
      </c>
      <c r="EF26" s="215">
        <v>0</v>
      </c>
      <c r="EG26" s="215">
        <v>0</v>
      </c>
      <c r="EH26" s="215">
        <v>0</v>
      </c>
      <c r="EI26" s="215">
        <v>0</v>
      </c>
      <c r="EJ26" s="215">
        <v>0</v>
      </c>
      <c r="EK26" s="215">
        <v>0</v>
      </c>
      <c r="EM26" s="172">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73">
        <f>$AM$26*BD26</f>
        <v>0</v>
      </c>
      <c r="FC26" s="229"/>
      <c r="FD26" s="172">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73">
        <f>$AM$26*BU26</f>
        <v>0</v>
      </c>
      <c r="FT26" s="229"/>
      <c r="FU26" s="172">
        <f>$X$26*BW26</f>
        <v>0</v>
      </c>
      <c r="FV26" s="164">
        <f>$Y$26*BX26</f>
        <v>0</v>
      </c>
      <c r="FW26" s="164">
        <f>$Z$26*BY26</f>
        <v>0</v>
      </c>
      <c r="FX26" s="164">
        <f>$AA$26*BZ26</f>
        <v>0</v>
      </c>
      <c r="FY26" s="164">
        <f>$AB$26*CA26</f>
        <v>0</v>
      </c>
      <c r="FZ26" s="164">
        <f>$AC$26*CB26</f>
        <v>0</v>
      </c>
      <c r="GA26" s="164">
        <f>$AD$26*CC26</f>
        <v>0</v>
      </c>
      <c r="GB26" s="164">
        <f>$AE$26*CD26</f>
        <v>0</v>
      </c>
      <c r="GC26" s="164">
        <f>$AF$26*CE26</f>
        <v>0</v>
      </c>
      <c r="GD26" s="164">
        <f>$AG$26*CF26</f>
        <v>0</v>
      </c>
      <c r="GE26" s="164">
        <f>$AH$26*CG26</f>
        <v>0</v>
      </c>
      <c r="GF26" s="164">
        <f>$AI$26*CH26</f>
        <v>0</v>
      </c>
      <c r="GG26" s="164">
        <f>$AJ$26*CI26</f>
        <v>0</v>
      </c>
      <c r="GH26" s="164">
        <f>$AK$26*CJ26</f>
        <v>0</v>
      </c>
      <c r="GI26" s="164">
        <f>$AL$26*CK26</f>
        <v>0</v>
      </c>
      <c r="GJ26" s="173">
        <f>$AM$26*CL26</f>
        <v>0</v>
      </c>
      <c r="GK26" s="229"/>
      <c r="GL26" s="172">
        <f>$X$26*CN26</f>
        <v>4.92</v>
      </c>
      <c r="GM26" s="164">
        <f>$Y$26*CO26</f>
        <v>9.84</v>
      </c>
      <c r="GN26" s="164">
        <f>$Z$26*CP26</f>
        <v>0</v>
      </c>
      <c r="GO26" s="164">
        <f>$AA$26*CQ26</f>
        <v>0</v>
      </c>
      <c r="GP26" s="164">
        <f>$AB$26*CR26</f>
        <v>1.845</v>
      </c>
      <c r="GQ26" s="164">
        <f>$AC$26*CS26</f>
        <v>3.0750000000000002</v>
      </c>
      <c r="GR26" s="164">
        <f>$AD$26*CT26</f>
        <v>0.61499999999999999</v>
      </c>
      <c r="GS26" s="164">
        <f>$AE$26*CU26</f>
        <v>9.2249999999999996</v>
      </c>
      <c r="GT26" s="164">
        <f>$AF$26*CV26</f>
        <v>1.23</v>
      </c>
      <c r="GU26" s="164">
        <f>$AG$26*CW26</f>
        <v>1.23</v>
      </c>
      <c r="GV26" s="164">
        <f>$AH$26*CX26</f>
        <v>3.0750000000000002</v>
      </c>
      <c r="GW26" s="164">
        <f>$AI$26*CY26</f>
        <v>3.69</v>
      </c>
      <c r="GX26" s="164">
        <f>$AJ$26*CZ26</f>
        <v>14.76</v>
      </c>
      <c r="GY26" s="164">
        <f>$AK$26*DA26</f>
        <v>0.61499999999999999</v>
      </c>
      <c r="GZ26" s="164">
        <f>$AL$26*DB26</f>
        <v>14.76</v>
      </c>
      <c r="HA26" s="173">
        <f>$AM$26*DC26</f>
        <v>9.84</v>
      </c>
      <c r="HB26" s="229"/>
      <c r="HC26" s="172">
        <f>$X$26*DE26</f>
        <v>0</v>
      </c>
      <c r="HD26" s="164">
        <f>$Y$26*DF26</f>
        <v>11.069999999999999</v>
      </c>
      <c r="HE26" s="164">
        <f>$Z$26*DG26</f>
        <v>22.14</v>
      </c>
      <c r="HF26" s="164">
        <f>$AA$26*DH26</f>
        <v>11.07</v>
      </c>
      <c r="HG26" s="164">
        <f>$AB$26*DI26</f>
        <v>0</v>
      </c>
      <c r="HH26" s="164">
        <f>$AC$26*DJ26</f>
        <v>0</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73">
        <f>$AM$26*DT26</f>
        <v>0</v>
      </c>
      <c r="HS26" s="229"/>
      <c r="HT26" s="172">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73">
        <f>$AM$26*EK26</f>
        <v>0</v>
      </c>
    </row>
    <row r="27" spans="1:251">
      <c r="A27" s="62" t="s">
        <v>278</v>
      </c>
      <c r="B27" s="145">
        <f>INDEX('Waste Projections'!$H29:$AL29,MATCH('5. Backyard Composting'!$B$1,'Waste Projections'!$H$6:$AL$6,0))</f>
        <v>2750</v>
      </c>
      <c r="C27" s="286" t="s">
        <v>253</v>
      </c>
      <c r="D27" s="286" t="s">
        <v>273</v>
      </c>
      <c r="E27" s="154" t="s">
        <v>274</v>
      </c>
      <c r="F27" s="151">
        <v>4.7</v>
      </c>
      <c r="G27" s="288" t="s">
        <v>220</v>
      </c>
      <c r="H27" s="156">
        <v>9.3000000000000007</v>
      </c>
      <c r="I27" s="156" t="s">
        <v>221</v>
      </c>
      <c r="J27" s="151">
        <v>32.5</v>
      </c>
      <c r="K27" s="179" t="str">
        <f t="shared" si="24"/>
        <v>Transfer Truck</v>
      </c>
      <c r="L27" s="172">
        <f t="shared" si="26"/>
        <v>0</v>
      </c>
      <c r="M27" s="164">
        <f t="shared" si="25"/>
        <v>65472.000000000007</v>
      </c>
      <c r="N27" s="164">
        <f t="shared" si="25"/>
        <v>16368.000000000002</v>
      </c>
      <c r="O27" s="173">
        <f t="shared" si="25"/>
        <v>0</v>
      </c>
      <c r="P27" s="172">
        <f>INDEX('Transportation GHG'!$B$21:$B$24,MATCH('5. Backyard Composting'!P$4,'Transportation GHG'!$A$21:$A$24,0))*L27</f>
        <v>0</v>
      </c>
      <c r="Q27" s="164">
        <f>INDEX('Transportation GHG'!$B$21:$B$24,MATCH('5. Backyard Composting'!Q$4,'Transportation GHG'!$A$21:$A$24,0))*M27</f>
        <v>5.8733420307692317</v>
      </c>
      <c r="R27" s="164">
        <f>INDEX('Transportation GHG'!$B$21:$B$24,MATCH('5. Backyard Composting'!R$4,'Transportation GHG'!$A$21:$A$24,0))*N27</f>
        <v>0.28790892307692312</v>
      </c>
      <c r="S27" s="173">
        <f>INDEX('Transportation GHG'!$B$21:$B$24,MATCH('5. Backyard Composting'!S$4,'Transportation GHG'!$A$21:$A$24,0))*O27</f>
        <v>0</v>
      </c>
      <c r="X27" s="172">
        <f>INDEX('Waste Composition'!$P$5:$P$20,MATCH('5. Backyard Composting'!X$4,'Waste Composition'!$O$5:$O$20,0))*$B27</f>
        <v>110</v>
      </c>
      <c r="Y27" s="164">
        <f>INDEX('Waste Composition'!$P$5:$P$20,MATCH('5. Backyard Composting'!Y$4,'Waste Composition'!$O$5:$O$20,0))*$B27</f>
        <v>467.49999999999994</v>
      </c>
      <c r="Z27" s="164">
        <f>INDEX('Waste Composition'!$P$5:$P$20,MATCH('5. Backyard Composting'!Z$4,'Waste Composition'!$O$5:$O$20,0))*$B27</f>
        <v>495</v>
      </c>
      <c r="AA27" s="164">
        <f>INDEX('Waste Composition'!$P$5:$P$20,MATCH('5. Backyard Composting'!AA$4,'Waste Composition'!$O$5:$O$20,0))*$B27</f>
        <v>247.5</v>
      </c>
      <c r="AB27" s="164">
        <f>INDEX('Waste Composition'!$P$5:$P$20,MATCH('5. Backyard Composting'!AB$4,'Waste Composition'!$O$5:$O$20,0))*$B27</f>
        <v>41.25</v>
      </c>
      <c r="AC27" s="164">
        <f>INDEX('Waste Composition'!$P$5:$P$20,MATCH('5. Backyard Composting'!AC$4,'Waste Composition'!$O$5:$O$20,0))*$B27</f>
        <v>68.75</v>
      </c>
      <c r="AD27" s="164">
        <f>INDEX('Waste Composition'!$P$5:$P$20,MATCH('5. Backyard Composting'!AD$4,'Waste Composition'!$O$5:$O$20,0))*$B27</f>
        <v>13.75</v>
      </c>
      <c r="AE27" s="164">
        <f>INDEX('Waste Composition'!$P$5:$P$20,MATCH('5. Backyard Composting'!AE$4,'Waste Composition'!$O$5:$O$20,0))*$B27</f>
        <v>206.25</v>
      </c>
      <c r="AF27" s="164">
        <f>INDEX('Waste Composition'!$P$5:$P$20,MATCH('5. Backyard Composting'!AF$4,'Waste Composition'!$O$5:$O$20,0))*$B27</f>
        <v>27.5</v>
      </c>
      <c r="AG27" s="164">
        <f>INDEX('Waste Composition'!$P$5:$P$20,MATCH('5. Backyard Composting'!AG$4,'Waste Composition'!$O$5:$O$20,0))*$B27</f>
        <v>27.5</v>
      </c>
      <c r="AH27" s="164">
        <f>INDEX('Waste Composition'!$P$5:$P$20,MATCH('5. Backyard Composting'!AH$4,'Waste Composition'!$O$5:$O$20,0))*$B27</f>
        <v>68.75</v>
      </c>
      <c r="AI27" s="164">
        <f>INDEX('Waste Composition'!$P$5:$P$20,MATCH('5. Backyard Composting'!AI$4,'Waste Composition'!$O$5:$O$20,0))*$B27</f>
        <v>82.5</v>
      </c>
      <c r="AJ27" s="164">
        <f>INDEX('Waste Composition'!$P$5:$P$20,MATCH('5. Backyard Composting'!AJ$4,'Waste Composition'!$O$5:$O$20,0))*$B27</f>
        <v>330</v>
      </c>
      <c r="AK27" s="164">
        <f>INDEX('Waste Composition'!$P$5:$P$20,MATCH('5. Backyard Composting'!AK$4,'Waste Composition'!$O$5:$O$20,0))*$B27</f>
        <v>13.75</v>
      </c>
      <c r="AL27" s="164">
        <f>INDEX('Waste Composition'!$P$5:$P$20,MATCH('5. Backyard Composting'!AL$4,'Waste Composition'!$O$5:$O$20,0))*$B27</f>
        <v>330</v>
      </c>
      <c r="AM27" s="173">
        <f>INDEX('Waste Composition'!$P$5:$P$20,MATCH('5. Backyard Composting'!AM$4,'Waste Composition'!$O$5:$O$20,0))*$B27</f>
        <v>220</v>
      </c>
      <c r="AO27" s="214">
        <v>0</v>
      </c>
      <c r="AP27" s="215">
        <v>0</v>
      </c>
      <c r="AQ27" s="215">
        <v>0</v>
      </c>
      <c r="AR27" s="215">
        <v>0</v>
      </c>
      <c r="AS27" s="215">
        <v>0</v>
      </c>
      <c r="AT27" s="215">
        <v>0</v>
      </c>
      <c r="AU27" s="215">
        <v>0</v>
      </c>
      <c r="AV27" s="215">
        <v>0</v>
      </c>
      <c r="AW27" s="215">
        <v>0</v>
      </c>
      <c r="AX27" s="215">
        <v>0</v>
      </c>
      <c r="AY27" s="215">
        <v>0</v>
      </c>
      <c r="AZ27" s="215">
        <v>0</v>
      </c>
      <c r="BA27" s="215">
        <v>0</v>
      </c>
      <c r="BB27" s="215">
        <v>0</v>
      </c>
      <c r="BC27" s="215">
        <v>0</v>
      </c>
      <c r="BD27" s="215">
        <v>0</v>
      </c>
      <c r="BF27" s="214">
        <v>0</v>
      </c>
      <c r="BG27" s="215">
        <v>0</v>
      </c>
      <c r="BH27" s="215">
        <v>0</v>
      </c>
      <c r="BI27" s="215">
        <v>0</v>
      </c>
      <c r="BJ27" s="215">
        <v>0</v>
      </c>
      <c r="BK27" s="215">
        <v>0</v>
      </c>
      <c r="BL27" s="215">
        <v>0</v>
      </c>
      <c r="BM27" s="215">
        <v>0</v>
      </c>
      <c r="BN27" s="215">
        <v>0</v>
      </c>
      <c r="BO27" s="215">
        <v>0</v>
      </c>
      <c r="BP27" s="215">
        <v>0</v>
      </c>
      <c r="BQ27" s="215">
        <v>0</v>
      </c>
      <c r="BR27" s="215">
        <v>0</v>
      </c>
      <c r="BS27" s="215">
        <v>0</v>
      </c>
      <c r="BT27" s="215">
        <v>0</v>
      </c>
      <c r="BU27" s="219">
        <v>0</v>
      </c>
      <c r="BW27" s="214">
        <v>0</v>
      </c>
      <c r="BX27" s="215">
        <v>0</v>
      </c>
      <c r="BY27" s="215">
        <v>0</v>
      </c>
      <c r="BZ27" s="215">
        <v>0</v>
      </c>
      <c r="CA27" s="215">
        <v>0</v>
      </c>
      <c r="CB27" s="215">
        <v>0</v>
      </c>
      <c r="CC27" s="215">
        <v>0</v>
      </c>
      <c r="CD27" s="215">
        <v>0</v>
      </c>
      <c r="CE27" s="215">
        <v>0</v>
      </c>
      <c r="CF27" s="215">
        <v>0</v>
      </c>
      <c r="CG27" s="215">
        <v>0</v>
      </c>
      <c r="CH27" s="215">
        <v>0</v>
      </c>
      <c r="CI27" s="215">
        <v>0</v>
      </c>
      <c r="CJ27" s="215">
        <v>0</v>
      </c>
      <c r="CK27" s="215">
        <v>0</v>
      </c>
      <c r="CL27" s="219">
        <v>0</v>
      </c>
      <c r="CN27" s="214">
        <v>1</v>
      </c>
      <c r="CO27" s="215">
        <f>'Waste Composition'!$G$5/'Waste Composition'!$P$5</f>
        <v>0.4705882352941177</v>
      </c>
      <c r="CP27" s="215">
        <v>0</v>
      </c>
      <c r="CQ27" s="215">
        <v>0</v>
      </c>
      <c r="CR27" s="215">
        <v>1</v>
      </c>
      <c r="CS27" s="215">
        <v>1</v>
      </c>
      <c r="CT27" s="215">
        <v>1</v>
      </c>
      <c r="CU27" s="215">
        <v>1</v>
      </c>
      <c r="CV27" s="215">
        <v>1</v>
      </c>
      <c r="CW27" s="215">
        <v>1</v>
      </c>
      <c r="CX27" s="215">
        <v>1</v>
      </c>
      <c r="CY27" s="215">
        <v>1</v>
      </c>
      <c r="CZ27" s="215">
        <v>1</v>
      </c>
      <c r="DA27" s="215">
        <v>1</v>
      </c>
      <c r="DB27" s="215">
        <v>1</v>
      </c>
      <c r="DC27" s="219">
        <v>1</v>
      </c>
      <c r="DE27" s="214">
        <v>0</v>
      </c>
      <c r="DF27" s="215">
        <f>'Waste Composition'!$G$16/'Waste Composition'!$P$5</f>
        <v>0.52941176470588236</v>
      </c>
      <c r="DG27" s="215">
        <v>1</v>
      </c>
      <c r="DH27" s="215">
        <v>1</v>
      </c>
      <c r="DI27" s="215">
        <v>0</v>
      </c>
      <c r="DJ27" s="215">
        <v>0</v>
      </c>
      <c r="DK27" s="215">
        <v>0</v>
      </c>
      <c r="DL27" s="215">
        <v>0</v>
      </c>
      <c r="DM27" s="215">
        <v>0</v>
      </c>
      <c r="DN27" s="215">
        <v>0</v>
      </c>
      <c r="DO27" s="215">
        <v>0</v>
      </c>
      <c r="DP27" s="215">
        <v>0</v>
      </c>
      <c r="DQ27" s="215">
        <v>0</v>
      </c>
      <c r="DR27" s="215">
        <v>0</v>
      </c>
      <c r="DS27" s="215">
        <v>0</v>
      </c>
      <c r="DT27" s="215">
        <v>0</v>
      </c>
      <c r="DV27" s="214">
        <v>0</v>
      </c>
      <c r="DW27" s="215">
        <v>0</v>
      </c>
      <c r="DX27" s="215">
        <v>0</v>
      </c>
      <c r="DY27" s="215">
        <v>0</v>
      </c>
      <c r="DZ27" s="215">
        <v>0</v>
      </c>
      <c r="EA27" s="215">
        <v>0</v>
      </c>
      <c r="EB27" s="215">
        <v>0</v>
      </c>
      <c r="EC27" s="215">
        <v>0</v>
      </c>
      <c r="ED27" s="215">
        <v>0</v>
      </c>
      <c r="EE27" s="215">
        <v>0</v>
      </c>
      <c r="EF27" s="215">
        <v>0</v>
      </c>
      <c r="EG27" s="215">
        <v>0</v>
      </c>
      <c r="EH27" s="215">
        <v>0</v>
      </c>
      <c r="EI27" s="215">
        <v>0</v>
      </c>
      <c r="EJ27" s="215">
        <v>0</v>
      </c>
      <c r="EK27" s="215">
        <v>0</v>
      </c>
      <c r="EM27" s="172">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73">
        <f>$AM$27*BD27</f>
        <v>0</v>
      </c>
      <c r="FC27" s="229"/>
      <c r="FD27" s="172">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73">
        <f>$AM$27*BU27</f>
        <v>0</v>
      </c>
      <c r="FT27" s="229"/>
      <c r="FU27" s="172">
        <f>$X$27*BW27</f>
        <v>0</v>
      </c>
      <c r="FV27" s="164">
        <f>$Y$27*BX27</f>
        <v>0</v>
      </c>
      <c r="FW27" s="164">
        <f>$Z$27*BY27</f>
        <v>0</v>
      </c>
      <c r="FX27" s="164">
        <f>$AA$27*BZ27</f>
        <v>0</v>
      </c>
      <c r="FY27" s="164">
        <f>$AB$27*CA27</f>
        <v>0</v>
      </c>
      <c r="FZ27" s="164">
        <f>$AC$27*CB27</f>
        <v>0</v>
      </c>
      <c r="GA27" s="164">
        <f>$AD$27*CC27</f>
        <v>0</v>
      </c>
      <c r="GB27" s="164">
        <f>$AE$27*CD27</f>
        <v>0</v>
      </c>
      <c r="GC27" s="164">
        <f>$AF$27*CE27</f>
        <v>0</v>
      </c>
      <c r="GD27" s="164">
        <f>$AG$27*CF27</f>
        <v>0</v>
      </c>
      <c r="GE27" s="164">
        <f>$AH$27*CG27</f>
        <v>0</v>
      </c>
      <c r="GF27" s="164">
        <f>$AI$27*CH27</f>
        <v>0</v>
      </c>
      <c r="GG27" s="164">
        <f>$AJ$27*CI27</f>
        <v>0</v>
      </c>
      <c r="GH27" s="164">
        <f>$AK$27*CJ27</f>
        <v>0</v>
      </c>
      <c r="GI27" s="164">
        <f>$AL$27*CK27</f>
        <v>0</v>
      </c>
      <c r="GJ27" s="173">
        <f>$AM$27*CL27</f>
        <v>0</v>
      </c>
      <c r="GK27" s="229"/>
      <c r="GL27" s="172">
        <f>$X$27*CN27</f>
        <v>110</v>
      </c>
      <c r="GM27" s="164">
        <f>$Y$27*CO27</f>
        <v>220</v>
      </c>
      <c r="GN27" s="164">
        <f>$Z$27*CP27</f>
        <v>0</v>
      </c>
      <c r="GO27" s="164">
        <f>$AA$27*CQ27</f>
        <v>0</v>
      </c>
      <c r="GP27" s="164">
        <f>$AB$27*CR27</f>
        <v>41.25</v>
      </c>
      <c r="GQ27" s="164">
        <f>$AC$27*CS27</f>
        <v>68.75</v>
      </c>
      <c r="GR27" s="164">
        <f>$AD$27*CT27</f>
        <v>13.75</v>
      </c>
      <c r="GS27" s="164">
        <f>$AE$27*CU27</f>
        <v>206.25</v>
      </c>
      <c r="GT27" s="164">
        <f>$AF$27*CV27</f>
        <v>27.5</v>
      </c>
      <c r="GU27" s="164">
        <f>$AG$27*CW27</f>
        <v>27.5</v>
      </c>
      <c r="GV27" s="164">
        <f>$AH$27*CX27</f>
        <v>68.75</v>
      </c>
      <c r="GW27" s="164">
        <f>$AI$27*CY27</f>
        <v>82.5</v>
      </c>
      <c r="GX27" s="164">
        <f>$AJ$27*CZ27</f>
        <v>330</v>
      </c>
      <c r="GY27" s="164">
        <f>$AK$27*DA27</f>
        <v>13.75</v>
      </c>
      <c r="GZ27" s="164">
        <f>$AL$27*DB27</f>
        <v>330</v>
      </c>
      <c r="HA27" s="173">
        <f>$AM$27*DC27</f>
        <v>220</v>
      </c>
      <c r="HB27" s="229"/>
      <c r="HC27" s="172">
        <f>$X$27*DE27</f>
        <v>0</v>
      </c>
      <c r="HD27" s="164">
        <f>$Y$27*DF27</f>
        <v>247.49999999999997</v>
      </c>
      <c r="HE27" s="164">
        <f>$Z$27*DG27</f>
        <v>495</v>
      </c>
      <c r="HF27" s="164">
        <f>$AA$27*DH27</f>
        <v>247.5</v>
      </c>
      <c r="HG27" s="164">
        <f>$AB$27*DI27</f>
        <v>0</v>
      </c>
      <c r="HH27" s="164">
        <f>$AC$27*DJ27</f>
        <v>0</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73">
        <f>$AM$27*DT27</f>
        <v>0</v>
      </c>
      <c r="HS27" s="229"/>
      <c r="HT27" s="172">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73">
        <f>$AM$27*EK27</f>
        <v>0</v>
      </c>
    </row>
    <row r="28" spans="1:251">
      <c r="A28" s="62" t="s">
        <v>280</v>
      </c>
      <c r="B28" s="145">
        <f>INDEX('Waste Projections'!$H30:$AL30,MATCH('5. Backyard Composting'!$B$1,'Waste Projections'!$H$6:$AL$6,0))</f>
        <v>732</v>
      </c>
      <c r="C28" s="286" t="s">
        <v>248</v>
      </c>
      <c r="D28" s="286" t="s">
        <v>281</v>
      </c>
      <c r="E28" s="154" t="s">
        <v>274</v>
      </c>
      <c r="F28" s="151">
        <v>6.1</v>
      </c>
      <c r="G28" s="288" t="s">
        <v>219</v>
      </c>
      <c r="H28" s="156">
        <v>9.3000000000000007</v>
      </c>
      <c r="I28" s="156" t="s">
        <v>221</v>
      </c>
      <c r="J28" s="151">
        <v>52.4</v>
      </c>
      <c r="K28" s="179" t="str">
        <f t="shared" si="24"/>
        <v>Transfer Truck</v>
      </c>
      <c r="L28" s="172">
        <f t="shared" si="26"/>
        <v>2857.7280000000001</v>
      </c>
      <c r="M28" s="164">
        <f t="shared" si="25"/>
        <v>24548.351999999999</v>
      </c>
      <c r="N28" s="164">
        <f t="shared" si="25"/>
        <v>4356.8640000000005</v>
      </c>
      <c r="O28" s="173">
        <f t="shared" si="25"/>
        <v>0</v>
      </c>
      <c r="P28" s="172">
        <f>INDEX('Transportation GHG'!$B$21:$B$24,MATCH('5. Backyard Composting'!P$4,'Transportation GHG'!$A$21:$A$24,0))*L28</f>
        <v>0.51272036824615386</v>
      </c>
      <c r="Q28" s="164">
        <f>INDEX('Transportation GHG'!$B$21:$B$24,MATCH('5. Backyard Composting'!Q$4,'Transportation GHG'!$A$21:$A$24,0))*M28</f>
        <v>2.2021760078769228</v>
      </c>
      <c r="R28" s="164">
        <f>INDEX('Transportation GHG'!$B$21:$B$24,MATCH('5. Backyard Composting'!R$4,'Transportation GHG'!$A$21:$A$24,0))*N28</f>
        <v>7.663612061538462E-2</v>
      </c>
      <c r="S28" s="173">
        <f>INDEX('Transportation GHG'!$B$21:$B$24,MATCH('5. Backyard Composting'!S$4,'Transportation GHG'!$A$21:$A$24,0))*O28</f>
        <v>0</v>
      </c>
      <c r="X28" s="172">
        <f>INDEX('Waste Composition'!$P$5:$P$20,MATCH('5. Backyard Composting'!X$4,'Waste Composition'!$O$5:$O$20,0))*$B28</f>
        <v>29.28</v>
      </c>
      <c r="Y28" s="164">
        <f>INDEX('Waste Composition'!$P$5:$P$20,MATCH('5. Backyard Composting'!Y$4,'Waste Composition'!$O$5:$O$20,0))*$B28</f>
        <v>124.43999999999998</v>
      </c>
      <c r="Z28" s="164">
        <f>INDEX('Waste Composition'!$P$5:$P$20,MATCH('5. Backyard Composting'!Z$4,'Waste Composition'!$O$5:$O$20,0))*$B28</f>
        <v>131.76</v>
      </c>
      <c r="AA28" s="164">
        <f>INDEX('Waste Composition'!$P$5:$P$20,MATCH('5. Backyard Composting'!AA$4,'Waste Composition'!$O$5:$O$20,0))*$B28</f>
        <v>65.88</v>
      </c>
      <c r="AB28" s="164">
        <f>INDEX('Waste Composition'!$P$5:$P$20,MATCH('5. Backyard Composting'!AB$4,'Waste Composition'!$O$5:$O$20,0))*$B28</f>
        <v>10.98</v>
      </c>
      <c r="AC28" s="164">
        <f>INDEX('Waste Composition'!$P$5:$P$20,MATCH('5. Backyard Composting'!AC$4,'Waste Composition'!$O$5:$O$20,0))*$B28</f>
        <v>18.3</v>
      </c>
      <c r="AD28" s="164">
        <f>INDEX('Waste Composition'!$P$5:$P$20,MATCH('5. Backyard Composting'!AD$4,'Waste Composition'!$O$5:$O$20,0))*$B28</f>
        <v>3.66</v>
      </c>
      <c r="AE28" s="164">
        <f>INDEX('Waste Composition'!$P$5:$P$20,MATCH('5. Backyard Composting'!AE$4,'Waste Composition'!$O$5:$O$20,0))*$B28</f>
        <v>54.9</v>
      </c>
      <c r="AF28" s="164">
        <f>INDEX('Waste Composition'!$P$5:$P$20,MATCH('5. Backyard Composting'!AF$4,'Waste Composition'!$O$5:$O$20,0))*$B28</f>
        <v>7.32</v>
      </c>
      <c r="AG28" s="164">
        <f>INDEX('Waste Composition'!$P$5:$P$20,MATCH('5. Backyard Composting'!AG$4,'Waste Composition'!$O$5:$O$20,0))*$B28</f>
        <v>7.32</v>
      </c>
      <c r="AH28" s="164">
        <f>INDEX('Waste Composition'!$P$5:$P$20,MATCH('5. Backyard Composting'!AH$4,'Waste Composition'!$O$5:$O$20,0))*$B28</f>
        <v>18.3</v>
      </c>
      <c r="AI28" s="164">
        <f>INDEX('Waste Composition'!$P$5:$P$20,MATCH('5. Backyard Composting'!AI$4,'Waste Composition'!$O$5:$O$20,0))*$B28</f>
        <v>21.96</v>
      </c>
      <c r="AJ28" s="164">
        <f>INDEX('Waste Composition'!$P$5:$P$20,MATCH('5. Backyard Composting'!AJ$4,'Waste Composition'!$O$5:$O$20,0))*$B28</f>
        <v>87.84</v>
      </c>
      <c r="AK28" s="164">
        <f>INDEX('Waste Composition'!$P$5:$P$20,MATCH('5. Backyard Composting'!AK$4,'Waste Composition'!$O$5:$O$20,0))*$B28</f>
        <v>3.66</v>
      </c>
      <c r="AL28" s="164">
        <f>INDEX('Waste Composition'!$P$5:$P$20,MATCH('5. Backyard Composting'!AL$4,'Waste Composition'!$O$5:$O$20,0))*$B28</f>
        <v>87.84</v>
      </c>
      <c r="AM28" s="173">
        <f>INDEX('Waste Composition'!$P$5:$P$20,MATCH('5. Backyard Composting'!AM$4,'Waste Composition'!$O$5:$O$20,0))*$B28</f>
        <v>58.56</v>
      </c>
      <c r="AO28" s="214">
        <v>0</v>
      </c>
      <c r="AP28" s="215">
        <v>0</v>
      </c>
      <c r="AQ28" s="215">
        <v>0</v>
      </c>
      <c r="AR28" s="215">
        <v>0</v>
      </c>
      <c r="AS28" s="215">
        <v>0</v>
      </c>
      <c r="AT28" s="215">
        <v>0</v>
      </c>
      <c r="AU28" s="215">
        <v>0</v>
      </c>
      <c r="AV28" s="215">
        <v>0</v>
      </c>
      <c r="AW28" s="215">
        <v>0</v>
      </c>
      <c r="AX28" s="215">
        <v>0</v>
      </c>
      <c r="AY28" s="215">
        <v>0</v>
      </c>
      <c r="AZ28" s="215">
        <v>0</v>
      </c>
      <c r="BA28" s="215">
        <v>0</v>
      </c>
      <c r="BB28" s="215">
        <v>0</v>
      </c>
      <c r="BC28" s="215">
        <v>0</v>
      </c>
      <c r="BD28" s="215">
        <v>0</v>
      </c>
      <c r="BF28" s="214">
        <v>0</v>
      </c>
      <c r="BG28" s="215">
        <v>0</v>
      </c>
      <c r="BH28" s="215">
        <v>0</v>
      </c>
      <c r="BI28" s="215">
        <v>0</v>
      </c>
      <c r="BJ28" s="215">
        <v>0</v>
      </c>
      <c r="BK28" s="215">
        <v>0</v>
      </c>
      <c r="BL28" s="215">
        <v>0</v>
      </c>
      <c r="BM28" s="215">
        <v>0</v>
      </c>
      <c r="BN28" s="215">
        <v>0</v>
      </c>
      <c r="BO28" s="215">
        <v>0</v>
      </c>
      <c r="BP28" s="215">
        <v>0</v>
      </c>
      <c r="BQ28" s="215">
        <v>0</v>
      </c>
      <c r="BR28" s="215">
        <v>0</v>
      </c>
      <c r="BS28" s="215">
        <v>0</v>
      </c>
      <c r="BT28" s="215">
        <v>0</v>
      </c>
      <c r="BU28" s="219">
        <v>0</v>
      </c>
      <c r="BW28" s="214">
        <v>1</v>
      </c>
      <c r="BX28" s="215">
        <f>'Waste Composition'!$G$5/'Waste Composition'!$P$5</f>
        <v>0.4705882352941177</v>
      </c>
      <c r="BY28" s="215">
        <v>0</v>
      </c>
      <c r="BZ28" s="215">
        <v>0</v>
      </c>
      <c r="CA28" s="215">
        <v>1</v>
      </c>
      <c r="CB28" s="215">
        <v>1</v>
      </c>
      <c r="CC28" s="215">
        <v>1</v>
      </c>
      <c r="CD28" s="215">
        <v>1</v>
      </c>
      <c r="CE28" s="215">
        <v>1</v>
      </c>
      <c r="CF28" s="215">
        <v>1</v>
      </c>
      <c r="CG28" s="215">
        <v>1</v>
      </c>
      <c r="CH28" s="215">
        <v>1</v>
      </c>
      <c r="CI28" s="215">
        <v>1</v>
      </c>
      <c r="CJ28" s="215">
        <v>1</v>
      </c>
      <c r="CK28" s="215">
        <v>1</v>
      </c>
      <c r="CL28" s="219">
        <v>1</v>
      </c>
      <c r="CN28" s="214">
        <v>0</v>
      </c>
      <c r="CO28" s="215">
        <v>0</v>
      </c>
      <c r="CP28" s="215">
        <v>0</v>
      </c>
      <c r="CQ28" s="215">
        <v>0</v>
      </c>
      <c r="CR28" s="215">
        <v>0</v>
      </c>
      <c r="CS28" s="215">
        <v>0</v>
      </c>
      <c r="CT28" s="215">
        <v>0</v>
      </c>
      <c r="CU28" s="215">
        <v>0</v>
      </c>
      <c r="CV28" s="215">
        <v>0</v>
      </c>
      <c r="CW28" s="215">
        <v>0</v>
      </c>
      <c r="CX28" s="215">
        <v>0</v>
      </c>
      <c r="CY28" s="215">
        <v>0</v>
      </c>
      <c r="CZ28" s="215">
        <v>0</v>
      </c>
      <c r="DA28" s="215">
        <v>0</v>
      </c>
      <c r="DB28" s="215">
        <v>0</v>
      </c>
      <c r="DC28" s="219">
        <v>0</v>
      </c>
      <c r="DE28" s="214">
        <v>0</v>
      </c>
      <c r="DF28" s="215">
        <f>'Waste Composition'!$G$16/'Waste Composition'!$P$5</f>
        <v>0.52941176470588236</v>
      </c>
      <c r="DG28" s="215">
        <v>1</v>
      </c>
      <c r="DH28" s="215">
        <v>1</v>
      </c>
      <c r="DI28" s="215">
        <v>0</v>
      </c>
      <c r="DJ28" s="215">
        <v>0</v>
      </c>
      <c r="DK28" s="215">
        <v>0</v>
      </c>
      <c r="DL28" s="215">
        <v>0</v>
      </c>
      <c r="DM28" s="215">
        <v>0</v>
      </c>
      <c r="DN28" s="215">
        <v>0</v>
      </c>
      <c r="DO28" s="215">
        <v>0</v>
      </c>
      <c r="DP28" s="215">
        <v>0</v>
      </c>
      <c r="DQ28" s="215">
        <v>0</v>
      </c>
      <c r="DR28" s="215">
        <v>0</v>
      </c>
      <c r="DS28" s="215">
        <v>0</v>
      </c>
      <c r="DT28" s="215">
        <v>0</v>
      </c>
      <c r="DV28" s="214">
        <v>0</v>
      </c>
      <c r="DW28" s="215">
        <v>0</v>
      </c>
      <c r="DX28" s="215">
        <v>0</v>
      </c>
      <c r="DY28" s="215">
        <v>0</v>
      </c>
      <c r="DZ28" s="215">
        <v>0</v>
      </c>
      <c r="EA28" s="215">
        <v>0</v>
      </c>
      <c r="EB28" s="215">
        <v>0</v>
      </c>
      <c r="EC28" s="215">
        <v>0</v>
      </c>
      <c r="ED28" s="215">
        <v>0</v>
      </c>
      <c r="EE28" s="215">
        <v>0</v>
      </c>
      <c r="EF28" s="215">
        <v>0</v>
      </c>
      <c r="EG28" s="215">
        <v>0</v>
      </c>
      <c r="EH28" s="215">
        <v>0</v>
      </c>
      <c r="EI28" s="215">
        <v>0</v>
      </c>
      <c r="EJ28" s="215">
        <v>0</v>
      </c>
      <c r="EK28" s="215">
        <v>0</v>
      </c>
      <c r="EM28" s="172">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73">
        <f>$AM$28*BD28</f>
        <v>0</v>
      </c>
      <c r="FC28" s="229"/>
      <c r="FD28" s="172">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73">
        <f>$AM$28*BU28</f>
        <v>0</v>
      </c>
      <c r="FT28" s="229"/>
      <c r="FU28" s="172">
        <f>$X$28*BW28</f>
        <v>29.28</v>
      </c>
      <c r="FV28" s="164">
        <f>$Y$28*BX28</f>
        <v>58.559999999999995</v>
      </c>
      <c r="FW28" s="164">
        <f>$Z$28*BY28</f>
        <v>0</v>
      </c>
      <c r="FX28" s="164">
        <f>$AA$28*BZ28</f>
        <v>0</v>
      </c>
      <c r="FY28" s="164">
        <f>$AB$28*CA28</f>
        <v>10.98</v>
      </c>
      <c r="FZ28" s="164">
        <f>$AC$28*CB28</f>
        <v>18.3</v>
      </c>
      <c r="GA28" s="164">
        <f>$AD$28*CC28</f>
        <v>3.66</v>
      </c>
      <c r="GB28" s="164">
        <f>$AE$28*CD28</f>
        <v>54.9</v>
      </c>
      <c r="GC28" s="164">
        <f>$AF$28*CE28</f>
        <v>7.32</v>
      </c>
      <c r="GD28" s="164">
        <f>$AG$28*CF28</f>
        <v>7.32</v>
      </c>
      <c r="GE28" s="164">
        <f>$AH$28*CG28</f>
        <v>18.3</v>
      </c>
      <c r="GF28" s="164">
        <f>$AI$28*CH28</f>
        <v>21.96</v>
      </c>
      <c r="GG28" s="164">
        <f>$AJ$28*CI28</f>
        <v>87.84</v>
      </c>
      <c r="GH28" s="164">
        <f>$AK$28*CJ28</f>
        <v>3.66</v>
      </c>
      <c r="GI28" s="164">
        <f>$AL$28*CK28</f>
        <v>87.84</v>
      </c>
      <c r="GJ28" s="173">
        <f>$AM$28*CL28</f>
        <v>58.56</v>
      </c>
      <c r="GK28" s="229"/>
      <c r="GL28" s="172">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73">
        <f>$AM$28*DC28</f>
        <v>0</v>
      </c>
      <c r="HB28" s="229"/>
      <c r="HC28" s="172">
        <f>$X$28*DE28</f>
        <v>0</v>
      </c>
      <c r="HD28" s="164">
        <f>$Y$28*DF28</f>
        <v>65.88</v>
      </c>
      <c r="HE28" s="164">
        <f>$Z$28*DG28</f>
        <v>131.76</v>
      </c>
      <c r="HF28" s="164">
        <f>$AA$28*DH28</f>
        <v>65.88</v>
      </c>
      <c r="HG28" s="164">
        <f>$AB$28*DI28</f>
        <v>0</v>
      </c>
      <c r="HH28" s="164">
        <f>$AC$28*DJ28</f>
        <v>0</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73">
        <f>$AM$28*DT28</f>
        <v>0</v>
      </c>
      <c r="HS28" s="229"/>
      <c r="HT28" s="172">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73">
        <f>$AM$28*EK28</f>
        <v>0</v>
      </c>
    </row>
    <row r="29" spans="1:251">
      <c r="A29" s="62" t="s">
        <v>283</v>
      </c>
      <c r="B29" s="145">
        <f>INDEX('Waste Projections'!$H31:$AL31,MATCH('5. Backyard Composting'!$B$1,'Waste Projections'!$H$6:$AL$6,0))</f>
        <v>1278.31</v>
      </c>
      <c r="C29" s="286" t="s">
        <v>248</v>
      </c>
      <c r="D29" s="286" t="s">
        <v>281</v>
      </c>
      <c r="E29" s="154" t="s">
        <v>274</v>
      </c>
      <c r="F29" s="151">
        <v>5.4</v>
      </c>
      <c r="G29" s="288" t="s">
        <v>220</v>
      </c>
      <c r="H29" s="156">
        <v>9.3000000000000007</v>
      </c>
      <c r="I29" s="156" t="s">
        <v>221</v>
      </c>
      <c r="J29" s="151">
        <v>52.4</v>
      </c>
      <c r="K29" s="179" t="str">
        <f t="shared" si="24"/>
        <v>Transfer Truck</v>
      </c>
      <c r="L29" s="172">
        <f t="shared" si="26"/>
        <v>0</v>
      </c>
      <c r="M29" s="164">
        <f t="shared" si="25"/>
        <v>47287.243520000004</v>
      </c>
      <c r="N29" s="164">
        <f t="shared" si="25"/>
        <v>7608.5011200000008</v>
      </c>
      <c r="O29" s="173">
        <f t="shared" si="25"/>
        <v>0</v>
      </c>
      <c r="P29" s="172">
        <f>INDEX('Transportation GHG'!$B$21:$B$24,MATCH('5. Backyard Composting'!P$4,'Transportation GHG'!$A$21:$A$24,0))*L29</f>
        <v>0</v>
      </c>
      <c r="Q29" s="164">
        <f>INDEX('Transportation GHG'!$B$21:$B$24,MATCH('5. Backyard Composting'!Q$4,'Transportation GHG'!$A$21:$A$24,0))*M29</f>
        <v>4.2420294917710768</v>
      </c>
      <c r="R29" s="164">
        <f>INDEX('Transportation GHG'!$B$21:$B$24,MATCH('5. Backyard Composting'!R$4,'Transportation GHG'!$A$21:$A$24,0))*N29</f>
        <v>0.13383158380307694</v>
      </c>
      <c r="S29" s="173">
        <f>INDEX('Transportation GHG'!$B$21:$B$24,MATCH('5. Backyard Composting'!S$4,'Transportation GHG'!$A$21:$A$24,0))*O29</f>
        <v>0</v>
      </c>
      <c r="X29" s="172">
        <f>INDEX('Waste Composition'!$P$5:$P$20,MATCH('5. Backyard Composting'!X$4,'Waste Composition'!$O$5:$O$20,0))*$B29</f>
        <v>51.132399999999997</v>
      </c>
      <c r="Y29" s="164">
        <f>INDEX('Waste Composition'!$P$5:$P$20,MATCH('5. Backyard Composting'!Y$4,'Waste Composition'!$O$5:$O$20,0))*$B29</f>
        <v>217.31269999999998</v>
      </c>
      <c r="Z29" s="164">
        <f>INDEX('Waste Composition'!$P$5:$P$20,MATCH('5. Backyard Composting'!Z$4,'Waste Composition'!$O$5:$O$20,0))*$B29</f>
        <v>230.09579999999997</v>
      </c>
      <c r="AA29" s="164">
        <f>INDEX('Waste Composition'!$P$5:$P$20,MATCH('5. Backyard Composting'!AA$4,'Waste Composition'!$O$5:$O$20,0))*$B29</f>
        <v>115.04789999999998</v>
      </c>
      <c r="AB29" s="164">
        <f>INDEX('Waste Composition'!$P$5:$P$20,MATCH('5. Backyard Composting'!AB$4,'Waste Composition'!$O$5:$O$20,0))*$B29</f>
        <v>19.17465</v>
      </c>
      <c r="AC29" s="164">
        <f>INDEX('Waste Composition'!$P$5:$P$20,MATCH('5. Backyard Composting'!AC$4,'Waste Composition'!$O$5:$O$20,0))*$B29</f>
        <v>31.957750000000001</v>
      </c>
      <c r="AD29" s="164">
        <f>INDEX('Waste Composition'!$P$5:$P$20,MATCH('5. Backyard Composting'!AD$4,'Waste Composition'!$O$5:$O$20,0))*$B29</f>
        <v>6.3915499999999996</v>
      </c>
      <c r="AE29" s="164">
        <f>INDEX('Waste Composition'!$P$5:$P$20,MATCH('5. Backyard Composting'!AE$4,'Waste Composition'!$O$5:$O$20,0))*$B29</f>
        <v>95.873249999999999</v>
      </c>
      <c r="AF29" s="164">
        <f>INDEX('Waste Composition'!$P$5:$P$20,MATCH('5. Backyard Composting'!AF$4,'Waste Composition'!$O$5:$O$20,0))*$B29</f>
        <v>12.783099999999999</v>
      </c>
      <c r="AG29" s="164">
        <f>INDEX('Waste Composition'!$P$5:$P$20,MATCH('5. Backyard Composting'!AG$4,'Waste Composition'!$O$5:$O$20,0))*$B29</f>
        <v>12.783099999999999</v>
      </c>
      <c r="AH29" s="164">
        <f>INDEX('Waste Composition'!$P$5:$P$20,MATCH('5. Backyard Composting'!AH$4,'Waste Composition'!$O$5:$O$20,0))*$B29</f>
        <v>31.957750000000001</v>
      </c>
      <c r="AI29" s="164">
        <f>INDEX('Waste Composition'!$P$5:$P$20,MATCH('5. Backyard Composting'!AI$4,'Waste Composition'!$O$5:$O$20,0))*$B29</f>
        <v>38.349299999999999</v>
      </c>
      <c r="AJ29" s="164">
        <f>INDEX('Waste Composition'!$P$5:$P$20,MATCH('5. Backyard Composting'!AJ$4,'Waste Composition'!$O$5:$O$20,0))*$B29</f>
        <v>153.3972</v>
      </c>
      <c r="AK29" s="164">
        <f>INDEX('Waste Composition'!$P$5:$P$20,MATCH('5. Backyard Composting'!AK$4,'Waste Composition'!$O$5:$O$20,0))*$B29</f>
        <v>6.3915499999999996</v>
      </c>
      <c r="AL29" s="164">
        <f>INDEX('Waste Composition'!$P$5:$P$20,MATCH('5. Backyard Composting'!AL$4,'Waste Composition'!$O$5:$O$20,0))*$B29</f>
        <v>153.3972</v>
      </c>
      <c r="AM29" s="173">
        <f>INDEX('Waste Composition'!$P$5:$P$20,MATCH('5. Backyard Composting'!AM$4,'Waste Composition'!$O$5:$O$20,0))*$B29</f>
        <v>102.26479999999999</v>
      </c>
      <c r="AO29" s="214">
        <v>0</v>
      </c>
      <c r="AP29" s="215">
        <v>0</v>
      </c>
      <c r="AQ29" s="215">
        <v>0</v>
      </c>
      <c r="AR29" s="215">
        <v>0</v>
      </c>
      <c r="AS29" s="215">
        <v>0</v>
      </c>
      <c r="AT29" s="215">
        <v>0</v>
      </c>
      <c r="AU29" s="215">
        <v>0</v>
      </c>
      <c r="AV29" s="215">
        <v>0</v>
      </c>
      <c r="AW29" s="215">
        <v>0</v>
      </c>
      <c r="AX29" s="215">
        <v>0</v>
      </c>
      <c r="AY29" s="215">
        <v>0</v>
      </c>
      <c r="AZ29" s="215">
        <v>0</v>
      </c>
      <c r="BA29" s="215">
        <v>0</v>
      </c>
      <c r="BB29" s="215">
        <v>0</v>
      </c>
      <c r="BC29" s="215">
        <v>0</v>
      </c>
      <c r="BD29" s="215">
        <v>0</v>
      </c>
      <c r="BF29" s="214">
        <v>0</v>
      </c>
      <c r="BG29" s="215">
        <v>0</v>
      </c>
      <c r="BH29" s="215">
        <v>0</v>
      </c>
      <c r="BI29" s="215">
        <v>0</v>
      </c>
      <c r="BJ29" s="215">
        <v>0</v>
      </c>
      <c r="BK29" s="215">
        <v>0</v>
      </c>
      <c r="BL29" s="215">
        <v>0</v>
      </c>
      <c r="BM29" s="215">
        <v>0</v>
      </c>
      <c r="BN29" s="215">
        <v>0</v>
      </c>
      <c r="BO29" s="215">
        <v>0</v>
      </c>
      <c r="BP29" s="215">
        <v>0</v>
      </c>
      <c r="BQ29" s="215">
        <v>0</v>
      </c>
      <c r="BR29" s="215">
        <v>0</v>
      </c>
      <c r="BS29" s="215">
        <v>0</v>
      </c>
      <c r="BT29" s="215">
        <v>0</v>
      </c>
      <c r="BU29" s="219">
        <v>0</v>
      </c>
      <c r="BW29" s="214">
        <v>1</v>
      </c>
      <c r="BX29" s="215">
        <f>'Waste Composition'!$G$5/'Waste Composition'!$P$5</f>
        <v>0.4705882352941177</v>
      </c>
      <c r="BY29" s="215">
        <v>0</v>
      </c>
      <c r="BZ29" s="215">
        <v>0</v>
      </c>
      <c r="CA29" s="215">
        <v>1</v>
      </c>
      <c r="CB29" s="215">
        <v>1</v>
      </c>
      <c r="CC29" s="215">
        <v>1</v>
      </c>
      <c r="CD29" s="215">
        <v>1</v>
      </c>
      <c r="CE29" s="215">
        <v>1</v>
      </c>
      <c r="CF29" s="215">
        <v>1</v>
      </c>
      <c r="CG29" s="215">
        <v>1</v>
      </c>
      <c r="CH29" s="215">
        <v>1</v>
      </c>
      <c r="CI29" s="215">
        <v>1</v>
      </c>
      <c r="CJ29" s="215">
        <v>1</v>
      </c>
      <c r="CK29" s="215">
        <v>1</v>
      </c>
      <c r="CL29" s="219">
        <v>1</v>
      </c>
      <c r="CN29" s="214">
        <v>0</v>
      </c>
      <c r="CO29" s="215">
        <v>0</v>
      </c>
      <c r="CP29" s="215">
        <v>0</v>
      </c>
      <c r="CQ29" s="215">
        <v>0</v>
      </c>
      <c r="CR29" s="215">
        <v>0</v>
      </c>
      <c r="CS29" s="215">
        <v>0</v>
      </c>
      <c r="CT29" s="215">
        <v>0</v>
      </c>
      <c r="CU29" s="215">
        <v>0</v>
      </c>
      <c r="CV29" s="215">
        <v>0</v>
      </c>
      <c r="CW29" s="215">
        <v>0</v>
      </c>
      <c r="CX29" s="215">
        <v>0</v>
      </c>
      <c r="CY29" s="215">
        <v>0</v>
      </c>
      <c r="CZ29" s="215">
        <v>0</v>
      </c>
      <c r="DA29" s="215">
        <v>0</v>
      </c>
      <c r="DB29" s="215">
        <v>0</v>
      </c>
      <c r="DC29" s="219">
        <v>0</v>
      </c>
      <c r="DE29" s="214">
        <v>0</v>
      </c>
      <c r="DF29" s="215">
        <f>'Waste Composition'!$G$16/'Waste Composition'!$P$5</f>
        <v>0.52941176470588236</v>
      </c>
      <c r="DG29" s="215">
        <v>1</v>
      </c>
      <c r="DH29" s="215">
        <v>1</v>
      </c>
      <c r="DI29" s="215">
        <v>0</v>
      </c>
      <c r="DJ29" s="215">
        <v>0</v>
      </c>
      <c r="DK29" s="215">
        <v>0</v>
      </c>
      <c r="DL29" s="215">
        <v>0</v>
      </c>
      <c r="DM29" s="215">
        <v>0</v>
      </c>
      <c r="DN29" s="215">
        <v>0</v>
      </c>
      <c r="DO29" s="215">
        <v>0</v>
      </c>
      <c r="DP29" s="215">
        <v>0</v>
      </c>
      <c r="DQ29" s="215">
        <v>0</v>
      </c>
      <c r="DR29" s="215">
        <v>0</v>
      </c>
      <c r="DS29" s="215">
        <v>0</v>
      </c>
      <c r="DT29" s="215">
        <v>0</v>
      </c>
      <c r="DV29" s="214">
        <v>0</v>
      </c>
      <c r="DW29" s="215">
        <v>0</v>
      </c>
      <c r="DX29" s="215">
        <v>0</v>
      </c>
      <c r="DY29" s="215">
        <v>0</v>
      </c>
      <c r="DZ29" s="215">
        <v>0</v>
      </c>
      <c r="EA29" s="215">
        <v>0</v>
      </c>
      <c r="EB29" s="215">
        <v>0</v>
      </c>
      <c r="EC29" s="215">
        <v>0</v>
      </c>
      <c r="ED29" s="215">
        <v>0</v>
      </c>
      <c r="EE29" s="215">
        <v>0</v>
      </c>
      <c r="EF29" s="215">
        <v>0</v>
      </c>
      <c r="EG29" s="215">
        <v>0</v>
      </c>
      <c r="EH29" s="215">
        <v>0</v>
      </c>
      <c r="EI29" s="215">
        <v>0</v>
      </c>
      <c r="EJ29" s="215">
        <v>0</v>
      </c>
      <c r="EK29" s="215">
        <v>0</v>
      </c>
      <c r="EM29" s="172">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73">
        <f>$AM$29*BD29</f>
        <v>0</v>
      </c>
      <c r="FC29" s="229"/>
      <c r="FD29" s="172">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73">
        <f>$AM$29*BU29</f>
        <v>0</v>
      </c>
      <c r="FT29" s="229"/>
      <c r="FU29" s="172">
        <f>$X$29*BW29</f>
        <v>51.132399999999997</v>
      </c>
      <c r="FV29" s="164">
        <f>$Y$29*BX29</f>
        <v>102.26479999999999</v>
      </c>
      <c r="FW29" s="164">
        <f>$Z$29*BY29</f>
        <v>0</v>
      </c>
      <c r="FX29" s="164">
        <f>$AA$29*BZ29</f>
        <v>0</v>
      </c>
      <c r="FY29" s="164">
        <f>$AB$29*CA29</f>
        <v>19.17465</v>
      </c>
      <c r="FZ29" s="164">
        <f>$AC$29*CB29</f>
        <v>31.957750000000001</v>
      </c>
      <c r="GA29" s="164">
        <f>$AD$29*CC29</f>
        <v>6.3915499999999996</v>
      </c>
      <c r="GB29" s="164">
        <f>$AE$29*CD29</f>
        <v>95.873249999999999</v>
      </c>
      <c r="GC29" s="164">
        <f>$AF$29*CE29</f>
        <v>12.783099999999999</v>
      </c>
      <c r="GD29" s="164">
        <f>$AG$29*CF29</f>
        <v>12.783099999999999</v>
      </c>
      <c r="GE29" s="164">
        <f>$AH$29*CG29</f>
        <v>31.957750000000001</v>
      </c>
      <c r="GF29" s="164">
        <f>$AI$29*CH29</f>
        <v>38.349299999999999</v>
      </c>
      <c r="GG29" s="164">
        <f>$AJ$29*CI29</f>
        <v>153.3972</v>
      </c>
      <c r="GH29" s="164">
        <f>$AK$29*CJ29</f>
        <v>6.3915499999999996</v>
      </c>
      <c r="GI29" s="164">
        <f>$AL$29*CK29</f>
        <v>153.3972</v>
      </c>
      <c r="GJ29" s="173">
        <f>$AM$29*CL29</f>
        <v>102.26479999999999</v>
      </c>
      <c r="GK29" s="229"/>
      <c r="GL29" s="172">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73">
        <f>$AM$29*DC29</f>
        <v>0</v>
      </c>
      <c r="HB29" s="229"/>
      <c r="HC29" s="172">
        <f>$X$29*DE29</f>
        <v>0</v>
      </c>
      <c r="HD29" s="164">
        <f>$Y$29*DF29</f>
        <v>115.04789999999998</v>
      </c>
      <c r="HE29" s="164">
        <f>$Z$29*DG29</f>
        <v>230.09579999999997</v>
      </c>
      <c r="HF29" s="164">
        <f>$AA$29*DH29</f>
        <v>115.04789999999998</v>
      </c>
      <c r="HG29" s="164">
        <f>$AB$29*DI29</f>
        <v>0</v>
      </c>
      <c r="HH29" s="164">
        <f>$AC$29*DJ29</f>
        <v>0</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73">
        <f>$AM$29*DT29</f>
        <v>0</v>
      </c>
      <c r="HS29" s="229"/>
      <c r="HT29" s="172">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73">
        <f>$AM$29*EK29</f>
        <v>0</v>
      </c>
    </row>
    <row r="30" spans="1:251" ht="14.65" thickBot="1">
      <c r="A30" s="283" t="s">
        <v>284</v>
      </c>
      <c r="B30" s="145">
        <f>INDEX('Waste Projections'!$H32:$AL32,MATCH('5. Backyard Composting'!$B$1,'Waste Projections'!$H$6:$AL$6,0))</f>
        <v>468</v>
      </c>
      <c r="C30" s="84" t="s">
        <v>253</v>
      </c>
      <c r="D30" s="84" t="s">
        <v>273</v>
      </c>
      <c r="E30" s="155" t="s">
        <v>274</v>
      </c>
      <c r="F30" s="153">
        <v>3.9</v>
      </c>
      <c r="G30" s="288" t="s">
        <v>220</v>
      </c>
      <c r="H30" s="157">
        <v>9.3000000000000007</v>
      </c>
      <c r="I30" s="157" t="s">
        <v>221</v>
      </c>
      <c r="J30" s="153">
        <v>32.5</v>
      </c>
      <c r="K30" s="179" t="str">
        <f t="shared" si="24"/>
        <v>Transfer Truck</v>
      </c>
      <c r="L30" s="172">
        <f t="shared" si="26"/>
        <v>0</v>
      </c>
      <c r="M30" s="164">
        <f t="shared" si="25"/>
        <v>10902.527999999998</v>
      </c>
      <c r="N30" s="164">
        <f t="shared" si="25"/>
        <v>2785.5360000000001</v>
      </c>
      <c r="O30" s="173">
        <f t="shared" si="25"/>
        <v>0</v>
      </c>
      <c r="P30" s="172">
        <f>INDEX('Transportation GHG'!$B$21:$B$24,MATCH('5. Backyard Composting'!P$4,'Transportation GHG'!$A$21:$A$24,0))*L30</f>
        <v>0</v>
      </c>
      <c r="Q30" s="164">
        <f>INDEX('Transportation GHG'!$B$21:$B$24,MATCH('5. Backyard Composting'!Q$4,'Transportation GHG'!$A$21:$A$24,0))*M30</f>
        <v>0.97804062719999985</v>
      </c>
      <c r="R30" s="164">
        <f>INDEX('Transportation GHG'!$B$21:$B$24,MATCH('5. Backyard Composting'!R$4,'Transportation GHG'!$A$21:$A$24,0))*N30</f>
        <v>4.8996864000000001E-2</v>
      </c>
      <c r="S30" s="173">
        <f>INDEX('Transportation GHG'!$B$21:$B$24,MATCH('5. Backyard Composting'!S$4,'Transportation GHG'!$A$21:$A$24,0))*O30</f>
        <v>0</v>
      </c>
      <c r="X30" s="172">
        <f>INDEX('Waste Composition'!$P$5:$P$20,MATCH('5. Backyard Composting'!X$4,'Waste Composition'!$O$5:$O$20,0))*$B30</f>
        <v>18.72</v>
      </c>
      <c r="Y30" s="164">
        <f>INDEX('Waste Composition'!$P$5:$P$20,MATCH('5. Backyard Composting'!Y$4,'Waste Composition'!$O$5:$O$20,0))*$B30</f>
        <v>79.559999999999988</v>
      </c>
      <c r="Z30" s="164">
        <f>INDEX('Waste Composition'!$P$5:$P$20,MATCH('5. Backyard Composting'!Z$4,'Waste Composition'!$O$5:$O$20,0))*$B30</f>
        <v>84.24</v>
      </c>
      <c r="AA30" s="164">
        <f>INDEX('Waste Composition'!$P$5:$P$20,MATCH('5. Backyard Composting'!AA$4,'Waste Composition'!$O$5:$O$20,0))*$B30</f>
        <v>42.12</v>
      </c>
      <c r="AB30" s="164">
        <f>INDEX('Waste Composition'!$P$5:$P$20,MATCH('5. Backyard Composting'!AB$4,'Waste Composition'!$O$5:$O$20,0))*$B30</f>
        <v>7.02</v>
      </c>
      <c r="AC30" s="164">
        <f>INDEX('Waste Composition'!$P$5:$P$20,MATCH('5. Backyard Composting'!AC$4,'Waste Composition'!$O$5:$O$20,0))*$B30</f>
        <v>11.700000000000001</v>
      </c>
      <c r="AD30" s="164">
        <f>INDEX('Waste Composition'!$P$5:$P$20,MATCH('5. Backyard Composting'!AD$4,'Waste Composition'!$O$5:$O$20,0))*$B30</f>
        <v>2.34</v>
      </c>
      <c r="AE30" s="164">
        <f>INDEX('Waste Composition'!$P$5:$P$20,MATCH('5. Backyard Composting'!AE$4,'Waste Composition'!$O$5:$O$20,0))*$B30</f>
        <v>35.1</v>
      </c>
      <c r="AF30" s="164">
        <f>INDEX('Waste Composition'!$P$5:$P$20,MATCH('5. Backyard Composting'!AF$4,'Waste Composition'!$O$5:$O$20,0))*$B30</f>
        <v>4.68</v>
      </c>
      <c r="AG30" s="164">
        <f>INDEX('Waste Composition'!$P$5:$P$20,MATCH('5. Backyard Composting'!AG$4,'Waste Composition'!$O$5:$O$20,0))*$B30</f>
        <v>4.68</v>
      </c>
      <c r="AH30" s="164">
        <f>INDEX('Waste Composition'!$P$5:$P$20,MATCH('5. Backyard Composting'!AH$4,'Waste Composition'!$O$5:$O$20,0))*$B30</f>
        <v>11.700000000000001</v>
      </c>
      <c r="AI30" s="164">
        <f>INDEX('Waste Composition'!$P$5:$P$20,MATCH('5. Backyard Composting'!AI$4,'Waste Composition'!$O$5:$O$20,0))*$B30</f>
        <v>14.04</v>
      </c>
      <c r="AJ30" s="164">
        <f>INDEX('Waste Composition'!$P$5:$P$20,MATCH('5. Backyard Composting'!AJ$4,'Waste Composition'!$O$5:$O$20,0))*$B30</f>
        <v>56.16</v>
      </c>
      <c r="AK30" s="164">
        <f>INDEX('Waste Composition'!$P$5:$P$20,MATCH('5. Backyard Composting'!AK$4,'Waste Composition'!$O$5:$O$20,0))*$B30</f>
        <v>2.34</v>
      </c>
      <c r="AL30" s="164">
        <f>INDEX('Waste Composition'!$P$5:$P$20,MATCH('5. Backyard Composting'!AL$4,'Waste Composition'!$O$5:$O$20,0))*$B30</f>
        <v>56.16</v>
      </c>
      <c r="AM30" s="173">
        <f>INDEX('Waste Composition'!$P$5:$P$20,MATCH('5. Backyard Composting'!AM$4,'Waste Composition'!$O$5:$O$20,0))*$B30</f>
        <v>37.44</v>
      </c>
      <c r="AO30" s="214">
        <v>0</v>
      </c>
      <c r="AP30" s="215">
        <v>0</v>
      </c>
      <c r="AQ30" s="215">
        <v>0</v>
      </c>
      <c r="AR30" s="215">
        <v>0</v>
      </c>
      <c r="AS30" s="215">
        <v>0</v>
      </c>
      <c r="AT30" s="215">
        <v>0</v>
      </c>
      <c r="AU30" s="215">
        <v>0</v>
      </c>
      <c r="AV30" s="215">
        <v>0</v>
      </c>
      <c r="AW30" s="215">
        <v>0</v>
      </c>
      <c r="AX30" s="215">
        <v>0</v>
      </c>
      <c r="AY30" s="215">
        <v>0</v>
      </c>
      <c r="AZ30" s="215">
        <v>0</v>
      </c>
      <c r="BA30" s="215">
        <v>0</v>
      </c>
      <c r="BB30" s="215">
        <v>0</v>
      </c>
      <c r="BC30" s="215">
        <v>0</v>
      </c>
      <c r="BD30" s="215">
        <v>0</v>
      </c>
      <c r="BF30" s="216">
        <v>0</v>
      </c>
      <c r="BG30" s="217">
        <v>0</v>
      </c>
      <c r="BH30" s="217">
        <v>0</v>
      </c>
      <c r="BI30" s="217">
        <v>0</v>
      </c>
      <c r="BJ30" s="217">
        <v>0</v>
      </c>
      <c r="BK30" s="217">
        <v>0</v>
      </c>
      <c r="BL30" s="217">
        <v>0</v>
      </c>
      <c r="BM30" s="217">
        <v>0</v>
      </c>
      <c r="BN30" s="217">
        <v>0</v>
      </c>
      <c r="BO30" s="217">
        <v>0</v>
      </c>
      <c r="BP30" s="217">
        <v>0</v>
      </c>
      <c r="BQ30" s="217">
        <v>0</v>
      </c>
      <c r="BR30" s="217">
        <v>0</v>
      </c>
      <c r="BS30" s="217">
        <v>0</v>
      </c>
      <c r="BT30" s="217">
        <v>0</v>
      </c>
      <c r="BU30" s="220">
        <v>0</v>
      </c>
      <c r="BW30" s="216">
        <v>0</v>
      </c>
      <c r="BX30" s="217">
        <v>0</v>
      </c>
      <c r="BY30" s="217">
        <v>0</v>
      </c>
      <c r="BZ30" s="217">
        <v>0</v>
      </c>
      <c r="CA30" s="217">
        <v>0</v>
      </c>
      <c r="CB30" s="217">
        <v>0</v>
      </c>
      <c r="CC30" s="217">
        <v>0</v>
      </c>
      <c r="CD30" s="217">
        <v>0</v>
      </c>
      <c r="CE30" s="217">
        <v>0</v>
      </c>
      <c r="CF30" s="217">
        <v>0</v>
      </c>
      <c r="CG30" s="217">
        <v>0</v>
      </c>
      <c r="CH30" s="217">
        <v>0</v>
      </c>
      <c r="CI30" s="217">
        <v>0</v>
      </c>
      <c r="CJ30" s="217">
        <v>0</v>
      </c>
      <c r="CK30" s="217">
        <v>0</v>
      </c>
      <c r="CL30" s="220">
        <v>0</v>
      </c>
      <c r="CN30" s="226">
        <v>1</v>
      </c>
      <c r="CO30" s="215">
        <f>'Waste Composition'!$G$5/'Waste Composition'!$P$5</f>
        <v>0.4705882352941177</v>
      </c>
      <c r="CP30" s="217">
        <v>0</v>
      </c>
      <c r="CQ30" s="217">
        <v>0</v>
      </c>
      <c r="CR30" s="227">
        <v>1</v>
      </c>
      <c r="CS30" s="227">
        <v>1</v>
      </c>
      <c r="CT30" s="227">
        <v>1</v>
      </c>
      <c r="CU30" s="227">
        <v>1</v>
      </c>
      <c r="CV30" s="227">
        <v>1</v>
      </c>
      <c r="CW30" s="227">
        <v>1</v>
      </c>
      <c r="CX30" s="227">
        <v>1</v>
      </c>
      <c r="CY30" s="227">
        <v>1</v>
      </c>
      <c r="CZ30" s="227">
        <v>1</v>
      </c>
      <c r="DA30" s="227">
        <v>1</v>
      </c>
      <c r="DB30" s="227">
        <v>1</v>
      </c>
      <c r="DC30" s="228">
        <v>1</v>
      </c>
      <c r="DE30" s="214">
        <v>0</v>
      </c>
      <c r="DF30" s="215">
        <f>'Waste Composition'!$G$16/'Waste Composition'!$P$5</f>
        <v>0.52941176470588236</v>
      </c>
      <c r="DG30" s="215">
        <v>1</v>
      </c>
      <c r="DH30" s="215">
        <v>1</v>
      </c>
      <c r="DI30" s="215">
        <v>0</v>
      </c>
      <c r="DJ30" s="215">
        <v>0</v>
      </c>
      <c r="DK30" s="215">
        <v>0</v>
      </c>
      <c r="DL30" s="215">
        <v>0</v>
      </c>
      <c r="DM30" s="215">
        <v>0</v>
      </c>
      <c r="DN30" s="215">
        <v>0</v>
      </c>
      <c r="DO30" s="215">
        <v>0</v>
      </c>
      <c r="DP30" s="215">
        <v>0</v>
      </c>
      <c r="DQ30" s="215">
        <v>0</v>
      </c>
      <c r="DR30" s="215">
        <v>0</v>
      </c>
      <c r="DS30" s="215">
        <v>0</v>
      </c>
      <c r="DT30" s="215">
        <v>0</v>
      </c>
      <c r="DV30" s="214">
        <v>0</v>
      </c>
      <c r="DW30" s="215">
        <v>0</v>
      </c>
      <c r="DX30" s="215">
        <v>0</v>
      </c>
      <c r="DY30" s="215">
        <v>0</v>
      </c>
      <c r="DZ30" s="215">
        <v>0</v>
      </c>
      <c r="EA30" s="215">
        <v>0</v>
      </c>
      <c r="EB30" s="215">
        <v>0</v>
      </c>
      <c r="EC30" s="215">
        <v>0</v>
      </c>
      <c r="ED30" s="215">
        <v>0</v>
      </c>
      <c r="EE30" s="215">
        <v>0</v>
      </c>
      <c r="EF30" s="215">
        <v>0</v>
      </c>
      <c r="EG30" s="215">
        <v>0</v>
      </c>
      <c r="EH30" s="215">
        <v>0</v>
      </c>
      <c r="EI30" s="215">
        <v>0</v>
      </c>
      <c r="EJ30" s="215">
        <v>0</v>
      </c>
      <c r="EK30" s="215">
        <v>0</v>
      </c>
      <c r="EM30" s="172">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73">
        <f>$AM$30*BD30</f>
        <v>0</v>
      </c>
      <c r="FC30" s="229"/>
      <c r="FD30" s="172">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73">
        <f>$AM$30*BU30</f>
        <v>0</v>
      </c>
      <c r="FT30" s="229"/>
      <c r="FU30" s="172">
        <f>$X$30*BW30</f>
        <v>0</v>
      </c>
      <c r="FV30" s="164">
        <f>$Y$30*BX30</f>
        <v>0</v>
      </c>
      <c r="FW30" s="164">
        <f>$Z$30*BY30</f>
        <v>0</v>
      </c>
      <c r="FX30" s="164">
        <f>$AA$30*BZ30</f>
        <v>0</v>
      </c>
      <c r="FY30" s="164">
        <f>$AB$30*CA30</f>
        <v>0</v>
      </c>
      <c r="FZ30" s="164">
        <f>$AC$30*CB30</f>
        <v>0</v>
      </c>
      <c r="GA30" s="164">
        <f>$AD$30*CC30</f>
        <v>0</v>
      </c>
      <c r="GB30" s="164">
        <f>$AE$30*CD30</f>
        <v>0</v>
      </c>
      <c r="GC30" s="164">
        <f>$AF$30*CE30</f>
        <v>0</v>
      </c>
      <c r="GD30" s="164">
        <f>$AG$30*CF30</f>
        <v>0</v>
      </c>
      <c r="GE30" s="164">
        <f>$AH$30*CG30</f>
        <v>0</v>
      </c>
      <c r="GF30" s="164">
        <f>$AI$30*CH30</f>
        <v>0</v>
      </c>
      <c r="GG30" s="164">
        <f>$AJ$30*CI30</f>
        <v>0</v>
      </c>
      <c r="GH30" s="164">
        <f>$AK$30*CJ30</f>
        <v>0</v>
      </c>
      <c r="GI30" s="164">
        <f>$AL$30*CK30</f>
        <v>0</v>
      </c>
      <c r="GJ30" s="173">
        <f>$AM$30*CL30</f>
        <v>0</v>
      </c>
      <c r="GK30" s="229"/>
      <c r="GL30" s="172">
        <f>$X$30*CN30</f>
        <v>18.72</v>
      </c>
      <c r="GM30" s="164">
        <f>$Y$30*CO30</f>
        <v>37.44</v>
      </c>
      <c r="GN30" s="164">
        <f>$Z$30*CP30</f>
        <v>0</v>
      </c>
      <c r="GO30" s="164">
        <f>$AA$30*CQ30</f>
        <v>0</v>
      </c>
      <c r="GP30" s="164">
        <f>$AB$30*CR30</f>
        <v>7.02</v>
      </c>
      <c r="GQ30" s="164">
        <f>$AC$30*CS30</f>
        <v>11.700000000000001</v>
      </c>
      <c r="GR30" s="164">
        <f>$AD$30*CT30</f>
        <v>2.34</v>
      </c>
      <c r="GS30" s="164">
        <f>$AE$30*CU30</f>
        <v>35.1</v>
      </c>
      <c r="GT30" s="164">
        <f>$AF$30*CV30</f>
        <v>4.68</v>
      </c>
      <c r="GU30" s="164">
        <f>$AG$30*CW30</f>
        <v>4.68</v>
      </c>
      <c r="GV30" s="164">
        <f>$AH$30*CX30</f>
        <v>11.700000000000001</v>
      </c>
      <c r="GW30" s="164">
        <f>$AI$30*CY30</f>
        <v>14.04</v>
      </c>
      <c r="GX30" s="164">
        <f>$AJ$30*CZ30</f>
        <v>56.16</v>
      </c>
      <c r="GY30" s="164">
        <f>$AK$30*DA30</f>
        <v>2.34</v>
      </c>
      <c r="GZ30" s="164">
        <f>$AL$30*DB30</f>
        <v>56.16</v>
      </c>
      <c r="HA30" s="173">
        <f>$AM$30*DC30</f>
        <v>37.44</v>
      </c>
      <c r="HB30" s="229"/>
      <c r="HC30" s="172">
        <f>$X$30*DE30</f>
        <v>0</v>
      </c>
      <c r="HD30" s="164">
        <f>$Y$30*DF30</f>
        <v>42.12</v>
      </c>
      <c r="HE30" s="164">
        <f>$Z$30*DG30</f>
        <v>84.24</v>
      </c>
      <c r="HF30" s="164">
        <f>$AA$30*DH30</f>
        <v>42.12</v>
      </c>
      <c r="HG30" s="164">
        <f>$AB$30*DI30</f>
        <v>0</v>
      </c>
      <c r="HH30" s="164">
        <f>$AC$30*DJ30</f>
        <v>0</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73">
        <f>$AM$30*DT30</f>
        <v>0</v>
      </c>
      <c r="HS30" s="229"/>
      <c r="HT30" s="172">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73">
        <f>$AM$30*EK30</f>
        <v>0</v>
      </c>
    </row>
    <row r="31" spans="1:251">
      <c r="A31" s="75" t="s">
        <v>270</v>
      </c>
      <c r="B31" s="191">
        <f>AVERAGE(B25:B30)</f>
        <v>907.55166666666662</v>
      </c>
      <c r="C31" s="76"/>
      <c r="D31" s="76"/>
      <c r="E31" s="76"/>
      <c r="F31" s="76"/>
      <c r="G31" s="77"/>
      <c r="H31" s="76"/>
      <c r="I31" s="76"/>
      <c r="J31" s="76"/>
      <c r="K31" s="176"/>
      <c r="L31" s="75"/>
      <c r="M31" s="76"/>
      <c r="N31" s="76"/>
      <c r="O31" s="182"/>
      <c r="P31" s="170">
        <f>AVERAGE(P25:P30)</f>
        <v>8.5453394707692309E-2</v>
      </c>
      <c r="Q31" s="163">
        <f>AVERAGE(Q25:Q30)</f>
        <v>2.3058811430695387</v>
      </c>
      <c r="R31" s="163">
        <f>AVERAGE(R25:R30)</f>
        <v>9.5015353813333356E-2</v>
      </c>
      <c r="S31" s="171">
        <f>AVERAGE(S25:S30)</f>
        <v>0</v>
      </c>
      <c r="X31" s="170">
        <f>AVERAGE(X25:X30)</f>
        <v>36.302066666666668</v>
      </c>
      <c r="Y31" s="163">
        <f t="shared" ref="Y31:AM31" si="27">AVERAGE(Y25:Y30)</f>
        <v>154.2837833333333</v>
      </c>
      <c r="Z31" s="163">
        <f t="shared" si="27"/>
        <v>163.35929999999999</v>
      </c>
      <c r="AA31" s="163">
        <f t="shared" si="27"/>
        <v>81.679649999999995</v>
      </c>
      <c r="AB31" s="163">
        <f t="shared" si="27"/>
        <v>13.613275</v>
      </c>
      <c r="AC31" s="163">
        <f t="shared" si="27"/>
        <v>22.688791666666663</v>
      </c>
      <c r="AD31" s="163">
        <f t="shared" si="27"/>
        <v>4.5377583333333336</v>
      </c>
      <c r="AE31" s="163">
        <f t="shared" si="27"/>
        <v>68.066375000000008</v>
      </c>
      <c r="AF31" s="163">
        <f t="shared" si="27"/>
        <v>9.0755166666666671</v>
      </c>
      <c r="AG31" s="163">
        <f t="shared" si="27"/>
        <v>9.0755166666666671</v>
      </c>
      <c r="AH31" s="163">
        <f t="shared" si="27"/>
        <v>22.688791666666663</v>
      </c>
      <c r="AI31" s="163">
        <f t="shared" si="27"/>
        <v>27.22655</v>
      </c>
      <c r="AJ31" s="163">
        <f t="shared" si="27"/>
        <v>108.9062</v>
      </c>
      <c r="AK31" s="163">
        <f t="shared" si="27"/>
        <v>4.5377583333333336</v>
      </c>
      <c r="AL31" s="163">
        <f t="shared" si="27"/>
        <v>108.9062</v>
      </c>
      <c r="AM31" s="171">
        <f t="shared" si="27"/>
        <v>72.604133333333337</v>
      </c>
      <c r="AO31" s="170"/>
      <c r="AP31" s="163"/>
      <c r="AQ31" s="163"/>
      <c r="AR31" s="163"/>
      <c r="AS31" s="163"/>
      <c r="AT31" s="163"/>
      <c r="AU31" s="163"/>
      <c r="AV31" s="163"/>
      <c r="AW31" s="163"/>
      <c r="AX31" s="163"/>
      <c r="AY31" s="163"/>
      <c r="AZ31" s="163"/>
      <c r="BA31" s="163"/>
      <c r="BB31" s="163"/>
      <c r="BC31" s="163"/>
      <c r="BD31" s="171"/>
      <c r="BF31" s="212"/>
      <c r="BG31" s="213"/>
      <c r="BH31" s="213"/>
      <c r="BI31" s="213"/>
      <c r="BJ31" s="213"/>
      <c r="BK31" s="213"/>
      <c r="BL31" s="213"/>
      <c r="BM31" s="213"/>
      <c r="BN31" s="213"/>
      <c r="BO31" s="213"/>
      <c r="BP31" s="213"/>
      <c r="BQ31" s="213"/>
      <c r="BR31" s="213"/>
      <c r="BS31" s="213"/>
      <c r="BT31" s="213"/>
      <c r="BU31" s="218"/>
      <c r="BW31" s="212"/>
      <c r="BX31" s="213"/>
      <c r="BY31" s="213"/>
      <c r="BZ31" s="213"/>
      <c r="CA31" s="213"/>
      <c r="CB31" s="213"/>
      <c r="CC31" s="213"/>
      <c r="CD31" s="213"/>
      <c r="CE31" s="213"/>
      <c r="CF31" s="213"/>
      <c r="CG31" s="213"/>
      <c r="CH31" s="213"/>
      <c r="CI31" s="213"/>
      <c r="CJ31" s="213"/>
      <c r="CK31" s="213"/>
      <c r="CL31" s="218"/>
      <c r="CN31" s="212"/>
      <c r="CO31" s="213"/>
      <c r="CP31" s="213"/>
      <c r="CQ31" s="213"/>
      <c r="CR31" s="213"/>
      <c r="CS31" s="213"/>
      <c r="CT31" s="213"/>
      <c r="CU31" s="213"/>
      <c r="CV31" s="213"/>
      <c r="CW31" s="213"/>
      <c r="CX31" s="213"/>
      <c r="CY31" s="213"/>
      <c r="CZ31" s="213"/>
      <c r="DA31" s="213"/>
      <c r="DB31" s="213"/>
      <c r="DC31" s="218"/>
      <c r="DE31" s="170"/>
      <c r="DF31" s="163"/>
      <c r="DG31" s="163"/>
      <c r="DH31" s="163"/>
      <c r="DI31" s="163"/>
      <c r="DJ31" s="163"/>
      <c r="DK31" s="163"/>
      <c r="DL31" s="163"/>
      <c r="DM31" s="163"/>
      <c r="DN31" s="163"/>
      <c r="DO31" s="163"/>
      <c r="DP31" s="163"/>
      <c r="DQ31" s="163"/>
      <c r="DR31" s="163"/>
      <c r="DS31" s="163"/>
      <c r="DT31" s="171"/>
      <c r="DV31" s="170"/>
      <c r="DW31" s="163"/>
      <c r="DX31" s="163"/>
      <c r="DY31" s="163"/>
      <c r="DZ31" s="163"/>
      <c r="EA31" s="163"/>
      <c r="EB31" s="163"/>
      <c r="EC31" s="163"/>
      <c r="ED31" s="163"/>
      <c r="EE31" s="163"/>
      <c r="EF31" s="163"/>
      <c r="EG31" s="163"/>
      <c r="EH31" s="163"/>
      <c r="EI31" s="163"/>
      <c r="EJ31" s="163"/>
      <c r="EK31" s="171"/>
      <c r="EM31" s="170">
        <f>AVERAGE(EM25:EM30)</f>
        <v>0</v>
      </c>
      <c r="EN31" s="163">
        <f t="shared" ref="EN31:FB31" si="28">AVERAGE(EN25:EN30)</f>
        <v>0</v>
      </c>
      <c r="EO31" s="163">
        <f t="shared" si="28"/>
        <v>0</v>
      </c>
      <c r="EP31" s="163">
        <f t="shared" si="28"/>
        <v>0</v>
      </c>
      <c r="EQ31" s="163">
        <f t="shared" si="28"/>
        <v>0</v>
      </c>
      <c r="ER31" s="163">
        <f t="shared" si="28"/>
        <v>0</v>
      </c>
      <c r="ES31" s="163">
        <f t="shared" si="28"/>
        <v>0</v>
      </c>
      <c r="ET31" s="163">
        <f t="shared" si="28"/>
        <v>0</v>
      </c>
      <c r="EU31" s="163">
        <f t="shared" si="28"/>
        <v>0</v>
      </c>
      <c r="EV31" s="163">
        <f t="shared" si="28"/>
        <v>0</v>
      </c>
      <c r="EW31" s="163">
        <f t="shared" si="28"/>
        <v>0</v>
      </c>
      <c r="EX31" s="163">
        <f t="shared" si="28"/>
        <v>0</v>
      </c>
      <c r="EY31" s="163">
        <f t="shared" si="28"/>
        <v>0</v>
      </c>
      <c r="EZ31" s="163">
        <f t="shared" si="28"/>
        <v>0</v>
      </c>
      <c r="FA31" s="163">
        <f t="shared" si="28"/>
        <v>0</v>
      </c>
      <c r="FB31" s="171">
        <f t="shared" si="28"/>
        <v>0</v>
      </c>
      <c r="FC31" s="229"/>
      <c r="FD31" s="170">
        <f>AVERAGE(FD25:FD30)</f>
        <v>0</v>
      </c>
      <c r="FE31" s="163">
        <f t="shared" ref="FE31:FS31" si="29">AVERAGE(FE25:FE30)</f>
        <v>0</v>
      </c>
      <c r="FF31" s="163">
        <f t="shared" si="29"/>
        <v>0</v>
      </c>
      <c r="FG31" s="163">
        <f t="shared" si="29"/>
        <v>0</v>
      </c>
      <c r="FH31" s="163">
        <f t="shared" si="29"/>
        <v>0</v>
      </c>
      <c r="FI31" s="163">
        <f t="shared" si="29"/>
        <v>0</v>
      </c>
      <c r="FJ31" s="163">
        <f t="shared" si="29"/>
        <v>0</v>
      </c>
      <c r="FK31" s="163">
        <f t="shared" si="29"/>
        <v>0</v>
      </c>
      <c r="FL31" s="163">
        <f t="shared" si="29"/>
        <v>0</v>
      </c>
      <c r="FM31" s="163">
        <f t="shared" si="29"/>
        <v>0</v>
      </c>
      <c r="FN31" s="163">
        <f t="shared" si="29"/>
        <v>0</v>
      </c>
      <c r="FO31" s="163">
        <f t="shared" si="29"/>
        <v>0</v>
      </c>
      <c r="FP31" s="163">
        <f t="shared" si="29"/>
        <v>0</v>
      </c>
      <c r="FQ31" s="163">
        <f t="shared" si="29"/>
        <v>0</v>
      </c>
      <c r="FR31" s="163">
        <f t="shared" si="29"/>
        <v>0</v>
      </c>
      <c r="FS31" s="171">
        <f t="shared" si="29"/>
        <v>0</v>
      </c>
      <c r="FT31" s="229"/>
      <c r="FU31" s="170">
        <f>AVERAGE(FU25:FU30)</f>
        <v>13.402066666666665</v>
      </c>
      <c r="FV31" s="163">
        <f t="shared" ref="FV31:GJ31" si="30">AVERAGE(FV25:FV30)</f>
        <v>26.804133333333329</v>
      </c>
      <c r="FW31" s="163">
        <f t="shared" si="30"/>
        <v>0</v>
      </c>
      <c r="FX31" s="163">
        <f t="shared" si="30"/>
        <v>0</v>
      </c>
      <c r="FY31" s="163">
        <f t="shared" si="30"/>
        <v>5.0257750000000003</v>
      </c>
      <c r="FZ31" s="163">
        <f t="shared" si="30"/>
        <v>8.3762916666666669</v>
      </c>
      <c r="GA31" s="163">
        <f t="shared" si="30"/>
        <v>1.6752583333333331</v>
      </c>
      <c r="GB31" s="163">
        <f t="shared" si="30"/>
        <v>25.128874999999997</v>
      </c>
      <c r="GC31" s="163">
        <f t="shared" si="30"/>
        <v>3.3505166666666661</v>
      </c>
      <c r="GD31" s="163">
        <f t="shared" si="30"/>
        <v>3.3505166666666661</v>
      </c>
      <c r="GE31" s="163">
        <f t="shared" si="30"/>
        <v>8.3762916666666669</v>
      </c>
      <c r="GF31" s="163">
        <f t="shared" si="30"/>
        <v>10.051550000000001</v>
      </c>
      <c r="GG31" s="163">
        <f t="shared" si="30"/>
        <v>40.206200000000003</v>
      </c>
      <c r="GH31" s="163">
        <f t="shared" si="30"/>
        <v>1.6752583333333331</v>
      </c>
      <c r="GI31" s="163">
        <f t="shared" si="30"/>
        <v>40.206200000000003</v>
      </c>
      <c r="GJ31" s="171">
        <f t="shared" si="30"/>
        <v>26.804133333333329</v>
      </c>
      <c r="GK31" s="229"/>
      <c r="GL31" s="170">
        <f>AVERAGE(GL25:GL30)</f>
        <v>22.900000000000002</v>
      </c>
      <c r="GM31" s="163">
        <f t="shared" ref="GM31:HA31" si="31">AVERAGE(GM25:GM30)</f>
        <v>45.800000000000004</v>
      </c>
      <c r="GN31" s="163">
        <f t="shared" si="31"/>
        <v>0</v>
      </c>
      <c r="GO31" s="163">
        <f t="shared" si="31"/>
        <v>0</v>
      </c>
      <c r="GP31" s="163">
        <f t="shared" si="31"/>
        <v>8.5875000000000004</v>
      </c>
      <c r="GQ31" s="163">
        <f t="shared" si="31"/>
        <v>14.3125</v>
      </c>
      <c r="GR31" s="163">
        <f t="shared" si="31"/>
        <v>2.8625000000000003</v>
      </c>
      <c r="GS31" s="163">
        <f t="shared" si="31"/>
        <v>42.9375</v>
      </c>
      <c r="GT31" s="163">
        <f t="shared" si="31"/>
        <v>5.7250000000000005</v>
      </c>
      <c r="GU31" s="163">
        <f t="shared" si="31"/>
        <v>5.7250000000000005</v>
      </c>
      <c r="GV31" s="163">
        <f t="shared" si="31"/>
        <v>14.3125</v>
      </c>
      <c r="GW31" s="163">
        <f t="shared" si="31"/>
        <v>17.175000000000001</v>
      </c>
      <c r="GX31" s="163">
        <f t="shared" si="31"/>
        <v>68.7</v>
      </c>
      <c r="GY31" s="163">
        <f t="shared" si="31"/>
        <v>2.8625000000000003</v>
      </c>
      <c r="GZ31" s="163">
        <f t="shared" si="31"/>
        <v>68.7</v>
      </c>
      <c r="HA31" s="171">
        <f t="shared" si="31"/>
        <v>45.800000000000004</v>
      </c>
      <c r="HB31" s="229"/>
      <c r="HC31" s="170">
        <f>AVERAGE(HC25:HC30)</f>
        <v>0</v>
      </c>
      <c r="HD31" s="163">
        <f t="shared" ref="HD31:HR31" si="32">AVERAGE(HD25:HD30)</f>
        <v>81.679649999999995</v>
      </c>
      <c r="HE31" s="163">
        <f t="shared" si="32"/>
        <v>163.35929999999999</v>
      </c>
      <c r="HF31" s="163">
        <f t="shared" si="32"/>
        <v>81.679649999999995</v>
      </c>
      <c r="HG31" s="163">
        <f t="shared" si="32"/>
        <v>0</v>
      </c>
      <c r="HH31" s="163">
        <f t="shared" si="32"/>
        <v>0</v>
      </c>
      <c r="HI31" s="163">
        <f t="shared" si="32"/>
        <v>0</v>
      </c>
      <c r="HJ31" s="163">
        <f t="shared" si="32"/>
        <v>0</v>
      </c>
      <c r="HK31" s="163">
        <f t="shared" si="32"/>
        <v>0</v>
      </c>
      <c r="HL31" s="163">
        <f t="shared" si="32"/>
        <v>0</v>
      </c>
      <c r="HM31" s="163">
        <f t="shared" si="32"/>
        <v>0</v>
      </c>
      <c r="HN31" s="163">
        <f t="shared" si="32"/>
        <v>0</v>
      </c>
      <c r="HO31" s="163">
        <f t="shared" si="32"/>
        <v>0</v>
      </c>
      <c r="HP31" s="163">
        <f t="shared" si="32"/>
        <v>0</v>
      </c>
      <c r="HQ31" s="163">
        <f t="shared" si="32"/>
        <v>0</v>
      </c>
      <c r="HR31" s="171">
        <f t="shared" si="32"/>
        <v>0</v>
      </c>
      <c r="HS31" s="229"/>
      <c r="HT31" s="170">
        <f>AVERAGE(HT25:HT30)</f>
        <v>0</v>
      </c>
      <c r="HU31" s="163">
        <f t="shared" ref="HU31:II31" si="33">AVERAGE(HU25:HU30)</f>
        <v>0</v>
      </c>
      <c r="HV31" s="163">
        <f t="shared" si="33"/>
        <v>0</v>
      </c>
      <c r="HW31" s="163">
        <f t="shared" si="33"/>
        <v>0</v>
      </c>
      <c r="HX31" s="163">
        <f t="shared" si="33"/>
        <v>0</v>
      </c>
      <c r="HY31" s="163">
        <f t="shared" si="33"/>
        <v>0</v>
      </c>
      <c r="HZ31" s="163">
        <f t="shared" si="33"/>
        <v>0</v>
      </c>
      <c r="IA31" s="163">
        <f t="shared" si="33"/>
        <v>0</v>
      </c>
      <c r="IB31" s="163">
        <f t="shared" si="33"/>
        <v>0</v>
      </c>
      <c r="IC31" s="163">
        <f t="shared" si="33"/>
        <v>0</v>
      </c>
      <c r="ID31" s="163">
        <f t="shared" si="33"/>
        <v>0</v>
      </c>
      <c r="IE31" s="163">
        <f t="shared" si="33"/>
        <v>0</v>
      </c>
      <c r="IF31" s="163">
        <f t="shared" si="33"/>
        <v>0</v>
      </c>
      <c r="IG31" s="163">
        <f t="shared" si="33"/>
        <v>0</v>
      </c>
      <c r="IH31" s="163">
        <f t="shared" si="33"/>
        <v>0</v>
      </c>
      <c r="II31" s="171">
        <f t="shared" si="33"/>
        <v>0</v>
      </c>
    </row>
    <row r="32" spans="1:251" ht="14.65" thickBot="1">
      <c r="A32" s="78" t="s">
        <v>271</v>
      </c>
      <c r="B32" s="192">
        <f>SUM(B25:B30)</f>
        <v>5445.3099999999995</v>
      </c>
      <c r="C32" s="79"/>
      <c r="D32" s="79"/>
      <c r="E32" s="79"/>
      <c r="F32" s="79"/>
      <c r="G32" s="79"/>
      <c r="H32" s="79"/>
      <c r="I32" s="79"/>
      <c r="J32" s="79"/>
      <c r="K32" s="177"/>
      <c r="L32" s="180"/>
      <c r="M32" s="79"/>
      <c r="N32" s="79"/>
      <c r="O32" s="181"/>
      <c r="P32" s="174">
        <f>SUM(P25:P30)</f>
        <v>0.51272036824615386</v>
      </c>
      <c r="Q32" s="165">
        <f>SUM(Q25:Q30)</f>
        <v>13.835286858417232</v>
      </c>
      <c r="R32" s="165">
        <f>SUM(R25:R30)</f>
        <v>0.57009212288000011</v>
      </c>
      <c r="S32" s="175">
        <f>SUM(S25:S30)</f>
        <v>0</v>
      </c>
      <c r="X32" s="174">
        <f>SUM(X25:X30)</f>
        <v>217.8124</v>
      </c>
      <c r="Y32" s="165">
        <f t="shared" ref="Y32:AM32" si="34">SUM(Y25:Y30)</f>
        <v>925.70269999999982</v>
      </c>
      <c r="Z32" s="165">
        <f t="shared" si="34"/>
        <v>980.15579999999989</v>
      </c>
      <c r="AA32" s="165">
        <f t="shared" si="34"/>
        <v>490.07789999999994</v>
      </c>
      <c r="AB32" s="165">
        <f t="shared" si="34"/>
        <v>81.679649999999995</v>
      </c>
      <c r="AC32" s="165">
        <f t="shared" si="34"/>
        <v>136.13274999999999</v>
      </c>
      <c r="AD32" s="165">
        <f t="shared" si="34"/>
        <v>27.22655</v>
      </c>
      <c r="AE32" s="165">
        <f t="shared" si="34"/>
        <v>408.39825000000002</v>
      </c>
      <c r="AF32" s="165">
        <f t="shared" si="34"/>
        <v>54.453099999999999</v>
      </c>
      <c r="AG32" s="165">
        <f t="shared" si="34"/>
        <v>54.453099999999999</v>
      </c>
      <c r="AH32" s="165">
        <f t="shared" si="34"/>
        <v>136.13274999999999</v>
      </c>
      <c r="AI32" s="165">
        <f t="shared" si="34"/>
        <v>163.35929999999999</v>
      </c>
      <c r="AJ32" s="165">
        <f t="shared" si="34"/>
        <v>653.43719999999996</v>
      </c>
      <c r="AK32" s="165">
        <f t="shared" si="34"/>
        <v>27.22655</v>
      </c>
      <c r="AL32" s="165">
        <f t="shared" si="34"/>
        <v>653.43719999999996</v>
      </c>
      <c r="AM32" s="175">
        <f t="shared" si="34"/>
        <v>435.62479999999999</v>
      </c>
      <c r="AO32" s="174"/>
      <c r="AP32" s="165"/>
      <c r="AQ32" s="165"/>
      <c r="AR32" s="165"/>
      <c r="AS32" s="165"/>
      <c r="AT32" s="165"/>
      <c r="AU32" s="165"/>
      <c r="AV32" s="165"/>
      <c r="AW32" s="165"/>
      <c r="AX32" s="165"/>
      <c r="AY32" s="165"/>
      <c r="AZ32" s="165"/>
      <c r="BA32" s="165"/>
      <c r="BB32" s="165"/>
      <c r="BC32" s="165"/>
      <c r="BD32" s="175"/>
      <c r="BF32" s="216"/>
      <c r="BG32" s="217"/>
      <c r="BH32" s="217"/>
      <c r="BI32" s="217"/>
      <c r="BJ32" s="217"/>
      <c r="BK32" s="217"/>
      <c r="BL32" s="217"/>
      <c r="BM32" s="217"/>
      <c r="BN32" s="217"/>
      <c r="BO32" s="217"/>
      <c r="BP32" s="217"/>
      <c r="BQ32" s="217"/>
      <c r="BR32" s="217"/>
      <c r="BS32" s="217"/>
      <c r="BT32" s="217"/>
      <c r="BU32" s="220"/>
      <c r="BW32" s="216"/>
      <c r="BX32" s="217"/>
      <c r="BY32" s="217"/>
      <c r="BZ32" s="217"/>
      <c r="CA32" s="217"/>
      <c r="CB32" s="217"/>
      <c r="CC32" s="217"/>
      <c r="CD32" s="217"/>
      <c r="CE32" s="217"/>
      <c r="CF32" s="217"/>
      <c r="CG32" s="217"/>
      <c r="CH32" s="217"/>
      <c r="CI32" s="217"/>
      <c r="CJ32" s="217"/>
      <c r="CK32" s="217"/>
      <c r="CL32" s="220"/>
      <c r="CN32" s="216"/>
      <c r="CO32" s="217"/>
      <c r="CP32" s="217"/>
      <c r="CQ32" s="217"/>
      <c r="CR32" s="217"/>
      <c r="CS32" s="217"/>
      <c r="CT32" s="217"/>
      <c r="CU32" s="217"/>
      <c r="CV32" s="217"/>
      <c r="CW32" s="217"/>
      <c r="CX32" s="217"/>
      <c r="CY32" s="217"/>
      <c r="CZ32" s="217"/>
      <c r="DA32" s="217"/>
      <c r="DB32" s="217"/>
      <c r="DC32" s="220"/>
      <c r="DE32" s="174"/>
      <c r="DF32" s="165"/>
      <c r="DG32" s="165"/>
      <c r="DH32" s="165"/>
      <c r="DI32" s="165"/>
      <c r="DJ32" s="165"/>
      <c r="DK32" s="165"/>
      <c r="DL32" s="165"/>
      <c r="DM32" s="165"/>
      <c r="DN32" s="165"/>
      <c r="DO32" s="165"/>
      <c r="DP32" s="165"/>
      <c r="DQ32" s="165"/>
      <c r="DR32" s="165"/>
      <c r="DS32" s="165"/>
      <c r="DT32" s="175"/>
      <c r="DV32" s="174"/>
      <c r="DW32" s="165"/>
      <c r="DX32" s="165"/>
      <c r="DY32" s="165"/>
      <c r="DZ32" s="165"/>
      <c r="EA32" s="165"/>
      <c r="EB32" s="165"/>
      <c r="EC32" s="165"/>
      <c r="ED32" s="165"/>
      <c r="EE32" s="165"/>
      <c r="EF32" s="165"/>
      <c r="EG32" s="165"/>
      <c r="EH32" s="165"/>
      <c r="EI32" s="165"/>
      <c r="EJ32" s="165"/>
      <c r="EK32" s="175"/>
      <c r="EM32" s="174">
        <f>SUM(EM25:EM30)</f>
        <v>0</v>
      </c>
      <c r="EN32" s="165">
        <f t="shared" ref="EN32:FB32" si="35">SUM(EN25:EN30)</f>
        <v>0</v>
      </c>
      <c r="EO32" s="165">
        <f t="shared" si="35"/>
        <v>0</v>
      </c>
      <c r="EP32" s="165">
        <f t="shared" si="35"/>
        <v>0</v>
      </c>
      <c r="EQ32" s="165">
        <f t="shared" si="35"/>
        <v>0</v>
      </c>
      <c r="ER32" s="165">
        <f t="shared" si="35"/>
        <v>0</v>
      </c>
      <c r="ES32" s="165">
        <f t="shared" si="35"/>
        <v>0</v>
      </c>
      <c r="ET32" s="165">
        <f t="shared" si="35"/>
        <v>0</v>
      </c>
      <c r="EU32" s="165">
        <f t="shared" si="35"/>
        <v>0</v>
      </c>
      <c r="EV32" s="165">
        <f t="shared" si="35"/>
        <v>0</v>
      </c>
      <c r="EW32" s="165">
        <f t="shared" si="35"/>
        <v>0</v>
      </c>
      <c r="EX32" s="165">
        <f t="shared" si="35"/>
        <v>0</v>
      </c>
      <c r="EY32" s="165">
        <f t="shared" si="35"/>
        <v>0</v>
      </c>
      <c r="EZ32" s="165">
        <f t="shared" si="35"/>
        <v>0</v>
      </c>
      <c r="FA32" s="165">
        <f t="shared" si="35"/>
        <v>0</v>
      </c>
      <c r="FB32" s="175">
        <f t="shared" si="35"/>
        <v>0</v>
      </c>
      <c r="FC32" s="229"/>
      <c r="FD32" s="174">
        <f>SUM(FD25:FD30)</f>
        <v>0</v>
      </c>
      <c r="FE32" s="165">
        <f t="shared" ref="FE32:FS32" si="36">SUM(FE25:FE30)</f>
        <v>0</v>
      </c>
      <c r="FF32" s="165">
        <f t="shared" si="36"/>
        <v>0</v>
      </c>
      <c r="FG32" s="165">
        <f t="shared" si="36"/>
        <v>0</v>
      </c>
      <c r="FH32" s="165">
        <f t="shared" si="36"/>
        <v>0</v>
      </c>
      <c r="FI32" s="165">
        <f t="shared" si="36"/>
        <v>0</v>
      </c>
      <c r="FJ32" s="165">
        <f t="shared" si="36"/>
        <v>0</v>
      </c>
      <c r="FK32" s="165">
        <f t="shared" si="36"/>
        <v>0</v>
      </c>
      <c r="FL32" s="165">
        <f t="shared" si="36"/>
        <v>0</v>
      </c>
      <c r="FM32" s="165">
        <f t="shared" si="36"/>
        <v>0</v>
      </c>
      <c r="FN32" s="165">
        <f t="shared" si="36"/>
        <v>0</v>
      </c>
      <c r="FO32" s="165">
        <f t="shared" si="36"/>
        <v>0</v>
      </c>
      <c r="FP32" s="165">
        <f t="shared" si="36"/>
        <v>0</v>
      </c>
      <c r="FQ32" s="165">
        <f t="shared" si="36"/>
        <v>0</v>
      </c>
      <c r="FR32" s="165">
        <f t="shared" si="36"/>
        <v>0</v>
      </c>
      <c r="FS32" s="175">
        <f t="shared" si="36"/>
        <v>0</v>
      </c>
      <c r="FT32" s="229"/>
      <c r="FU32" s="174">
        <f>SUM(FU25:FU30)</f>
        <v>80.412399999999991</v>
      </c>
      <c r="FV32" s="165">
        <f t="shared" ref="FV32:GJ32" si="37">SUM(FV25:FV30)</f>
        <v>160.82479999999998</v>
      </c>
      <c r="FW32" s="165">
        <f t="shared" si="37"/>
        <v>0</v>
      </c>
      <c r="FX32" s="165">
        <f t="shared" si="37"/>
        <v>0</v>
      </c>
      <c r="FY32" s="165">
        <f t="shared" si="37"/>
        <v>30.15465</v>
      </c>
      <c r="FZ32" s="165">
        <f t="shared" si="37"/>
        <v>50.257750000000001</v>
      </c>
      <c r="GA32" s="165">
        <f t="shared" si="37"/>
        <v>10.051549999999999</v>
      </c>
      <c r="GB32" s="165">
        <f t="shared" si="37"/>
        <v>150.77324999999999</v>
      </c>
      <c r="GC32" s="165">
        <f t="shared" si="37"/>
        <v>20.103099999999998</v>
      </c>
      <c r="GD32" s="165">
        <f t="shared" si="37"/>
        <v>20.103099999999998</v>
      </c>
      <c r="GE32" s="165">
        <f t="shared" si="37"/>
        <v>50.257750000000001</v>
      </c>
      <c r="GF32" s="165">
        <f t="shared" si="37"/>
        <v>60.3093</v>
      </c>
      <c r="GG32" s="165">
        <f t="shared" si="37"/>
        <v>241.2372</v>
      </c>
      <c r="GH32" s="165">
        <f t="shared" si="37"/>
        <v>10.051549999999999</v>
      </c>
      <c r="GI32" s="165">
        <f t="shared" si="37"/>
        <v>241.2372</v>
      </c>
      <c r="GJ32" s="175">
        <f t="shared" si="37"/>
        <v>160.82479999999998</v>
      </c>
      <c r="GK32" s="229"/>
      <c r="GL32" s="174">
        <f>SUM(GL25:GL30)</f>
        <v>137.4</v>
      </c>
      <c r="GM32" s="165">
        <f t="shared" ref="GM32:HA32" si="38">SUM(GM25:GM30)</f>
        <v>274.8</v>
      </c>
      <c r="GN32" s="165">
        <f t="shared" si="38"/>
        <v>0</v>
      </c>
      <c r="GO32" s="165">
        <f t="shared" si="38"/>
        <v>0</v>
      </c>
      <c r="GP32" s="165">
        <f t="shared" si="38"/>
        <v>51.525000000000006</v>
      </c>
      <c r="GQ32" s="165">
        <f t="shared" si="38"/>
        <v>85.875</v>
      </c>
      <c r="GR32" s="165">
        <f t="shared" si="38"/>
        <v>17.175000000000001</v>
      </c>
      <c r="GS32" s="165">
        <f t="shared" si="38"/>
        <v>257.625</v>
      </c>
      <c r="GT32" s="165">
        <f t="shared" si="38"/>
        <v>34.35</v>
      </c>
      <c r="GU32" s="165">
        <f t="shared" si="38"/>
        <v>34.35</v>
      </c>
      <c r="GV32" s="165">
        <f t="shared" si="38"/>
        <v>85.875</v>
      </c>
      <c r="GW32" s="165">
        <f t="shared" si="38"/>
        <v>103.05000000000001</v>
      </c>
      <c r="GX32" s="165">
        <f t="shared" si="38"/>
        <v>412.20000000000005</v>
      </c>
      <c r="GY32" s="165">
        <f t="shared" si="38"/>
        <v>17.175000000000001</v>
      </c>
      <c r="GZ32" s="165">
        <f t="shared" si="38"/>
        <v>412.20000000000005</v>
      </c>
      <c r="HA32" s="175">
        <f t="shared" si="38"/>
        <v>274.8</v>
      </c>
      <c r="HB32" s="229"/>
      <c r="HC32" s="174">
        <f>SUM(HC25:HC30)</f>
        <v>0</v>
      </c>
      <c r="HD32" s="165">
        <f t="shared" ref="HD32:HR32" si="39">SUM(HD25:HD30)</f>
        <v>490.07789999999994</v>
      </c>
      <c r="HE32" s="165">
        <f t="shared" si="39"/>
        <v>980.15579999999989</v>
      </c>
      <c r="HF32" s="165">
        <f t="shared" si="39"/>
        <v>490.07789999999994</v>
      </c>
      <c r="HG32" s="165">
        <f t="shared" si="39"/>
        <v>0</v>
      </c>
      <c r="HH32" s="165">
        <f t="shared" si="39"/>
        <v>0</v>
      </c>
      <c r="HI32" s="165">
        <f t="shared" si="39"/>
        <v>0</v>
      </c>
      <c r="HJ32" s="165">
        <f t="shared" si="39"/>
        <v>0</v>
      </c>
      <c r="HK32" s="165">
        <f t="shared" si="39"/>
        <v>0</v>
      </c>
      <c r="HL32" s="165">
        <f t="shared" si="39"/>
        <v>0</v>
      </c>
      <c r="HM32" s="165">
        <f t="shared" si="39"/>
        <v>0</v>
      </c>
      <c r="HN32" s="165">
        <f t="shared" si="39"/>
        <v>0</v>
      </c>
      <c r="HO32" s="165">
        <f t="shared" si="39"/>
        <v>0</v>
      </c>
      <c r="HP32" s="165">
        <f t="shared" si="39"/>
        <v>0</v>
      </c>
      <c r="HQ32" s="165">
        <f t="shared" si="39"/>
        <v>0</v>
      </c>
      <c r="HR32" s="175">
        <f t="shared" si="39"/>
        <v>0</v>
      </c>
      <c r="HS32" s="229"/>
      <c r="HT32" s="174">
        <f>SUM(HT25:HT30)</f>
        <v>0</v>
      </c>
      <c r="HU32" s="165">
        <f t="shared" ref="HU32:II32" si="40">SUM(HU25:HU30)</f>
        <v>0</v>
      </c>
      <c r="HV32" s="165">
        <f t="shared" si="40"/>
        <v>0</v>
      </c>
      <c r="HW32" s="165">
        <f t="shared" si="40"/>
        <v>0</v>
      </c>
      <c r="HX32" s="165">
        <f t="shared" si="40"/>
        <v>0</v>
      </c>
      <c r="HY32" s="165">
        <f t="shared" si="40"/>
        <v>0</v>
      </c>
      <c r="HZ32" s="165">
        <f t="shared" si="40"/>
        <v>0</v>
      </c>
      <c r="IA32" s="165">
        <f t="shared" si="40"/>
        <v>0</v>
      </c>
      <c r="IB32" s="165">
        <f t="shared" si="40"/>
        <v>0</v>
      </c>
      <c r="IC32" s="165">
        <f t="shared" si="40"/>
        <v>0</v>
      </c>
      <c r="ID32" s="165">
        <f t="shared" si="40"/>
        <v>0</v>
      </c>
      <c r="IE32" s="165">
        <f t="shared" si="40"/>
        <v>0</v>
      </c>
      <c r="IF32" s="165">
        <f t="shared" si="40"/>
        <v>0</v>
      </c>
      <c r="IG32" s="165">
        <f t="shared" si="40"/>
        <v>0</v>
      </c>
      <c r="IH32" s="165">
        <f t="shared" si="40"/>
        <v>0</v>
      </c>
      <c r="II32" s="175">
        <f t="shared" si="40"/>
        <v>0</v>
      </c>
    </row>
    <row r="33" spans="1:243" ht="14.65" thickBot="1">
      <c r="X33" s="208"/>
      <c r="Y33" s="208"/>
      <c r="Z33" s="208"/>
      <c r="AA33" s="208"/>
      <c r="AB33" s="208"/>
      <c r="AC33" s="208"/>
      <c r="AD33" s="208"/>
      <c r="AE33" s="208"/>
      <c r="AF33" s="208"/>
      <c r="AG33" s="208"/>
      <c r="AH33" s="208"/>
      <c r="AI33" s="208"/>
      <c r="AJ33" s="208"/>
      <c r="AK33" s="208"/>
      <c r="AL33" s="208"/>
      <c r="AM33" s="208"/>
      <c r="AO33" s="208"/>
      <c r="AP33" s="208"/>
      <c r="AQ33" s="208"/>
      <c r="AR33" s="208"/>
      <c r="AS33" s="208"/>
      <c r="AT33" s="208"/>
      <c r="AU33" s="208"/>
      <c r="AV33" s="208"/>
      <c r="AW33" s="208"/>
      <c r="AX33" s="208"/>
      <c r="AY33" s="208"/>
      <c r="AZ33" s="208"/>
      <c r="BA33" s="208"/>
      <c r="BB33" s="208"/>
      <c r="BC33" s="208"/>
      <c r="BD33" s="208"/>
      <c r="BF33" s="222"/>
      <c r="BG33" s="222"/>
      <c r="BH33" s="222"/>
      <c r="BI33" s="222"/>
      <c r="BJ33" s="222"/>
      <c r="BK33" s="222"/>
      <c r="BL33" s="222"/>
      <c r="BM33" s="222"/>
      <c r="BN33" s="222"/>
      <c r="BO33" s="222"/>
      <c r="BP33" s="222"/>
      <c r="BQ33" s="222"/>
      <c r="BR33" s="222"/>
      <c r="BS33" s="222"/>
      <c r="BT33" s="222"/>
      <c r="BU33" s="222"/>
      <c r="BW33" s="222"/>
      <c r="BX33" s="222"/>
      <c r="BY33" s="222"/>
      <c r="BZ33" s="222"/>
      <c r="CA33" s="222"/>
      <c r="CB33" s="222"/>
      <c r="CC33" s="222"/>
      <c r="CD33" s="222"/>
      <c r="CE33" s="222"/>
      <c r="CF33" s="222"/>
      <c r="CG33" s="222"/>
      <c r="CH33" s="222"/>
      <c r="CI33" s="222"/>
      <c r="CJ33" s="222"/>
      <c r="CK33" s="222"/>
      <c r="CL33" s="222"/>
      <c r="CN33" s="222"/>
      <c r="CO33" s="222"/>
      <c r="CP33" s="222"/>
      <c r="CQ33" s="222"/>
      <c r="CR33" s="222"/>
      <c r="CS33" s="222"/>
      <c r="CT33" s="222"/>
      <c r="CU33" s="222"/>
      <c r="CV33" s="222"/>
      <c r="CW33" s="222"/>
      <c r="CX33" s="222"/>
      <c r="CY33" s="222"/>
      <c r="CZ33" s="222"/>
      <c r="DA33" s="222"/>
      <c r="DB33" s="222"/>
      <c r="DC33" s="222"/>
      <c r="DE33" s="208"/>
      <c r="DF33" s="208"/>
      <c r="DG33" s="208"/>
      <c r="DH33" s="208"/>
      <c r="DI33" s="208"/>
      <c r="DJ33" s="208"/>
      <c r="DK33" s="208"/>
      <c r="DL33" s="208"/>
      <c r="DM33" s="208"/>
      <c r="DN33" s="208"/>
      <c r="DO33" s="208"/>
      <c r="DP33" s="208"/>
      <c r="DQ33" s="208"/>
      <c r="DR33" s="208"/>
      <c r="DS33" s="208"/>
      <c r="DT33" s="208"/>
      <c r="DV33" s="208"/>
      <c r="DW33" s="208"/>
      <c r="DX33" s="208"/>
      <c r="DY33" s="208"/>
      <c r="DZ33" s="208"/>
      <c r="EA33" s="208"/>
      <c r="EB33" s="208"/>
      <c r="EC33" s="208"/>
      <c r="ED33" s="208"/>
      <c r="EE33" s="208"/>
      <c r="EF33" s="208"/>
      <c r="EG33" s="208"/>
      <c r="EH33" s="208"/>
      <c r="EI33" s="208"/>
      <c r="EJ33" s="208"/>
      <c r="EK33" s="208"/>
      <c r="EM33" s="230"/>
      <c r="EN33" s="230"/>
      <c r="EO33" s="230"/>
      <c r="EP33" s="230"/>
      <c r="EQ33" s="230"/>
      <c r="ER33" s="230"/>
      <c r="ES33" s="230"/>
      <c r="ET33" s="230"/>
      <c r="EU33" s="230"/>
      <c r="EV33" s="230"/>
      <c r="EW33" s="230"/>
      <c r="EX33" s="230"/>
      <c r="EY33" s="230"/>
      <c r="EZ33" s="230"/>
      <c r="FA33" s="230"/>
      <c r="FB33" s="230"/>
      <c r="FC33" s="229"/>
      <c r="FD33" s="230"/>
      <c r="FE33" s="230"/>
      <c r="FF33" s="230"/>
      <c r="FG33" s="230"/>
      <c r="FH33" s="230"/>
      <c r="FI33" s="230"/>
      <c r="FJ33" s="230"/>
      <c r="FK33" s="230"/>
      <c r="FL33" s="230"/>
      <c r="FM33" s="230"/>
      <c r="FN33" s="230"/>
      <c r="FO33" s="230"/>
      <c r="FP33" s="230"/>
      <c r="FQ33" s="230"/>
      <c r="FR33" s="230"/>
      <c r="FS33" s="230"/>
      <c r="FT33" s="229"/>
      <c r="FU33" s="230"/>
      <c r="FV33" s="230"/>
      <c r="FW33" s="230"/>
      <c r="FX33" s="230"/>
      <c r="FY33" s="230"/>
      <c r="FZ33" s="230"/>
      <c r="GA33" s="230"/>
      <c r="GB33" s="230"/>
      <c r="GC33" s="230"/>
      <c r="GD33" s="230"/>
      <c r="GE33" s="230"/>
      <c r="GF33" s="230"/>
      <c r="GG33" s="230"/>
      <c r="GH33" s="230"/>
      <c r="GI33" s="230"/>
      <c r="GJ33" s="230"/>
      <c r="GK33" s="229"/>
      <c r="GL33" s="230"/>
      <c r="GM33" s="230"/>
      <c r="GN33" s="230"/>
      <c r="GO33" s="230"/>
      <c r="GP33" s="230"/>
      <c r="GQ33" s="230"/>
      <c r="GR33" s="230"/>
      <c r="GS33" s="230"/>
      <c r="GT33" s="230"/>
      <c r="GU33" s="230"/>
      <c r="GV33" s="230"/>
      <c r="GW33" s="230"/>
      <c r="GX33" s="230"/>
      <c r="GY33" s="230"/>
      <c r="GZ33" s="230"/>
      <c r="HA33" s="230"/>
      <c r="HB33" s="229"/>
      <c r="HC33" s="230"/>
      <c r="HD33" s="230"/>
      <c r="HE33" s="230"/>
      <c r="HF33" s="230"/>
      <c r="HG33" s="230"/>
      <c r="HH33" s="230"/>
      <c r="HI33" s="230"/>
      <c r="HJ33" s="230"/>
      <c r="HK33" s="230"/>
      <c r="HL33" s="230"/>
      <c r="HM33" s="230"/>
      <c r="HN33" s="230"/>
      <c r="HO33" s="230"/>
      <c r="HP33" s="230"/>
      <c r="HQ33" s="230"/>
      <c r="HR33" s="230"/>
      <c r="HS33" s="229"/>
      <c r="HT33" s="230"/>
      <c r="HU33" s="230"/>
      <c r="HV33" s="230"/>
      <c r="HW33" s="230"/>
      <c r="HX33" s="230"/>
      <c r="HY33" s="230"/>
      <c r="HZ33" s="230"/>
      <c r="IA33" s="230"/>
      <c r="IB33" s="230"/>
      <c r="IC33" s="230"/>
      <c r="ID33" s="230"/>
      <c r="IE33" s="230"/>
      <c r="IF33" s="230"/>
      <c r="IG33" s="230"/>
      <c r="IH33" s="230"/>
      <c r="II33" s="230"/>
    </row>
    <row r="34" spans="1:243">
      <c r="A34" s="378" t="s">
        <v>285</v>
      </c>
      <c r="B34" s="163">
        <f>INDEX('Waste Projections'!$H36:$AL36,MATCH('5. Backyard Composting'!$B$1,'Waste Projections'!$H$6:$AL$6,0))</f>
        <v>11397.771786429366</v>
      </c>
      <c r="C34" s="81" t="s">
        <v>286</v>
      </c>
      <c r="D34" s="81" t="s">
        <v>286</v>
      </c>
      <c r="E34" s="81" t="s">
        <v>249</v>
      </c>
      <c r="F34" s="152">
        <v>3.8</v>
      </c>
      <c r="G34" s="82" t="s">
        <v>249</v>
      </c>
      <c r="H34" s="152">
        <v>0</v>
      </c>
      <c r="I34" s="152" t="s">
        <v>221</v>
      </c>
      <c r="J34" s="152">
        <v>0</v>
      </c>
      <c r="K34" s="178" t="s">
        <v>220</v>
      </c>
      <c r="L34" s="170">
        <f>(IF($G34=L$4,$F34,0)+IF($I34=L$4,$H34,0)+IF($K34=L$4,$J34,0))*($B34-SUM($HD34:$HF34))</f>
        <v>0</v>
      </c>
      <c r="M34" s="163">
        <f t="shared" ref="M34:O35" si="41">(IF($G34=M$4,$F34,0)+IF($I34=M$4,$H34,0)+IF($K34=M$4,$J34,0))*($B34-SUM($HD34:$HF34))</f>
        <v>0</v>
      </c>
      <c r="N34" s="163">
        <f t="shared" si="41"/>
        <v>0</v>
      </c>
      <c r="O34" s="171">
        <f t="shared" si="41"/>
        <v>0</v>
      </c>
      <c r="P34" s="170">
        <f>INDEX('Transportation GHG'!$B$21:$B$24,MATCH('5. Backyard Composting'!P$4,'Transportation GHG'!$A$21:$A$24,0))*L34</f>
        <v>0</v>
      </c>
      <c r="Q34" s="163">
        <f>INDEX('Transportation GHG'!$B$21:$B$24,MATCH('5. Backyard Composting'!Q$4,'Transportation GHG'!$A$21:$A$24,0))*M34</f>
        <v>0</v>
      </c>
      <c r="R34" s="163">
        <f>INDEX('Transportation GHG'!$B$21:$B$24,MATCH('5. Backyard Composting'!R$4,'Transportation GHG'!$A$21:$A$24,0))*N34</f>
        <v>0</v>
      </c>
      <c r="S34" s="171">
        <f>INDEX('Transportation GHG'!$B$21:$B$24,MATCH('5. Backyard Composting'!S$4,'Transportation GHG'!$A$21:$A$24,0))*O34</f>
        <v>0</v>
      </c>
      <c r="X34" s="170">
        <f>INDEX('Waste Composition'!$P$5:$P$20,MATCH('5. Backyard Composting'!X$4,'Waste Composition'!$O$5:$O$20,0))*$B34</f>
        <v>455.91087145717466</v>
      </c>
      <c r="Y34" s="163">
        <f>INDEX('Waste Composition'!$P$5:$P$20,MATCH('5. Backyard Composting'!Y$4,'Waste Composition'!$O$5:$O$20,0))*$B34</f>
        <v>1937.6212036929921</v>
      </c>
      <c r="Z34" s="163">
        <f>INDEX('Waste Composition'!$P$5:$P$20,MATCH('5. Backyard Composting'!Z$4,'Waste Composition'!$O$5:$O$20,0))*$B34</f>
        <v>2051.5989215572858</v>
      </c>
      <c r="AA34" s="163">
        <f>INDEX('Waste Composition'!$P$5:$P$20,MATCH('5. Backyard Composting'!AA$4,'Waste Composition'!$O$5:$O$20,0))*$B34</f>
        <v>1025.7994607786429</v>
      </c>
      <c r="AB34" s="163">
        <f>INDEX('Waste Composition'!$P$5:$P$20,MATCH('5. Backyard Composting'!AB$4,'Waste Composition'!$O$5:$O$20,0))*$B34</f>
        <v>170.96657679644048</v>
      </c>
      <c r="AC34" s="163">
        <f>INDEX('Waste Composition'!$P$5:$P$20,MATCH('5. Backyard Composting'!AC$4,'Waste Composition'!$O$5:$O$20,0))*$B34</f>
        <v>284.94429466073416</v>
      </c>
      <c r="AD34" s="163">
        <f>INDEX('Waste Composition'!$P$5:$P$20,MATCH('5. Backyard Composting'!AD$4,'Waste Composition'!$O$5:$O$20,0))*$B34</f>
        <v>56.988858932146833</v>
      </c>
      <c r="AE34" s="163">
        <f>INDEX('Waste Composition'!$P$5:$P$20,MATCH('5. Backyard Composting'!AE$4,'Waste Composition'!$O$5:$O$20,0))*$B34</f>
        <v>854.83288398220247</v>
      </c>
      <c r="AF34" s="163">
        <f>INDEX('Waste Composition'!$P$5:$P$20,MATCH('5. Backyard Composting'!AF$4,'Waste Composition'!$O$5:$O$20,0))*$B34</f>
        <v>113.97771786429367</v>
      </c>
      <c r="AG34" s="163">
        <f>INDEX('Waste Composition'!$P$5:$P$20,MATCH('5. Backyard Composting'!AG$4,'Waste Composition'!$O$5:$O$20,0))*$B34</f>
        <v>113.97771786429367</v>
      </c>
      <c r="AH34" s="163">
        <f>INDEX('Waste Composition'!$P$5:$P$20,MATCH('5. Backyard Composting'!AH$4,'Waste Composition'!$O$5:$O$20,0))*$B34</f>
        <v>284.94429466073416</v>
      </c>
      <c r="AI34" s="163">
        <f>INDEX('Waste Composition'!$P$5:$P$20,MATCH('5. Backyard Composting'!AI$4,'Waste Composition'!$O$5:$O$20,0))*$B34</f>
        <v>341.93315359288096</v>
      </c>
      <c r="AJ34" s="163">
        <f>INDEX('Waste Composition'!$P$5:$P$20,MATCH('5. Backyard Composting'!AJ$4,'Waste Composition'!$O$5:$O$20,0))*$B34</f>
        <v>1367.7326143715238</v>
      </c>
      <c r="AK34" s="163">
        <f>INDEX('Waste Composition'!$P$5:$P$20,MATCH('5. Backyard Composting'!AK$4,'Waste Composition'!$O$5:$O$20,0))*$B34</f>
        <v>56.988858932146833</v>
      </c>
      <c r="AL34" s="163">
        <f>INDEX('Waste Composition'!$P$5:$P$20,MATCH('5. Backyard Composting'!AL$4,'Waste Composition'!$O$5:$O$20,0))*$B34</f>
        <v>1367.7326143715238</v>
      </c>
      <c r="AM34" s="171">
        <f>INDEX('Waste Composition'!$P$5:$P$20,MATCH('5. Backyard Composting'!AM$4,'Waste Composition'!$O$5:$O$20,0))*$B34</f>
        <v>911.82174291434933</v>
      </c>
      <c r="AO34" s="212">
        <v>0</v>
      </c>
      <c r="AP34" s="213">
        <v>0</v>
      </c>
      <c r="AQ34" s="213">
        <v>0</v>
      </c>
      <c r="AR34" s="213">
        <v>0</v>
      </c>
      <c r="AS34" s="213">
        <v>0</v>
      </c>
      <c r="AT34" s="213">
        <v>0</v>
      </c>
      <c r="AU34" s="213">
        <v>0</v>
      </c>
      <c r="AV34" s="213">
        <v>0</v>
      </c>
      <c r="AW34" s="213">
        <v>0</v>
      </c>
      <c r="AX34" s="213">
        <v>0</v>
      </c>
      <c r="AY34" s="213">
        <v>0</v>
      </c>
      <c r="AZ34" s="213">
        <v>0</v>
      </c>
      <c r="BA34" s="213">
        <v>0</v>
      </c>
      <c r="BB34" s="213">
        <v>0</v>
      </c>
      <c r="BC34" s="213">
        <v>0</v>
      </c>
      <c r="BD34" s="213">
        <v>0</v>
      </c>
      <c r="BF34" s="212">
        <v>0</v>
      </c>
      <c r="BG34" s="213">
        <v>0</v>
      </c>
      <c r="BH34" s="213">
        <v>0</v>
      </c>
      <c r="BI34" s="213">
        <v>0</v>
      </c>
      <c r="BJ34" s="213">
        <v>0</v>
      </c>
      <c r="BK34" s="213">
        <v>0</v>
      </c>
      <c r="BL34" s="213">
        <v>0</v>
      </c>
      <c r="BM34" s="213">
        <v>0</v>
      </c>
      <c r="BN34" s="213">
        <v>0</v>
      </c>
      <c r="BO34" s="213">
        <v>0</v>
      </c>
      <c r="BP34" s="213">
        <v>0</v>
      </c>
      <c r="BQ34" s="213">
        <v>0</v>
      </c>
      <c r="BR34" s="213">
        <v>0</v>
      </c>
      <c r="BS34" s="213">
        <v>0</v>
      </c>
      <c r="BT34" s="213">
        <v>0</v>
      </c>
      <c r="BU34" s="213">
        <v>0</v>
      </c>
      <c r="BW34" s="212">
        <v>0</v>
      </c>
      <c r="BX34" s="213">
        <v>0</v>
      </c>
      <c r="BY34" s="213">
        <v>0</v>
      </c>
      <c r="BZ34" s="213">
        <v>0</v>
      </c>
      <c r="CA34" s="213">
        <v>0</v>
      </c>
      <c r="CB34" s="213">
        <v>0</v>
      </c>
      <c r="CC34" s="213">
        <v>0</v>
      </c>
      <c r="CD34" s="213">
        <v>0</v>
      </c>
      <c r="CE34" s="213">
        <v>0</v>
      </c>
      <c r="CF34" s="213">
        <v>0</v>
      </c>
      <c r="CG34" s="213">
        <v>0</v>
      </c>
      <c r="CH34" s="213">
        <v>0</v>
      </c>
      <c r="CI34" s="213">
        <v>1</v>
      </c>
      <c r="CJ34" s="213">
        <v>0</v>
      </c>
      <c r="CK34" s="213">
        <v>0</v>
      </c>
      <c r="CL34" s="218">
        <v>1</v>
      </c>
      <c r="CN34" s="212">
        <v>0</v>
      </c>
      <c r="CO34" s="213">
        <v>0</v>
      </c>
      <c r="CP34" s="213">
        <v>0</v>
      </c>
      <c r="CQ34" s="213">
        <v>0</v>
      </c>
      <c r="CR34" s="213">
        <v>0</v>
      </c>
      <c r="CS34" s="213">
        <v>0</v>
      </c>
      <c r="CT34" s="213">
        <v>0</v>
      </c>
      <c r="CU34" s="213">
        <v>0</v>
      </c>
      <c r="CV34" s="213">
        <v>0</v>
      </c>
      <c r="CW34" s="213">
        <v>0</v>
      </c>
      <c r="CX34" s="213">
        <v>0</v>
      </c>
      <c r="CY34" s="213">
        <v>0</v>
      </c>
      <c r="CZ34" s="213">
        <v>0</v>
      </c>
      <c r="DA34" s="213">
        <v>0</v>
      </c>
      <c r="DB34" s="213">
        <v>0</v>
      </c>
      <c r="DC34" s="218">
        <v>0</v>
      </c>
      <c r="DE34" s="212">
        <v>0</v>
      </c>
      <c r="DF34" s="213">
        <f>'Waste Composition'!$G$16/'Waste Composition'!$P$5</f>
        <v>0.52941176470588236</v>
      </c>
      <c r="DG34" s="213">
        <v>1</v>
      </c>
      <c r="DH34" s="213">
        <v>1</v>
      </c>
      <c r="DI34" s="213">
        <v>0</v>
      </c>
      <c r="DJ34" s="213">
        <v>0</v>
      </c>
      <c r="DK34" s="213">
        <v>0</v>
      </c>
      <c r="DL34" s="213">
        <v>0</v>
      </c>
      <c r="DM34" s="213">
        <v>0</v>
      </c>
      <c r="DN34" s="213">
        <v>0</v>
      </c>
      <c r="DO34" s="213">
        <v>0</v>
      </c>
      <c r="DP34" s="213">
        <v>0</v>
      </c>
      <c r="DQ34" s="213">
        <v>0</v>
      </c>
      <c r="DR34" s="213">
        <v>0</v>
      </c>
      <c r="DS34" s="213">
        <v>0</v>
      </c>
      <c r="DT34" s="213">
        <v>0</v>
      </c>
      <c r="DV34" s="212">
        <v>0</v>
      </c>
      <c r="DW34" s="213">
        <v>0</v>
      </c>
      <c r="DX34" s="213">
        <v>0</v>
      </c>
      <c r="DY34" s="213">
        <v>0</v>
      </c>
      <c r="DZ34" s="213">
        <v>0</v>
      </c>
      <c r="EA34" s="213">
        <v>0</v>
      </c>
      <c r="EB34" s="213">
        <v>0</v>
      </c>
      <c r="EC34" s="213">
        <v>0</v>
      </c>
      <c r="ED34" s="213">
        <v>0</v>
      </c>
      <c r="EE34" s="213">
        <v>0</v>
      </c>
      <c r="EF34" s="213">
        <v>0</v>
      </c>
      <c r="EG34" s="213">
        <v>0</v>
      </c>
      <c r="EH34" s="213">
        <v>0</v>
      </c>
      <c r="EI34" s="213">
        <v>0</v>
      </c>
      <c r="EJ34" s="213">
        <v>0</v>
      </c>
      <c r="EK34" s="213">
        <v>0</v>
      </c>
      <c r="EM34" s="170">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71">
        <f>$AM$34*BD34</f>
        <v>0</v>
      </c>
      <c r="FC34" s="229"/>
      <c r="FD34" s="170">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71">
        <f>$AM$34*BU34</f>
        <v>0</v>
      </c>
      <c r="FT34" s="229"/>
      <c r="FU34" s="170">
        <f>$X$34*BW34</f>
        <v>0</v>
      </c>
      <c r="FV34" s="163">
        <f>$Y$34*BX34</f>
        <v>0</v>
      </c>
      <c r="FW34" s="163">
        <f>$Z$34*BY34</f>
        <v>0</v>
      </c>
      <c r="FX34" s="163">
        <f>$AA$34*BZ34</f>
        <v>0</v>
      </c>
      <c r="FY34" s="163">
        <f>$AB$34*CA34</f>
        <v>0</v>
      </c>
      <c r="FZ34" s="163">
        <f>$AC$34*CB34</f>
        <v>0</v>
      </c>
      <c r="GA34" s="163">
        <f>$AD$34*CC34</f>
        <v>0</v>
      </c>
      <c r="GB34" s="163">
        <f>$AE$34*CD34</f>
        <v>0</v>
      </c>
      <c r="GC34" s="163">
        <f>$AF$34*CE34</f>
        <v>0</v>
      </c>
      <c r="GD34" s="163">
        <f>$AG$34*CF34</f>
        <v>0</v>
      </c>
      <c r="GE34" s="163">
        <f>$AH$34*CG34</f>
        <v>0</v>
      </c>
      <c r="GF34" s="163">
        <f>$AI$34*CH34</f>
        <v>0</v>
      </c>
      <c r="GG34" s="163">
        <f>$AJ$34*CI34</f>
        <v>1367.7326143715238</v>
      </c>
      <c r="GH34" s="163">
        <f>$AK$34*CJ34</f>
        <v>0</v>
      </c>
      <c r="GI34" s="163">
        <f>$AL$34*CK34</f>
        <v>0</v>
      </c>
      <c r="GJ34" s="171">
        <f>$AM$34*CL34</f>
        <v>911.82174291434933</v>
      </c>
      <c r="GK34" s="229"/>
      <c r="GL34" s="170">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71">
        <f>$AM$34*DC34</f>
        <v>0</v>
      </c>
      <c r="HB34" s="229"/>
      <c r="HC34" s="170">
        <f>$X$34*DE34</f>
        <v>0</v>
      </c>
      <c r="HD34" s="163">
        <f>$Y$34*DF34</f>
        <v>1025.7994607786429</v>
      </c>
      <c r="HE34" s="163">
        <f>$Z$34*DG34</f>
        <v>2051.5989215572858</v>
      </c>
      <c r="HF34" s="163">
        <f>$AA$34*DH34</f>
        <v>1025.7994607786429</v>
      </c>
      <c r="HG34" s="163">
        <f>$AB$34*DI34</f>
        <v>0</v>
      </c>
      <c r="HH34" s="163">
        <f>$AC$34*DJ34</f>
        <v>0</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71">
        <f>$AM$34*DT34</f>
        <v>0</v>
      </c>
      <c r="HS34" s="229"/>
      <c r="HT34" s="170">
        <f>$X$34*DV34</f>
        <v>0</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71">
        <f>$AM$34*EK34</f>
        <v>0</v>
      </c>
    </row>
    <row r="35" spans="1:243" ht="14.65" thickBot="1">
      <c r="A35" s="379"/>
      <c r="B35" s="165">
        <f>INDEX('Waste Projections'!$H37:$AL37,MATCH('5. Backyard Composting'!$B$1,'Waste Projections'!$H$6:$AL$6,0))</f>
        <v>2086.9582135706341</v>
      </c>
      <c r="C35" s="155" t="s">
        <v>287</v>
      </c>
      <c r="D35" s="155" t="s">
        <v>286</v>
      </c>
      <c r="E35" s="155" t="s">
        <v>288</v>
      </c>
      <c r="F35" s="157">
        <v>3.8</v>
      </c>
      <c r="G35" s="150" t="s">
        <v>249</v>
      </c>
      <c r="H35" s="157">
        <v>28.3</v>
      </c>
      <c r="I35" s="157" t="s">
        <v>221</v>
      </c>
      <c r="J35" s="157">
        <v>38.4</v>
      </c>
      <c r="K35" s="183" t="s">
        <v>220</v>
      </c>
      <c r="L35" s="172">
        <f t="shared" ref="L35" si="42">(IF($G35=L$4,$F35,0)+IF($I35=L$4,$H35,0)+IF($K35=L$4,$J35,0))*($B35-SUM($HD35:$HF35))</f>
        <v>0</v>
      </c>
      <c r="M35" s="164">
        <f t="shared" si="41"/>
        <v>51289.085056711905</v>
      </c>
      <c r="N35" s="164">
        <f t="shared" si="41"/>
        <v>37798.987164191327</v>
      </c>
      <c r="O35" s="173">
        <f t="shared" si="41"/>
        <v>0</v>
      </c>
      <c r="P35" s="174">
        <f>INDEX('Transportation GHG'!$B$21:$B$24,MATCH('5. Backyard Composting'!P$4,'Transportation GHG'!$A$21:$A$24,0))*L35</f>
        <v>0</v>
      </c>
      <c r="Q35" s="165">
        <f>INDEX('Transportation GHG'!$B$21:$B$24,MATCH('5. Backyard Composting'!Q$4,'Transportation GHG'!$A$21:$A$24,0))*M35</f>
        <v>4.601025461010571</v>
      </c>
      <c r="R35" s="165">
        <f>INDEX('Transportation GHG'!$B$21:$B$24,MATCH('5. Backyard Composting'!R$4,'Transportation GHG'!$A$21:$A$24,0))*N35</f>
        <v>0.66487449217013461</v>
      </c>
      <c r="S35" s="175">
        <f>INDEX('Transportation GHG'!$B$21:$B$24,MATCH('5. Backyard Composting'!S$4,'Transportation GHG'!$A$21:$A$24,0))*O35</f>
        <v>0</v>
      </c>
      <c r="X35" s="174">
        <f>INDEX('Waste Composition'!$P$5:$P$20,MATCH('5. Backyard Composting'!X$4,'Waste Composition'!$O$5:$O$20,0))*$B35</f>
        <v>83.478328542825366</v>
      </c>
      <c r="Y35" s="165">
        <f>INDEX('Waste Composition'!$P$5:$P$20,MATCH('5. Backyard Composting'!Y$4,'Waste Composition'!$O$5:$O$20,0))*$B35</f>
        <v>354.78289630700777</v>
      </c>
      <c r="Z35" s="165">
        <f>INDEX('Waste Composition'!$P$5:$P$20,MATCH('5. Backyard Composting'!Z$4,'Waste Composition'!$O$5:$O$20,0))*$B35</f>
        <v>375.65247844271414</v>
      </c>
      <c r="AA35" s="165">
        <f>INDEX('Waste Composition'!$P$5:$P$20,MATCH('5. Backyard Composting'!AA$4,'Waste Composition'!$O$5:$O$20,0))*$B35</f>
        <v>187.82623922135707</v>
      </c>
      <c r="AB35" s="165">
        <f>INDEX('Waste Composition'!$P$5:$P$20,MATCH('5. Backyard Composting'!AB$4,'Waste Composition'!$O$5:$O$20,0))*$B35</f>
        <v>31.304373203559511</v>
      </c>
      <c r="AC35" s="165">
        <f>INDEX('Waste Composition'!$P$5:$P$20,MATCH('5. Backyard Composting'!AC$4,'Waste Composition'!$O$5:$O$20,0))*$B35</f>
        <v>52.173955339265859</v>
      </c>
      <c r="AD35" s="165">
        <f>INDEX('Waste Composition'!$P$5:$P$20,MATCH('5. Backyard Composting'!AD$4,'Waste Composition'!$O$5:$O$20,0))*$B35</f>
        <v>10.434791067853171</v>
      </c>
      <c r="AE35" s="165">
        <f>INDEX('Waste Composition'!$P$5:$P$20,MATCH('5. Backyard Composting'!AE$4,'Waste Composition'!$O$5:$O$20,0))*$B35</f>
        <v>156.52186601779755</v>
      </c>
      <c r="AF35" s="165">
        <f>INDEX('Waste Composition'!$P$5:$P$20,MATCH('5. Backyard Composting'!AF$4,'Waste Composition'!$O$5:$O$20,0))*$B35</f>
        <v>20.869582135706342</v>
      </c>
      <c r="AG35" s="165">
        <f>INDEX('Waste Composition'!$P$5:$P$20,MATCH('5. Backyard Composting'!AG$4,'Waste Composition'!$O$5:$O$20,0))*$B35</f>
        <v>20.869582135706342</v>
      </c>
      <c r="AH35" s="165">
        <f>INDEX('Waste Composition'!$P$5:$P$20,MATCH('5. Backyard Composting'!AH$4,'Waste Composition'!$O$5:$O$20,0))*$B35</f>
        <v>52.173955339265859</v>
      </c>
      <c r="AI35" s="165">
        <f>INDEX('Waste Composition'!$P$5:$P$20,MATCH('5. Backyard Composting'!AI$4,'Waste Composition'!$O$5:$O$20,0))*$B35</f>
        <v>62.608746407119021</v>
      </c>
      <c r="AJ35" s="165">
        <f>INDEX('Waste Composition'!$P$5:$P$20,MATCH('5. Backyard Composting'!AJ$4,'Waste Composition'!$O$5:$O$20,0))*$B35</f>
        <v>250.43498562847608</v>
      </c>
      <c r="AK35" s="165">
        <f>INDEX('Waste Composition'!$P$5:$P$20,MATCH('5. Backyard Composting'!AK$4,'Waste Composition'!$O$5:$O$20,0))*$B35</f>
        <v>10.434791067853171</v>
      </c>
      <c r="AL35" s="165">
        <f>INDEX('Waste Composition'!$P$5:$P$20,MATCH('5. Backyard Composting'!AL$4,'Waste Composition'!$O$5:$O$20,0))*$B35</f>
        <v>250.43498562847608</v>
      </c>
      <c r="AM35" s="175">
        <f>INDEX('Waste Composition'!$P$5:$P$20,MATCH('5. Backyard Composting'!AM$4,'Waste Composition'!$O$5:$O$20,0))*$B35</f>
        <v>166.95665708565073</v>
      </c>
      <c r="AO35" s="214">
        <v>0</v>
      </c>
      <c r="AP35" s="215">
        <v>0</v>
      </c>
      <c r="AQ35" s="215">
        <v>0</v>
      </c>
      <c r="AR35" s="215">
        <v>0</v>
      </c>
      <c r="AS35" s="215">
        <v>0</v>
      </c>
      <c r="AT35" s="215">
        <v>0</v>
      </c>
      <c r="AU35" s="215">
        <v>0</v>
      </c>
      <c r="AV35" s="215">
        <v>0</v>
      </c>
      <c r="AW35" s="215">
        <v>0</v>
      </c>
      <c r="AX35" s="215">
        <v>0</v>
      </c>
      <c r="AY35" s="215">
        <v>0</v>
      </c>
      <c r="AZ35" s="215">
        <v>0</v>
      </c>
      <c r="BA35" s="215">
        <v>0</v>
      </c>
      <c r="BB35" s="215">
        <v>0</v>
      </c>
      <c r="BC35" s="215">
        <v>0</v>
      </c>
      <c r="BD35" s="215">
        <v>0</v>
      </c>
      <c r="BF35" s="216">
        <v>0</v>
      </c>
      <c r="BG35" s="217">
        <v>0</v>
      </c>
      <c r="BH35" s="217">
        <v>0</v>
      </c>
      <c r="BI35" s="217">
        <v>0</v>
      </c>
      <c r="BJ35" s="217">
        <v>0</v>
      </c>
      <c r="BK35" s="217">
        <v>0</v>
      </c>
      <c r="BL35" s="217">
        <v>0</v>
      </c>
      <c r="BM35" s="217">
        <v>0</v>
      </c>
      <c r="BN35" s="217">
        <v>0</v>
      </c>
      <c r="BO35" s="217">
        <v>0</v>
      </c>
      <c r="BP35" s="217">
        <v>0</v>
      </c>
      <c r="BQ35" s="217">
        <v>0</v>
      </c>
      <c r="BR35" s="217">
        <v>0</v>
      </c>
      <c r="BS35" s="217">
        <v>0</v>
      </c>
      <c r="BT35" s="217">
        <v>0</v>
      </c>
      <c r="BU35" s="217">
        <v>0</v>
      </c>
      <c r="BW35" s="216">
        <v>1</v>
      </c>
      <c r="BX35" s="215">
        <f>'Waste Composition'!$G$5/'Waste Composition'!$P$5</f>
        <v>0.4705882352941177</v>
      </c>
      <c r="BY35" s="217">
        <v>0</v>
      </c>
      <c r="BZ35" s="217">
        <v>0</v>
      </c>
      <c r="CA35" s="217">
        <v>1</v>
      </c>
      <c r="CB35" s="217">
        <v>1</v>
      </c>
      <c r="CC35" s="217">
        <v>1</v>
      </c>
      <c r="CD35" s="217">
        <v>1</v>
      </c>
      <c r="CE35" s="217">
        <v>1</v>
      </c>
      <c r="CF35" s="217">
        <v>1</v>
      </c>
      <c r="CG35" s="217">
        <v>1</v>
      </c>
      <c r="CH35" s="217">
        <v>1</v>
      </c>
      <c r="CI35" s="217">
        <v>1</v>
      </c>
      <c r="CJ35" s="217">
        <v>1</v>
      </c>
      <c r="CK35" s="217">
        <v>1</v>
      </c>
      <c r="CL35" s="220">
        <v>1</v>
      </c>
      <c r="CN35" s="216">
        <v>0</v>
      </c>
      <c r="CO35" s="217">
        <v>0</v>
      </c>
      <c r="CP35" s="217">
        <v>0</v>
      </c>
      <c r="CQ35" s="217">
        <v>0</v>
      </c>
      <c r="CR35" s="217">
        <v>0</v>
      </c>
      <c r="CS35" s="217">
        <v>0</v>
      </c>
      <c r="CT35" s="217">
        <v>0</v>
      </c>
      <c r="CU35" s="217">
        <v>0</v>
      </c>
      <c r="CV35" s="217">
        <v>0</v>
      </c>
      <c r="CW35" s="217">
        <v>0</v>
      </c>
      <c r="CX35" s="217">
        <v>0</v>
      </c>
      <c r="CY35" s="217">
        <v>0</v>
      </c>
      <c r="CZ35" s="217">
        <v>0</v>
      </c>
      <c r="DA35" s="217">
        <v>0</v>
      </c>
      <c r="DB35" s="217">
        <v>0</v>
      </c>
      <c r="DC35" s="220">
        <v>0</v>
      </c>
      <c r="DE35" s="214">
        <v>0</v>
      </c>
      <c r="DF35" s="215">
        <f>'Waste Composition'!$G$16/'Waste Composition'!$P$5</f>
        <v>0.52941176470588236</v>
      </c>
      <c r="DG35" s="215">
        <v>1</v>
      </c>
      <c r="DH35" s="215">
        <v>1</v>
      </c>
      <c r="DI35" s="215">
        <v>0</v>
      </c>
      <c r="DJ35" s="215">
        <v>0</v>
      </c>
      <c r="DK35" s="215">
        <v>0</v>
      </c>
      <c r="DL35" s="215">
        <v>0</v>
      </c>
      <c r="DM35" s="215">
        <v>0</v>
      </c>
      <c r="DN35" s="215">
        <v>0</v>
      </c>
      <c r="DO35" s="215">
        <v>0</v>
      </c>
      <c r="DP35" s="215">
        <v>0</v>
      </c>
      <c r="DQ35" s="215">
        <v>0</v>
      </c>
      <c r="DR35" s="215">
        <v>0</v>
      </c>
      <c r="DS35" s="215">
        <v>0</v>
      </c>
      <c r="DT35" s="215">
        <v>0</v>
      </c>
      <c r="DV35" s="214">
        <v>0</v>
      </c>
      <c r="DW35" s="215">
        <v>0</v>
      </c>
      <c r="DX35" s="215">
        <v>0</v>
      </c>
      <c r="DY35" s="215">
        <v>0</v>
      </c>
      <c r="DZ35" s="215">
        <v>0</v>
      </c>
      <c r="EA35" s="215">
        <v>0</v>
      </c>
      <c r="EB35" s="215">
        <v>0</v>
      </c>
      <c r="EC35" s="215">
        <v>0</v>
      </c>
      <c r="ED35" s="215">
        <v>0</v>
      </c>
      <c r="EE35" s="215">
        <v>0</v>
      </c>
      <c r="EF35" s="215">
        <v>0</v>
      </c>
      <c r="EG35" s="215">
        <v>0</v>
      </c>
      <c r="EH35" s="215">
        <v>0</v>
      </c>
      <c r="EI35" s="215">
        <v>0</v>
      </c>
      <c r="EJ35" s="215">
        <v>0</v>
      </c>
      <c r="EK35" s="215">
        <v>0</v>
      </c>
      <c r="EM35" s="172">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73">
        <f>$AM$35*BD35</f>
        <v>0</v>
      </c>
      <c r="FC35" s="229"/>
      <c r="FD35" s="172">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73">
        <f>$AM$35*BU35</f>
        <v>0</v>
      </c>
      <c r="FT35" s="229"/>
      <c r="FU35" s="172">
        <f>$X$35*BW35</f>
        <v>83.478328542825366</v>
      </c>
      <c r="FV35" s="164">
        <f>$Y$35*BX35</f>
        <v>166.95665708565073</v>
      </c>
      <c r="FW35" s="164">
        <f>$Z$35*BY35</f>
        <v>0</v>
      </c>
      <c r="FX35" s="164">
        <f>$AA$35*BZ35</f>
        <v>0</v>
      </c>
      <c r="FY35" s="164">
        <f>$AB$35*CA35</f>
        <v>31.304373203559511</v>
      </c>
      <c r="FZ35" s="164">
        <f>$AC$35*CB35</f>
        <v>52.173955339265859</v>
      </c>
      <c r="GA35" s="164">
        <f>$AD$35*CC35</f>
        <v>10.434791067853171</v>
      </c>
      <c r="GB35" s="164">
        <f>$AE$35*CD35</f>
        <v>156.52186601779755</v>
      </c>
      <c r="GC35" s="164">
        <f>$AF$35*CE35</f>
        <v>20.869582135706342</v>
      </c>
      <c r="GD35" s="164">
        <f>$AG$35*CF35</f>
        <v>20.869582135706342</v>
      </c>
      <c r="GE35" s="164">
        <f>$AH$35*CG35</f>
        <v>52.173955339265859</v>
      </c>
      <c r="GF35" s="164">
        <f>$AI$35*CH35</f>
        <v>62.608746407119021</v>
      </c>
      <c r="GG35" s="164">
        <f>$AJ$35*CI35</f>
        <v>250.43498562847608</v>
      </c>
      <c r="GH35" s="164">
        <f>$AK$35*CJ35</f>
        <v>10.434791067853171</v>
      </c>
      <c r="GI35" s="164">
        <f>$AL$35*CK35</f>
        <v>250.43498562847608</v>
      </c>
      <c r="GJ35" s="173">
        <f>$AM$35*CL35</f>
        <v>166.95665708565073</v>
      </c>
      <c r="GK35" s="229"/>
      <c r="GL35" s="172">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73">
        <f>$AM$35*DC35</f>
        <v>0</v>
      </c>
      <c r="HB35" s="229"/>
      <c r="HC35" s="172">
        <f>$X$35*DE35</f>
        <v>0</v>
      </c>
      <c r="HD35" s="164">
        <f>$Y$35*DF35</f>
        <v>187.82623922135707</v>
      </c>
      <c r="HE35" s="164">
        <f>$Z$35*DG35</f>
        <v>375.65247844271414</v>
      </c>
      <c r="HF35" s="164">
        <f>$AA$35*DH35</f>
        <v>187.82623922135707</v>
      </c>
      <c r="HG35" s="164">
        <f>$AB$35*DI35</f>
        <v>0</v>
      </c>
      <c r="HH35" s="164">
        <f>$AC$35*DJ35</f>
        <v>0</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73">
        <f>$AM$35*DT35</f>
        <v>0</v>
      </c>
      <c r="HS35" s="229"/>
      <c r="HT35" s="172">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73">
        <f>$AM$35*EK35</f>
        <v>0</v>
      </c>
    </row>
    <row r="36" spans="1:243">
      <c r="A36" s="75" t="s">
        <v>270</v>
      </c>
      <c r="B36" s="191">
        <f>AVERAGE(B34:B35)</f>
        <v>6742.3649999999998</v>
      </c>
      <c r="C36" s="76"/>
      <c r="D36" s="76"/>
      <c r="E36" s="76"/>
      <c r="F36" s="76"/>
      <c r="G36" s="77"/>
      <c r="H36" s="76"/>
      <c r="I36" s="76"/>
      <c r="J36" s="76"/>
      <c r="K36" s="176"/>
      <c r="L36" s="184"/>
      <c r="M36" s="185"/>
      <c r="N36" s="185"/>
      <c r="O36" s="186"/>
      <c r="P36" s="170">
        <f>AVERAGE(P34:P35)</f>
        <v>0</v>
      </c>
      <c r="Q36" s="163">
        <f>AVERAGE(Q34:Q35)</f>
        <v>2.3005127305052855</v>
      </c>
      <c r="R36" s="163">
        <f>AVERAGE(R34:R35)</f>
        <v>0.33243724608506731</v>
      </c>
      <c r="S36" s="171">
        <f>AVERAGE(S34:S35)</f>
        <v>0</v>
      </c>
      <c r="X36" s="170">
        <f>AVERAGE(X34:X35)</f>
        <v>269.69460000000004</v>
      </c>
      <c r="Y36" s="163">
        <f t="shared" ref="Y36:AM36" si="43">AVERAGE(Y34:Y35)</f>
        <v>1146.2020499999999</v>
      </c>
      <c r="Z36" s="163">
        <f t="shared" si="43"/>
        <v>1213.6257000000001</v>
      </c>
      <c r="AA36" s="163">
        <f t="shared" si="43"/>
        <v>606.81285000000003</v>
      </c>
      <c r="AB36" s="163">
        <f t="shared" si="43"/>
        <v>101.135475</v>
      </c>
      <c r="AC36" s="163">
        <f t="shared" si="43"/>
        <v>168.55912499999999</v>
      </c>
      <c r="AD36" s="163">
        <f t="shared" si="43"/>
        <v>33.711825000000005</v>
      </c>
      <c r="AE36" s="163">
        <f t="shared" si="43"/>
        <v>505.67737499999998</v>
      </c>
      <c r="AF36" s="163">
        <f t="shared" si="43"/>
        <v>67.423650000000009</v>
      </c>
      <c r="AG36" s="163">
        <f t="shared" si="43"/>
        <v>67.423650000000009</v>
      </c>
      <c r="AH36" s="163">
        <f t="shared" si="43"/>
        <v>168.55912499999999</v>
      </c>
      <c r="AI36" s="163">
        <f t="shared" si="43"/>
        <v>202.27095</v>
      </c>
      <c r="AJ36" s="163">
        <f t="shared" si="43"/>
        <v>809.0838</v>
      </c>
      <c r="AK36" s="163">
        <f t="shared" si="43"/>
        <v>33.711825000000005</v>
      </c>
      <c r="AL36" s="163">
        <f t="shared" si="43"/>
        <v>809.0838</v>
      </c>
      <c r="AM36" s="171">
        <f t="shared" si="43"/>
        <v>539.38920000000007</v>
      </c>
      <c r="AO36" s="170"/>
      <c r="AP36" s="163"/>
      <c r="AQ36" s="163"/>
      <c r="AR36" s="163"/>
      <c r="AS36" s="163"/>
      <c r="AT36" s="163"/>
      <c r="AU36" s="163"/>
      <c r="AV36" s="163"/>
      <c r="AW36" s="163"/>
      <c r="AX36" s="163"/>
      <c r="AY36" s="163"/>
      <c r="AZ36" s="163"/>
      <c r="BA36" s="163"/>
      <c r="BB36" s="163"/>
      <c r="BC36" s="163"/>
      <c r="BD36" s="171"/>
      <c r="BF36" s="170"/>
      <c r="BG36" s="163"/>
      <c r="BH36" s="163"/>
      <c r="BI36" s="163"/>
      <c r="BJ36" s="163"/>
      <c r="BK36" s="163"/>
      <c r="BL36" s="163"/>
      <c r="BM36" s="163"/>
      <c r="BN36" s="163"/>
      <c r="BO36" s="163"/>
      <c r="BP36" s="163"/>
      <c r="BQ36" s="163"/>
      <c r="BR36" s="163"/>
      <c r="BS36" s="163"/>
      <c r="BT36" s="163"/>
      <c r="BU36" s="171"/>
      <c r="BW36" s="170"/>
      <c r="BX36" s="163"/>
      <c r="BY36" s="163"/>
      <c r="BZ36" s="163"/>
      <c r="CA36" s="163"/>
      <c r="CB36" s="163"/>
      <c r="CC36" s="163"/>
      <c r="CD36" s="163"/>
      <c r="CE36" s="163"/>
      <c r="CF36" s="163"/>
      <c r="CG36" s="163"/>
      <c r="CH36" s="163"/>
      <c r="CI36" s="163"/>
      <c r="CJ36" s="163"/>
      <c r="CK36" s="163"/>
      <c r="CL36" s="171"/>
      <c r="CN36" s="170"/>
      <c r="CO36" s="163"/>
      <c r="CP36" s="163"/>
      <c r="CQ36" s="163"/>
      <c r="CR36" s="163"/>
      <c r="CS36" s="163"/>
      <c r="CT36" s="163"/>
      <c r="CU36" s="163"/>
      <c r="CV36" s="163"/>
      <c r="CW36" s="163"/>
      <c r="CX36" s="163"/>
      <c r="CY36" s="163"/>
      <c r="CZ36" s="163"/>
      <c r="DA36" s="163"/>
      <c r="DB36" s="163"/>
      <c r="DC36" s="171"/>
      <c r="DE36" s="170"/>
      <c r="DF36" s="163"/>
      <c r="DG36" s="163"/>
      <c r="DH36" s="163"/>
      <c r="DI36" s="163"/>
      <c r="DJ36" s="163"/>
      <c r="DK36" s="163"/>
      <c r="DL36" s="163"/>
      <c r="DM36" s="163"/>
      <c r="DN36" s="163"/>
      <c r="DO36" s="163"/>
      <c r="DP36" s="163"/>
      <c r="DQ36" s="163"/>
      <c r="DR36" s="163"/>
      <c r="DS36" s="163"/>
      <c r="DT36" s="171"/>
      <c r="DV36" s="170"/>
      <c r="DW36" s="163"/>
      <c r="DX36" s="163"/>
      <c r="DY36" s="163"/>
      <c r="DZ36" s="163"/>
      <c r="EA36" s="163"/>
      <c r="EB36" s="163"/>
      <c r="EC36" s="163"/>
      <c r="ED36" s="163"/>
      <c r="EE36" s="163"/>
      <c r="EF36" s="163"/>
      <c r="EG36" s="163"/>
      <c r="EH36" s="163"/>
      <c r="EI36" s="163"/>
      <c r="EJ36" s="163"/>
      <c r="EK36" s="171"/>
      <c r="EM36" s="170">
        <f>AVERAGE(EM34:EM35)</f>
        <v>0</v>
      </c>
      <c r="EN36" s="163">
        <f t="shared" ref="EN36:FB36" si="44">AVERAGE(EN34:EN35)</f>
        <v>0</v>
      </c>
      <c r="EO36" s="163">
        <f t="shared" si="44"/>
        <v>0</v>
      </c>
      <c r="EP36" s="163">
        <f t="shared" si="44"/>
        <v>0</v>
      </c>
      <c r="EQ36" s="163">
        <f t="shared" si="44"/>
        <v>0</v>
      </c>
      <c r="ER36" s="163">
        <f t="shared" si="44"/>
        <v>0</v>
      </c>
      <c r="ES36" s="163">
        <f t="shared" si="44"/>
        <v>0</v>
      </c>
      <c r="ET36" s="163">
        <f t="shared" si="44"/>
        <v>0</v>
      </c>
      <c r="EU36" s="163">
        <f t="shared" si="44"/>
        <v>0</v>
      </c>
      <c r="EV36" s="163">
        <f t="shared" si="44"/>
        <v>0</v>
      </c>
      <c r="EW36" s="163">
        <f t="shared" si="44"/>
        <v>0</v>
      </c>
      <c r="EX36" s="163">
        <f t="shared" si="44"/>
        <v>0</v>
      </c>
      <c r="EY36" s="163">
        <f t="shared" si="44"/>
        <v>0</v>
      </c>
      <c r="EZ36" s="163">
        <f t="shared" si="44"/>
        <v>0</v>
      </c>
      <c r="FA36" s="163">
        <f t="shared" si="44"/>
        <v>0</v>
      </c>
      <c r="FB36" s="171">
        <f t="shared" si="44"/>
        <v>0</v>
      </c>
      <c r="FC36" s="229"/>
      <c r="FD36" s="170">
        <f>AVERAGE(FD34:FD35)</f>
        <v>0</v>
      </c>
      <c r="FE36" s="163">
        <f t="shared" ref="FE36:FS36" si="45">AVERAGE(FE34:FE35)</f>
        <v>0</v>
      </c>
      <c r="FF36" s="163">
        <f t="shared" si="45"/>
        <v>0</v>
      </c>
      <c r="FG36" s="163">
        <f t="shared" si="45"/>
        <v>0</v>
      </c>
      <c r="FH36" s="163">
        <f t="shared" si="45"/>
        <v>0</v>
      </c>
      <c r="FI36" s="163">
        <f t="shared" si="45"/>
        <v>0</v>
      </c>
      <c r="FJ36" s="163">
        <f t="shared" si="45"/>
        <v>0</v>
      </c>
      <c r="FK36" s="163">
        <f t="shared" si="45"/>
        <v>0</v>
      </c>
      <c r="FL36" s="163">
        <f t="shared" si="45"/>
        <v>0</v>
      </c>
      <c r="FM36" s="163">
        <f t="shared" si="45"/>
        <v>0</v>
      </c>
      <c r="FN36" s="163">
        <f t="shared" si="45"/>
        <v>0</v>
      </c>
      <c r="FO36" s="163">
        <f t="shared" si="45"/>
        <v>0</v>
      </c>
      <c r="FP36" s="163">
        <f t="shared" si="45"/>
        <v>0</v>
      </c>
      <c r="FQ36" s="163">
        <f t="shared" si="45"/>
        <v>0</v>
      </c>
      <c r="FR36" s="163">
        <f t="shared" si="45"/>
        <v>0</v>
      </c>
      <c r="FS36" s="171">
        <f t="shared" si="45"/>
        <v>0</v>
      </c>
      <c r="FT36" s="229"/>
      <c r="FU36" s="170">
        <f>AVERAGE(FU34:FU35)</f>
        <v>41.739164271412683</v>
      </c>
      <c r="FV36" s="163">
        <f t="shared" ref="FV36:GJ36" si="46">AVERAGE(FV34:FV35)</f>
        <v>83.478328542825366</v>
      </c>
      <c r="FW36" s="163">
        <f t="shared" si="46"/>
        <v>0</v>
      </c>
      <c r="FX36" s="163">
        <f t="shared" si="46"/>
        <v>0</v>
      </c>
      <c r="FY36" s="163">
        <f t="shared" si="46"/>
        <v>15.652186601779755</v>
      </c>
      <c r="FZ36" s="163">
        <f t="shared" si="46"/>
        <v>26.08697766963293</v>
      </c>
      <c r="GA36" s="163">
        <f t="shared" si="46"/>
        <v>5.2173955339265854</v>
      </c>
      <c r="GB36" s="163">
        <f t="shared" si="46"/>
        <v>78.260933008898775</v>
      </c>
      <c r="GC36" s="163">
        <f t="shared" si="46"/>
        <v>10.434791067853171</v>
      </c>
      <c r="GD36" s="163">
        <f t="shared" si="46"/>
        <v>10.434791067853171</v>
      </c>
      <c r="GE36" s="163">
        <f t="shared" si="46"/>
        <v>26.08697766963293</v>
      </c>
      <c r="GF36" s="163">
        <f t="shared" si="46"/>
        <v>31.304373203559511</v>
      </c>
      <c r="GG36" s="163">
        <f t="shared" si="46"/>
        <v>809.0838</v>
      </c>
      <c r="GH36" s="163">
        <f t="shared" si="46"/>
        <v>5.2173955339265854</v>
      </c>
      <c r="GI36" s="163">
        <f t="shared" si="46"/>
        <v>125.21749281423804</v>
      </c>
      <c r="GJ36" s="171">
        <f t="shared" si="46"/>
        <v>539.38920000000007</v>
      </c>
      <c r="GK36" s="229"/>
      <c r="GL36" s="170">
        <f>AVERAGE(GL34:GL35)</f>
        <v>0</v>
      </c>
      <c r="GM36" s="163">
        <f t="shared" ref="GM36:HA36" si="47">AVERAGE(GM34:GM35)</f>
        <v>0</v>
      </c>
      <c r="GN36" s="163">
        <f t="shared" si="47"/>
        <v>0</v>
      </c>
      <c r="GO36" s="163">
        <f t="shared" si="47"/>
        <v>0</v>
      </c>
      <c r="GP36" s="163">
        <f t="shared" si="47"/>
        <v>0</v>
      </c>
      <c r="GQ36" s="163">
        <f t="shared" si="47"/>
        <v>0</v>
      </c>
      <c r="GR36" s="163">
        <f t="shared" si="47"/>
        <v>0</v>
      </c>
      <c r="GS36" s="163">
        <f t="shared" si="47"/>
        <v>0</v>
      </c>
      <c r="GT36" s="163">
        <f t="shared" si="47"/>
        <v>0</v>
      </c>
      <c r="GU36" s="163">
        <f t="shared" si="47"/>
        <v>0</v>
      </c>
      <c r="GV36" s="163">
        <f t="shared" si="47"/>
        <v>0</v>
      </c>
      <c r="GW36" s="163">
        <f t="shared" si="47"/>
        <v>0</v>
      </c>
      <c r="GX36" s="163">
        <f t="shared" si="47"/>
        <v>0</v>
      </c>
      <c r="GY36" s="163">
        <f t="shared" si="47"/>
        <v>0</v>
      </c>
      <c r="GZ36" s="163">
        <f t="shared" si="47"/>
        <v>0</v>
      </c>
      <c r="HA36" s="171">
        <f t="shared" si="47"/>
        <v>0</v>
      </c>
      <c r="HB36" s="229"/>
      <c r="HC36" s="170">
        <f>AVERAGE(HC34:HC35)</f>
        <v>0</v>
      </c>
      <c r="HD36" s="163">
        <f t="shared" ref="HD36:HR36" si="48">AVERAGE(HD34:HD35)</f>
        <v>606.81285000000003</v>
      </c>
      <c r="HE36" s="163">
        <f t="shared" si="48"/>
        <v>1213.6257000000001</v>
      </c>
      <c r="HF36" s="163">
        <f t="shared" si="48"/>
        <v>606.81285000000003</v>
      </c>
      <c r="HG36" s="163">
        <f t="shared" si="48"/>
        <v>0</v>
      </c>
      <c r="HH36" s="163">
        <f t="shared" si="48"/>
        <v>0</v>
      </c>
      <c r="HI36" s="163">
        <f t="shared" si="48"/>
        <v>0</v>
      </c>
      <c r="HJ36" s="163">
        <f t="shared" si="48"/>
        <v>0</v>
      </c>
      <c r="HK36" s="163">
        <f t="shared" si="48"/>
        <v>0</v>
      </c>
      <c r="HL36" s="163">
        <f t="shared" si="48"/>
        <v>0</v>
      </c>
      <c r="HM36" s="163">
        <f t="shared" si="48"/>
        <v>0</v>
      </c>
      <c r="HN36" s="163">
        <f t="shared" si="48"/>
        <v>0</v>
      </c>
      <c r="HO36" s="163">
        <f t="shared" si="48"/>
        <v>0</v>
      </c>
      <c r="HP36" s="163">
        <f t="shared" si="48"/>
        <v>0</v>
      </c>
      <c r="HQ36" s="163">
        <f t="shared" si="48"/>
        <v>0</v>
      </c>
      <c r="HR36" s="171">
        <f t="shared" si="48"/>
        <v>0</v>
      </c>
      <c r="HS36" s="229"/>
      <c r="HT36" s="170">
        <f>AVERAGE(HT34:HT35)</f>
        <v>0</v>
      </c>
      <c r="HU36" s="163">
        <f t="shared" ref="HU36:II36" si="49">AVERAGE(HU34:HU35)</f>
        <v>0</v>
      </c>
      <c r="HV36" s="163">
        <f t="shared" si="49"/>
        <v>0</v>
      </c>
      <c r="HW36" s="163">
        <f t="shared" si="49"/>
        <v>0</v>
      </c>
      <c r="HX36" s="163">
        <f t="shared" si="49"/>
        <v>0</v>
      </c>
      <c r="HY36" s="163">
        <f t="shared" si="49"/>
        <v>0</v>
      </c>
      <c r="HZ36" s="163">
        <f t="shared" si="49"/>
        <v>0</v>
      </c>
      <c r="IA36" s="163">
        <f t="shared" si="49"/>
        <v>0</v>
      </c>
      <c r="IB36" s="163">
        <f t="shared" si="49"/>
        <v>0</v>
      </c>
      <c r="IC36" s="163">
        <f t="shared" si="49"/>
        <v>0</v>
      </c>
      <c r="ID36" s="163">
        <f t="shared" si="49"/>
        <v>0</v>
      </c>
      <c r="IE36" s="163">
        <f t="shared" si="49"/>
        <v>0</v>
      </c>
      <c r="IF36" s="163">
        <f t="shared" si="49"/>
        <v>0</v>
      </c>
      <c r="IG36" s="163">
        <f t="shared" si="49"/>
        <v>0</v>
      </c>
      <c r="IH36" s="163">
        <f t="shared" si="49"/>
        <v>0</v>
      </c>
      <c r="II36" s="171">
        <f t="shared" si="49"/>
        <v>0</v>
      </c>
    </row>
    <row r="37" spans="1:243" ht="14.65" thickBot="1">
      <c r="A37" s="78" t="s">
        <v>271</v>
      </c>
      <c r="B37" s="192">
        <f>SUM(B34:B35)</f>
        <v>13484.73</v>
      </c>
      <c r="C37" s="79"/>
      <c r="D37" s="79"/>
      <c r="E37" s="79"/>
      <c r="F37" s="79"/>
      <c r="G37" s="79"/>
      <c r="H37" s="79"/>
      <c r="I37" s="79"/>
      <c r="J37" s="79"/>
      <c r="K37" s="177"/>
      <c r="L37" s="180"/>
      <c r="M37" s="79"/>
      <c r="N37" s="79"/>
      <c r="O37" s="181"/>
      <c r="P37" s="174">
        <f>SUM(P34:P35)</f>
        <v>0</v>
      </c>
      <c r="Q37" s="165">
        <f>SUM(Q34:Q35)</f>
        <v>4.601025461010571</v>
      </c>
      <c r="R37" s="165">
        <f>SUM(R34:R35)</f>
        <v>0.66487449217013461</v>
      </c>
      <c r="S37" s="175">
        <f>SUM(S34:S35)</f>
        <v>0</v>
      </c>
      <c r="X37" s="174">
        <f>SUM(X34:X35)</f>
        <v>539.38920000000007</v>
      </c>
      <c r="Y37" s="165">
        <f t="shared" ref="Y37:AM37" si="50">SUM(Y34:Y35)</f>
        <v>2292.4040999999997</v>
      </c>
      <c r="Z37" s="165">
        <f t="shared" si="50"/>
        <v>2427.2514000000001</v>
      </c>
      <c r="AA37" s="165">
        <f t="shared" si="50"/>
        <v>1213.6257000000001</v>
      </c>
      <c r="AB37" s="165">
        <f t="shared" si="50"/>
        <v>202.27095</v>
      </c>
      <c r="AC37" s="165">
        <f t="shared" si="50"/>
        <v>337.11824999999999</v>
      </c>
      <c r="AD37" s="165">
        <f t="shared" si="50"/>
        <v>67.423650000000009</v>
      </c>
      <c r="AE37" s="165">
        <f t="shared" si="50"/>
        <v>1011.35475</v>
      </c>
      <c r="AF37" s="165">
        <f t="shared" si="50"/>
        <v>134.84730000000002</v>
      </c>
      <c r="AG37" s="165">
        <f t="shared" si="50"/>
        <v>134.84730000000002</v>
      </c>
      <c r="AH37" s="165">
        <f t="shared" si="50"/>
        <v>337.11824999999999</v>
      </c>
      <c r="AI37" s="165">
        <f t="shared" si="50"/>
        <v>404.5419</v>
      </c>
      <c r="AJ37" s="165">
        <f t="shared" si="50"/>
        <v>1618.1676</v>
      </c>
      <c r="AK37" s="165">
        <f t="shared" si="50"/>
        <v>67.423650000000009</v>
      </c>
      <c r="AL37" s="165">
        <f t="shared" si="50"/>
        <v>1618.1676</v>
      </c>
      <c r="AM37" s="175">
        <f t="shared" si="50"/>
        <v>1078.7784000000001</v>
      </c>
      <c r="AO37" s="174"/>
      <c r="AP37" s="165"/>
      <c r="AQ37" s="165"/>
      <c r="AR37" s="165"/>
      <c r="AS37" s="165"/>
      <c r="AT37" s="165"/>
      <c r="AU37" s="165"/>
      <c r="AV37" s="165"/>
      <c r="AW37" s="165"/>
      <c r="AX37" s="165"/>
      <c r="AY37" s="165"/>
      <c r="AZ37" s="165"/>
      <c r="BA37" s="165"/>
      <c r="BB37" s="165"/>
      <c r="BC37" s="165"/>
      <c r="BD37" s="175"/>
      <c r="BF37" s="174"/>
      <c r="BG37" s="165"/>
      <c r="BH37" s="165"/>
      <c r="BI37" s="165"/>
      <c r="BJ37" s="165"/>
      <c r="BK37" s="165"/>
      <c r="BL37" s="165"/>
      <c r="BM37" s="165"/>
      <c r="BN37" s="165"/>
      <c r="BO37" s="165"/>
      <c r="BP37" s="165"/>
      <c r="BQ37" s="165"/>
      <c r="BR37" s="165"/>
      <c r="BS37" s="165"/>
      <c r="BT37" s="165"/>
      <c r="BU37" s="175"/>
      <c r="BW37" s="174"/>
      <c r="BX37" s="165"/>
      <c r="BY37" s="165"/>
      <c r="BZ37" s="165"/>
      <c r="CA37" s="165"/>
      <c r="CB37" s="165"/>
      <c r="CC37" s="165"/>
      <c r="CD37" s="165"/>
      <c r="CE37" s="165"/>
      <c r="CF37" s="165"/>
      <c r="CG37" s="165"/>
      <c r="CH37" s="165"/>
      <c r="CI37" s="165"/>
      <c r="CJ37" s="165"/>
      <c r="CK37" s="165"/>
      <c r="CL37" s="175"/>
      <c r="CN37" s="174"/>
      <c r="CO37" s="165"/>
      <c r="CP37" s="165"/>
      <c r="CQ37" s="165"/>
      <c r="CR37" s="165"/>
      <c r="CS37" s="165"/>
      <c r="CT37" s="165"/>
      <c r="CU37" s="165"/>
      <c r="CV37" s="165"/>
      <c r="CW37" s="165"/>
      <c r="CX37" s="165"/>
      <c r="CY37" s="165"/>
      <c r="CZ37" s="165"/>
      <c r="DA37" s="165"/>
      <c r="DB37" s="165"/>
      <c r="DC37" s="175"/>
      <c r="DE37" s="174"/>
      <c r="DF37" s="165"/>
      <c r="DG37" s="165"/>
      <c r="DH37" s="165"/>
      <c r="DI37" s="165"/>
      <c r="DJ37" s="165"/>
      <c r="DK37" s="165"/>
      <c r="DL37" s="165"/>
      <c r="DM37" s="165"/>
      <c r="DN37" s="165"/>
      <c r="DO37" s="165"/>
      <c r="DP37" s="165"/>
      <c r="DQ37" s="165"/>
      <c r="DR37" s="165"/>
      <c r="DS37" s="165"/>
      <c r="DT37" s="175"/>
      <c r="DV37" s="174"/>
      <c r="DW37" s="165"/>
      <c r="DX37" s="165"/>
      <c r="DY37" s="165"/>
      <c r="DZ37" s="165"/>
      <c r="EA37" s="165"/>
      <c r="EB37" s="165"/>
      <c r="EC37" s="165"/>
      <c r="ED37" s="165"/>
      <c r="EE37" s="165"/>
      <c r="EF37" s="165"/>
      <c r="EG37" s="165"/>
      <c r="EH37" s="165"/>
      <c r="EI37" s="165"/>
      <c r="EJ37" s="165"/>
      <c r="EK37" s="175"/>
      <c r="EM37" s="174">
        <f>SUM(EM34:EM35)</f>
        <v>0</v>
      </c>
      <c r="EN37" s="165">
        <f t="shared" ref="EN37:FB37" si="51">SUM(EN34:EN35)</f>
        <v>0</v>
      </c>
      <c r="EO37" s="165">
        <f t="shared" si="51"/>
        <v>0</v>
      </c>
      <c r="EP37" s="165">
        <f t="shared" si="51"/>
        <v>0</v>
      </c>
      <c r="EQ37" s="165">
        <f t="shared" si="51"/>
        <v>0</v>
      </c>
      <c r="ER37" s="165">
        <f t="shared" si="51"/>
        <v>0</v>
      </c>
      <c r="ES37" s="165">
        <f t="shared" si="51"/>
        <v>0</v>
      </c>
      <c r="ET37" s="165">
        <f t="shared" si="51"/>
        <v>0</v>
      </c>
      <c r="EU37" s="165">
        <f t="shared" si="51"/>
        <v>0</v>
      </c>
      <c r="EV37" s="165">
        <f t="shared" si="51"/>
        <v>0</v>
      </c>
      <c r="EW37" s="165">
        <f t="shared" si="51"/>
        <v>0</v>
      </c>
      <c r="EX37" s="165">
        <f t="shared" si="51"/>
        <v>0</v>
      </c>
      <c r="EY37" s="165">
        <f t="shared" si="51"/>
        <v>0</v>
      </c>
      <c r="EZ37" s="165">
        <f t="shared" si="51"/>
        <v>0</v>
      </c>
      <c r="FA37" s="165">
        <f t="shared" si="51"/>
        <v>0</v>
      </c>
      <c r="FB37" s="175">
        <f t="shared" si="51"/>
        <v>0</v>
      </c>
      <c r="FC37" s="229"/>
      <c r="FD37" s="174">
        <f>SUM(FD34:FD35)</f>
        <v>0</v>
      </c>
      <c r="FE37" s="165">
        <f t="shared" ref="FE37:FS37" si="52">SUM(FE34:FE35)</f>
        <v>0</v>
      </c>
      <c r="FF37" s="165">
        <f t="shared" si="52"/>
        <v>0</v>
      </c>
      <c r="FG37" s="165">
        <f t="shared" si="52"/>
        <v>0</v>
      </c>
      <c r="FH37" s="165">
        <f t="shared" si="52"/>
        <v>0</v>
      </c>
      <c r="FI37" s="165">
        <f t="shared" si="52"/>
        <v>0</v>
      </c>
      <c r="FJ37" s="165">
        <f t="shared" si="52"/>
        <v>0</v>
      </c>
      <c r="FK37" s="165">
        <f t="shared" si="52"/>
        <v>0</v>
      </c>
      <c r="FL37" s="165">
        <f t="shared" si="52"/>
        <v>0</v>
      </c>
      <c r="FM37" s="165">
        <f t="shared" si="52"/>
        <v>0</v>
      </c>
      <c r="FN37" s="165">
        <f t="shared" si="52"/>
        <v>0</v>
      </c>
      <c r="FO37" s="165">
        <f t="shared" si="52"/>
        <v>0</v>
      </c>
      <c r="FP37" s="165">
        <f t="shared" si="52"/>
        <v>0</v>
      </c>
      <c r="FQ37" s="165">
        <f t="shared" si="52"/>
        <v>0</v>
      </c>
      <c r="FR37" s="165">
        <f t="shared" si="52"/>
        <v>0</v>
      </c>
      <c r="FS37" s="175">
        <f t="shared" si="52"/>
        <v>0</v>
      </c>
      <c r="FT37" s="229"/>
      <c r="FU37" s="174">
        <f>SUM(FU34:FU35)</f>
        <v>83.478328542825366</v>
      </c>
      <c r="FV37" s="165">
        <f t="shared" ref="FV37:GJ37" si="53">SUM(FV34:FV35)</f>
        <v>166.95665708565073</v>
      </c>
      <c r="FW37" s="165">
        <f t="shared" si="53"/>
        <v>0</v>
      </c>
      <c r="FX37" s="165">
        <f t="shared" si="53"/>
        <v>0</v>
      </c>
      <c r="FY37" s="165">
        <f t="shared" si="53"/>
        <v>31.304373203559511</v>
      </c>
      <c r="FZ37" s="165">
        <f t="shared" si="53"/>
        <v>52.173955339265859</v>
      </c>
      <c r="GA37" s="165">
        <f t="shared" si="53"/>
        <v>10.434791067853171</v>
      </c>
      <c r="GB37" s="165">
        <f t="shared" si="53"/>
        <v>156.52186601779755</v>
      </c>
      <c r="GC37" s="165">
        <f t="shared" si="53"/>
        <v>20.869582135706342</v>
      </c>
      <c r="GD37" s="165">
        <f t="shared" si="53"/>
        <v>20.869582135706342</v>
      </c>
      <c r="GE37" s="165">
        <f t="shared" si="53"/>
        <v>52.173955339265859</v>
      </c>
      <c r="GF37" s="165">
        <f t="shared" si="53"/>
        <v>62.608746407119021</v>
      </c>
      <c r="GG37" s="165">
        <f t="shared" si="53"/>
        <v>1618.1676</v>
      </c>
      <c r="GH37" s="165">
        <f t="shared" si="53"/>
        <v>10.434791067853171</v>
      </c>
      <c r="GI37" s="165">
        <f t="shared" si="53"/>
        <v>250.43498562847608</v>
      </c>
      <c r="GJ37" s="175">
        <f t="shared" si="53"/>
        <v>1078.7784000000001</v>
      </c>
      <c r="GK37" s="229"/>
      <c r="GL37" s="174">
        <f>SUM(GL34:GL35)</f>
        <v>0</v>
      </c>
      <c r="GM37" s="165">
        <f t="shared" ref="GM37:HA37" si="54">SUM(GM34:GM35)</f>
        <v>0</v>
      </c>
      <c r="GN37" s="165">
        <f t="shared" si="54"/>
        <v>0</v>
      </c>
      <c r="GO37" s="165">
        <f t="shared" si="54"/>
        <v>0</v>
      </c>
      <c r="GP37" s="165">
        <f t="shared" si="54"/>
        <v>0</v>
      </c>
      <c r="GQ37" s="165">
        <f t="shared" si="54"/>
        <v>0</v>
      </c>
      <c r="GR37" s="165">
        <f t="shared" si="54"/>
        <v>0</v>
      </c>
      <c r="GS37" s="165">
        <f t="shared" si="54"/>
        <v>0</v>
      </c>
      <c r="GT37" s="165">
        <f t="shared" si="54"/>
        <v>0</v>
      </c>
      <c r="GU37" s="165">
        <f t="shared" si="54"/>
        <v>0</v>
      </c>
      <c r="GV37" s="165">
        <f t="shared" si="54"/>
        <v>0</v>
      </c>
      <c r="GW37" s="165">
        <f t="shared" si="54"/>
        <v>0</v>
      </c>
      <c r="GX37" s="165">
        <f t="shared" si="54"/>
        <v>0</v>
      </c>
      <c r="GY37" s="165">
        <f t="shared" si="54"/>
        <v>0</v>
      </c>
      <c r="GZ37" s="165">
        <f t="shared" si="54"/>
        <v>0</v>
      </c>
      <c r="HA37" s="175">
        <f t="shared" si="54"/>
        <v>0</v>
      </c>
      <c r="HB37" s="229"/>
      <c r="HC37" s="174">
        <f>SUM(HC34:HC35)</f>
        <v>0</v>
      </c>
      <c r="HD37" s="165">
        <f t="shared" ref="HD37:HR37" si="55">SUM(HD34:HD35)</f>
        <v>1213.6257000000001</v>
      </c>
      <c r="HE37" s="165">
        <f t="shared" si="55"/>
        <v>2427.2514000000001</v>
      </c>
      <c r="HF37" s="165">
        <f t="shared" si="55"/>
        <v>1213.6257000000001</v>
      </c>
      <c r="HG37" s="165">
        <f t="shared" si="55"/>
        <v>0</v>
      </c>
      <c r="HH37" s="165">
        <f t="shared" si="55"/>
        <v>0</v>
      </c>
      <c r="HI37" s="165">
        <f t="shared" si="55"/>
        <v>0</v>
      </c>
      <c r="HJ37" s="165">
        <f t="shared" si="55"/>
        <v>0</v>
      </c>
      <c r="HK37" s="165">
        <f t="shared" si="55"/>
        <v>0</v>
      </c>
      <c r="HL37" s="165">
        <f t="shared" si="55"/>
        <v>0</v>
      </c>
      <c r="HM37" s="165">
        <f t="shared" si="55"/>
        <v>0</v>
      </c>
      <c r="HN37" s="165">
        <f t="shared" si="55"/>
        <v>0</v>
      </c>
      <c r="HO37" s="165">
        <f t="shared" si="55"/>
        <v>0</v>
      </c>
      <c r="HP37" s="165">
        <f t="shared" si="55"/>
        <v>0</v>
      </c>
      <c r="HQ37" s="165">
        <f t="shared" si="55"/>
        <v>0</v>
      </c>
      <c r="HR37" s="175">
        <f t="shared" si="55"/>
        <v>0</v>
      </c>
      <c r="HS37" s="229"/>
      <c r="HT37" s="174">
        <f>SUM(HT34:HT35)</f>
        <v>0</v>
      </c>
      <c r="HU37" s="165">
        <f t="shared" ref="HU37:II37" si="56">SUM(HU34:HU35)</f>
        <v>0</v>
      </c>
      <c r="HV37" s="165">
        <f t="shared" si="56"/>
        <v>0</v>
      </c>
      <c r="HW37" s="165">
        <f t="shared" si="56"/>
        <v>0</v>
      </c>
      <c r="HX37" s="165">
        <f t="shared" si="56"/>
        <v>0</v>
      </c>
      <c r="HY37" s="165">
        <f t="shared" si="56"/>
        <v>0</v>
      </c>
      <c r="HZ37" s="165">
        <f t="shared" si="56"/>
        <v>0</v>
      </c>
      <c r="IA37" s="165">
        <f t="shared" si="56"/>
        <v>0</v>
      </c>
      <c r="IB37" s="165">
        <f t="shared" si="56"/>
        <v>0</v>
      </c>
      <c r="IC37" s="165">
        <f t="shared" si="56"/>
        <v>0</v>
      </c>
      <c r="ID37" s="165">
        <f t="shared" si="56"/>
        <v>0</v>
      </c>
      <c r="IE37" s="165">
        <f t="shared" si="56"/>
        <v>0</v>
      </c>
      <c r="IF37" s="165">
        <f t="shared" si="56"/>
        <v>0</v>
      </c>
      <c r="IG37" s="165">
        <f t="shared" si="56"/>
        <v>0</v>
      </c>
      <c r="IH37" s="165">
        <f t="shared" si="56"/>
        <v>0</v>
      </c>
      <c r="II37" s="175">
        <f t="shared" si="56"/>
        <v>0</v>
      </c>
    </row>
    <row r="38" spans="1:243" ht="14.65" thickBot="1">
      <c r="U38" s="73" t="s">
        <v>25</v>
      </c>
      <c r="V38" s="73"/>
      <c r="W38" s="73"/>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row>
    <row r="39" spans="1:243" ht="16.149999999999999" thickBot="1">
      <c r="A39" s="86" t="s">
        <v>25</v>
      </c>
      <c r="B39" s="193">
        <f>SUM(B37,B32,B23)</f>
        <v>84940.200000000012</v>
      </c>
      <c r="C39" s="87"/>
      <c r="D39" s="87"/>
      <c r="E39" s="87"/>
      <c r="F39" s="87"/>
      <c r="G39" s="87"/>
      <c r="H39" s="87"/>
      <c r="I39" s="87"/>
      <c r="J39" s="87"/>
      <c r="K39" s="188"/>
      <c r="L39" s="187"/>
      <c r="M39" s="87"/>
      <c r="N39" s="87"/>
      <c r="O39" s="188"/>
      <c r="P39" s="195">
        <f>SUM(P37,P32,P23)</f>
        <v>56.031713976516926</v>
      </c>
      <c r="Q39" s="195">
        <f>SUM(Q37,Q32,Q23)</f>
        <v>123.62475533405427</v>
      </c>
      <c r="R39" s="196">
        <f>SUM(R37,R32,R23)</f>
        <v>1.2349666150501348</v>
      </c>
      <c r="S39" s="197">
        <f>SUM(S37,S32,S23)</f>
        <v>7.2531556797398391</v>
      </c>
      <c r="T39" s="198"/>
      <c r="U39" s="244">
        <f>SUM(P39:S39)</f>
        <v>188.14459160536117</v>
      </c>
      <c r="V39" s="206"/>
      <c r="W39" s="206"/>
      <c r="X39" s="209">
        <f>SUM(X37,X32,X23)</f>
        <v>3397.6079999999993</v>
      </c>
      <c r="Y39" s="210">
        <f t="shared" ref="Y39:AM39" si="57">SUM(Y37,Y32,Y23)</f>
        <v>14439.833999999999</v>
      </c>
      <c r="Z39" s="210">
        <f t="shared" si="57"/>
        <v>15289.235999999999</v>
      </c>
      <c r="AA39" s="210">
        <f t="shared" si="57"/>
        <v>7644.6179999999995</v>
      </c>
      <c r="AB39" s="210">
        <f t="shared" si="57"/>
        <v>1274.1029999999998</v>
      </c>
      <c r="AC39" s="210">
        <f t="shared" si="57"/>
        <v>2123.5050000000001</v>
      </c>
      <c r="AD39" s="210">
        <f t="shared" si="57"/>
        <v>424.70099999999991</v>
      </c>
      <c r="AE39" s="210">
        <f t="shared" si="57"/>
        <v>6370.5150000000003</v>
      </c>
      <c r="AF39" s="210">
        <f t="shared" si="57"/>
        <v>849.40199999999982</v>
      </c>
      <c r="AG39" s="210">
        <f t="shared" si="57"/>
        <v>849.40199999999982</v>
      </c>
      <c r="AH39" s="210">
        <f t="shared" si="57"/>
        <v>2123.5050000000001</v>
      </c>
      <c r="AI39" s="210">
        <f t="shared" si="57"/>
        <v>2548.2059999999997</v>
      </c>
      <c r="AJ39" s="210">
        <f t="shared" si="57"/>
        <v>10192.823999999999</v>
      </c>
      <c r="AK39" s="210">
        <f t="shared" si="57"/>
        <v>424.70099999999991</v>
      </c>
      <c r="AL39" s="210">
        <f t="shared" si="57"/>
        <v>10192.823999999999</v>
      </c>
      <c r="AM39" s="211">
        <f t="shared" si="57"/>
        <v>6795.2159999999985</v>
      </c>
      <c r="AO39" s="209"/>
      <c r="AP39" s="210"/>
      <c r="AQ39" s="210"/>
      <c r="AR39" s="210"/>
      <c r="AS39" s="210"/>
      <c r="AT39" s="210"/>
      <c r="AU39" s="210"/>
      <c r="AV39" s="210"/>
      <c r="AW39" s="210"/>
      <c r="AX39" s="210"/>
      <c r="AY39" s="210"/>
      <c r="AZ39" s="210"/>
      <c r="BA39" s="210"/>
      <c r="BB39" s="210"/>
      <c r="BC39" s="210"/>
      <c r="BD39" s="211"/>
      <c r="BF39" s="209"/>
      <c r="BG39" s="210"/>
      <c r="BH39" s="210"/>
      <c r="BI39" s="210"/>
      <c r="BJ39" s="210"/>
      <c r="BK39" s="210"/>
      <c r="BL39" s="210"/>
      <c r="BM39" s="210"/>
      <c r="BN39" s="210"/>
      <c r="BO39" s="210"/>
      <c r="BP39" s="210"/>
      <c r="BQ39" s="210"/>
      <c r="BR39" s="210"/>
      <c r="BS39" s="210"/>
      <c r="BT39" s="210"/>
      <c r="BU39" s="211"/>
      <c r="BW39" s="209"/>
      <c r="BX39" s="210"/>
      <c r="BY39" s="210"/>
      <c r="BZ39" s="210"/>
      <c r="CA39" s="210"/>
      <c r="CB39" s="210"/>
      <c r="CC39" s="210"/>
      <c r="CD39" s="210"/>
      <c r="CE39" s="210"/>
      <c r="CF39" s="210"/>
      <c r="CG39" s="210"/>
      <c r="CH39" s="210"/>
      <c r="CI39" s="210"/>
      <c r="CJ39" s="210"/>
      <c r="CK39" s="210"/>
      <c r="CL39" s="211"/>
      <c r="CN39" s="209"/>
      <c r="CO39" s="210"/>
      <c r="CP39" s="210"/>
      <c r="CQ39" s="210"/>
      <c r="CR39" s="210"/>
      <c r="CS39" s="210"/>
      <c r="CT39" s="210"/>
      <c r="CU39" s="210"/>
      <c r="CV39" s="210"/>
      <c r="CW39" s="210"/>
      <c r="CX39" s="210"/>
      <c r="CY39" s="210"/>
      <c r="CZ39" s="210"/>
      <c r="DA39" s="210"/>
      <c r="DB39" s="210"/>
      <c r="DC39" s="211"/>
      <c r="DE39" s="209"/>
      <c r="DF39" s="210"/>
      <c r="DG39" s="210"/>
      <c r="DH39" s="210"/>
      <c r="DI39" s="210"/>
      <c r="DJ39" s="210"/>
      <c r="DK39" s="210"/>
      <c r="DL39" s="210"/>
      <c r="DM39" s="210"/>
      <c r="DN39" s="210"/>
      <c r="DO39" s="210"/>
      <c r="DP39" s="210"/>
      <c r="DQ39" s="210"/>
      <c r="DR39" s="210"/>
      <c r="DS39" s="210"/>
      <c r="DT39" s="211"/>
      <c r="DV39" s="209"/>
      <c r="DW39" s="210"/>
      <c r="DX39" s="210"/>
      <c r="DY39" s="210"/>
      <c r="DZ39" s="210"/>
      <c r="EA39" s="210"/>
      <c r="EB39" s="210"/>
      <c r="EC39" s="210"/>
      <c r="ED39" s="210"/>
      <c r="EE39" s="210"/>
      <c r="EF39" s="210"/>
      <c r="EG39" s="210"/>
      <c r="EH39" s="210"/>
      <c r="EI39" s="210"/>
      <c r="EJ39" s="210"/>
      <c r="EK39" s="211"/>
      <c r="EM39" s="209">
        <f>SUM(EM23,EM32,EM37)</f>
        <v>0</v>
      </c>
      <c r="EN39" s="210">
        <f t="shared" ref="EN39:FB39" si="58">SUM(EN23,EN32,EN37)</f>
        <v>0</v>
      </c>
      <c r="EO39" s="210">
        <f t="shared" si="58"/>
        <v>0</v>
      </c>
      <c r="EP39" s="210">
        <f t="shared" si="58"/>
        <v>0</v>
      </c>
      <c r="EQ39" s="210">
        <f t="shared" si="58"/>
        <v>0</v>
      </c>
      <c r="ER39" s="210">
        <f t="shared" si="58"/>
        <v>0</v>
      </c>
      <c r="ES39" s="210">
        <f t="shared" si="58"/>
        <v>0</v>
      </c>
      <c r="ET39" s="210">
        <f t="shared" si="58"/>
        <v>0</v>
      </c>
      <c r="EU39" s="210">
        <f t="shared" si="58"/>
        <v>0</v>
      </c>
      <c r="EV39" s="210">
        <f t="shared" si="58"/>
        <v>0</v>
      </c>
      <c r="EW39" s="210">
        <f t="shared" si="58"/>
        <v>0</v>
      </c>
      <c r="EX39" s="210">
        <f t="shared" si="58"/>
        <v>0</v>
      </c>
      <c r="EY39" s="210">
        <f t="shared" si="58"/>
        <v>0</v>
      </c>
      <c r="EZ39" s="210">
        <f t="shared" si="58"/>
        <v>0</v>
      </c>
      <c r="FA39" s="210">
        <f t="shared" si="58"/>
        <v>0</v>
      </c>
      <c r="FB39" s="211">
        <f t="shared" si="58"/>
        <v>0</v>
      </c>
      <c r="FD39" s="209">
        <f>SUM(FD23,FD32,FD37)</f>
        <v>0</v>
      </c>
      <c r="FE39" s="210">
        <f t="shared" ref="FE39:FS39" si="59">SUM(FE23,FE32,FE37)</f>
        <v>0</v>
      </c>
      <c r="FF39" s="210">
        <f t="shared" si="59"/>
        <v>0</v>
      </c>
      <c r="FG39" s="210">
        <f t="shared" si="59"/>
        <v>0</v>
      </c>
      <c r="FH39" s="210">
        <f t="shared" si="59"/>
        <v>0</v>
      </c>
      <c r="FI39" s="210">
        <f t="shared" si="59"/>
        <v>0</v>
      </c>
      <c r="FJ39" s="210">
        <f t="shared" si="59"/>
        <v>0</v>
      </c>
      <c r="FK39" s="210">
        <f t="shared" si="59"/>
        <v>0</v>
      </c>
      <c r="FL39" s="210">
        <f t="shared" si="59"/>
        <v>0</v>
      </c>
      <c r="FM39" s="210">
        <f t="shared" si="59"/>
        <v>0</v>
      </c>
      <c r="FN39" s="210">
        <f t="shared" si="59"/>
        <v>0</v>
      </c>
      <c r="FO39" s="210">
        <f t="shared" si="59"/>
        <v>0</v>
      </c>
      <c r="FP39" s="210">
        <f t="shared" si="59"/>
        <v>0</v>
      </c>
      <c r="FQ39" s="210">
        <f t="shared" si="59"/>
        <v>0</v>
      </c>
      <c r="FR39" s="210">
        <f t="shared" si="59"/>
        <v>0</v>
      </c>
      <c r="FS39" s="211">
        <f t="shared" si="59"/>
        <v>0</v>
      </c>
      <c r="FU39" s="209">
        <f>SUM(FU23,FU32,FU37)</f>
        <v>1566.2623285428253</v>
      </c>
      <c r="FV39" s="210">
        <f t="shared" ref="FV39:GJ39" si="60">SUM(FV23,FV32,FV37)</f>
        <v>3132.5246570856507</v>
      </c>
      <c r="FW39" s="210">
        <f t="shared" si="60"/>
        <v>0</v>
      </c>
      <c r="FX39" s="210">
        <f t="shared" si="60"/>
        <v>0</v>
      </c>
      <c r="FY39" s="210">
        <f t="shared" si="60"/>
        <v>587.34837320355939</v>
      </c>
      <c r="FZ39" s="210">
        <f t="shared" si="60"/>
        <v>978.91395533926584</v>
      </c>
      <c r="GA39" s="210">
        <f t="shared" si="60"/>
        <v>195.78279106785317</v>
      </c>
      <c r="GB39" s="210">
        <f t="shared" si="60"/>
        <v>2936.7418660177973</v>
      </c>
      <c r="GC39" s="210">
        <f t="shared" si="60"/>
        <v>391.56558213570634</v>
      </c>
      <c r="GD39" s="210">
        <f t="shared" si="60"/>
        <v>391.56558213570634</v>
      </c>
      <c r="GE39" s="210">
        <f t="shared" si="60"/>
        <v>978.91395533926584</v>
      </c>
      <c r="GF39" s="210">
        <f t="shared" si="60"/>
        <v>1174.6967464071188</v>
      </c>
      <c r="GG39" s="210">
        <f t="shared" si="60"/>
        <v>6066.5195999999987</v>
      </c>
      <c r="GH39" s="210">
        <f t="shared" si="60"/>
        <v>195.78279106785317</v>
      </c>
      <c r="GI39" s="210">
        <f t="shared" si="60"/>
        <v>4698.7869856284751</v>
      </c>
      <c r="GJ39" s="211">
        <f t="shared" si="60"/>
        <v>4044.3463999999999</v>
      </c>
      <c r="GL39" s="209">
        <f>SUM(GL23,GL32,GL37)</f>
        <v>1375.4348</v>
      </c>
      <c r="GM39" s="210">
        <f t="shared" ref="GM39:HA39" si="61">SUM(GM23,GM32,GM37)</f>
        <v>2750.8696</v>
      </c>
      <c r="GN39" s="210">
        <f t="shared" si="61"/>
        <v>0</v>
      </c>
      <c r="GO39" s="210">
        <f t="shared" si="61"/>
        <v>0</v>
      </c>
      <c r="GP39" s="210">
        <f t="shared" si="61"/>
        <v>515.78805</v>
      </c>
      <c r="GQ39" s="210">
        <f t="shared" si="61"/>
        <v>859.64675000000011</v>
      </c>
      <c r="GR39" s="210">
        <f t="shared" si="61"/>
        <v>171.92935</v>
      </c>
      <c r="GS39" s="210">
        <f t="shared" si="61"/>
        <v>2578.9402499999997</v>
      </c>
      <c r="GT39" s="210">
        <f t="shared" si="61"/>
        <v>343.8587</v>
      </c>
      <c r="GU39" s="210">
        <f t="shared" si="61"/>
        <v>343.8587</v>
      </c>
      <c r="GV39" s="210">
        <f t="shared" si="61"/>
        <v>859.64675000000011</v>
      </c>
      <c r="GW39" s="210">
        <f t="shared" si="61"/>
        <v>1031.5761</v>
      </c>
      <c r="GX39" s="210">
        <f t="shared" si="61"/>
        <v>4126.3044</v>
      </c>
      <c r="GY39" s="210">
        <f t="shared" si="61"/>
        <v>171.92935</v>
      </c>
      <c r="GZ39" s="210">
        <f t="shared" si="61"/>
        <v>4126.3044</v>
      </c>
      <c r="HA39" s="211">
        <f t="shared" si="61"/>
        <v>2750.8696</v>
      </c>
      <c r="HC39" s="209">
        <f>SUM(HC23,HC32,HC37)</f>
        <v>0</v>
      </c>
      <c r="HD39" s="210">
        <f t="shared" ref="HD39:HR39" si="62">SUM(HD23,HD32,HD37)</f>
        <v>7644.6179999999986</v>
      </c>
      <c r="HE39" s="210">
        <f t="shared" si="62"/>
        <v>15289.236000000001</v>
      </c>
      <c r="HF39" s="210">
        <f t="shared" si="62"/>
        <v>7644.6180000000004</v>
      </c>
      <c r="HG39" s="210">
        <f t="shared" si="62"/>
        <v>0</v>
      </c>
      <c r="HH39" s="210">
        <f t="shared" si="62"/>
        <v>0</v>
      </c>
      <c r="HI39" s="210">
        <f t="shared" si="62"/>
        <v>0</v>
      </c>
      <c r="HJ39" s="210">
        <f t="shared" si="62"/>
        <v>0</v>
      </c>
      <c r="HK39" s="210">
        <f t="shared" si="62"/>
        <v>0</v>
      </c>
      <c r="HL39" s="210">
        <f t="shared" si="62"/>
        <v>0</v>
      </c>
      <c r="HM39" s="210">
        <f t="shared" si="62"/>
        <v>0</v>
      </c>
      <c r="HN39" s="210">
        <f t="shared" si="62"/>
        <v>0</v>
      </c>
      <c r="HO39" s="210">
        <f t="shared" si="62"/>
        <v>0</v>
      </c>
      <c r="HP39" s="210">
        <f t="shared" si="62"/>
        <v>0</v>
      </c>
      <c r="HQ39" s="210">
        <f t="shared" si="62"/>
        <v>0</v>
      </c>
      <c r="HR39" s="211">
        <f t="shared" si="62"/>
        <v>0</v>
      </c>
      <c r="HT39" s="209">
        <f>SUM(HT23,HT32,HT37)</f>
        <v>0</v>
      </c>
      <c r="HU39" s="210">
        <f t="shared" ref="HU39:II39" si="63">SUM(HU23,HU32,HU37)</f>
        <v>0</v>
      </c>
      <c r="HV39" s="210">
        <f t="shared" si="63"/>
        <v>0</v>
      </c>
      <c r="HW39" s="210">
        <f t="shared" si="63"/>
        <v>0</v>
      </c>
      <c r="HX39" s="210">
        <f t="shared" si="63"/>
        <v>0</v>
      </c>
      <c r="HY39" s="210">
        <f t="shared" si="63"/>
        <v>0</v>
      </c>
      <c r="HZ39" s="210">
        <f t="shared" si="63"/>
        <v>0</v>
      </c>
      <c r="IA39" s="210">
        <f t="shared" si="63"/>
        <v>0</v>
      </c>
      <c r="IB39" s="210">
        <f t="shared" si="63"/>
        <v>0</v>
      </c>
      <c r="IC39" s="210">
        <f t="shared" si="63"/>
        <v>0</v>
      </c>
      <c r="ID39" s="210">
        <f t="shared" si="63"/>
        <v>0</v>
      </c>
      <c r="IE39" s="210">
        <f t="shared" si="63"/>
        <v>0</v>
      </c>
      <c r="IF39" s="210">
        <f t="shared" si="63"/>
        <v>0</v>
      </c>
      <c r="IG39" s="210">
        <f t="shared" si="63"/>
        <v>0</v>
      </c>
      <c r="IH39" s="210">
        <f t="shared" si="63"/>
        <v>0</v>
      </c>
      <c r="II39" s="211">
        <f t="shared" si="63"/>
        <v>0</v>
      </c>
    </row>
  </sheetData>
  <mergeCells count="18">
    <mergeCell ref="A34:A35"/>
    <mergeCell ref="CN3:DC3"/>
    <mergeCell ref="DE3:DT3"/>
    <mergeCell ref="DV3:EK3"/>
    <mergeCell ref="EM3:FB3"/>
    <mergeCell ref="L3:O3"/>
    <mergeCell ref="P3:S3"/>
    <mergeCell ref="X3:AM3"/>
    <mergeCell ref="AO3:BD3"/>
    <mergeCell ref="BF3:BU3"/>
    <mergeCell ref="BW3:CL3"/>
    <mergeCell ref="GL3:HA3"/>
    <mergeCell ref="HC3:HR3"/>
    <mergeCell ref="HT3:II3"/>
    <mergeCell ref="A6:A7"/>
    <mergeCell ref="A13:A14"/>
    <mergeCell ref="FD3:FS3"/>
    <mergeCell ref="FU3:GJ3"/>
  </mergeCells>
  <pageMargins left="0.7" right="0.7" top="0.75" bottom="0.75" header="0.3" footer="0.3"/>
  <pageSetup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A6336C-8700-44CB-B958-6E95FDD993F9}">
  <dimension ref="A1:IQ42"/>
  <sheetViews>
    <sheetView zoomScale="85" zoomScaleNormal="85" workbookViewId="0">
      <pane xSplit="3" ySplit="4" topLeftCell="IH5" activePane="bottomRight" state="frozen"/>
      <selection pane="bottomRight" activeCell="IN26" sqref="IN26"/>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12" width="16.5703125" style="39" customWidth="1"/>
    <col min="13" max="13" width="19.28515625" style="39" customWidth="1"/>
    <col min="14" max="14" width="16.5703125" style="39" customWidth="1"/>
    <col min="15" max="22" width="21.7109375" style="39" customWidth="1"/>
    <col min="23" max="23" width="4.42578125" style="39" customWidth="1"/>
    <col min="24" max="24" width="14.85546875" style="39" customWidth="1"/>
    <col min="25" max="25" width="20.7109375" style="39" customWidth="1"/>
    <col min="26" max="26" width="12.28515625" style="39" customWidth="1"/>
    <col min="27" max="27" width="14.5703125" style="39" customWidth="1"/>
    <col min="28" max="31" width="9.140625" style="39"/>
    <col min="32" max="34" width="12" style="39" customWidth="1"/>
    <col min="35" max="37" width="9.140625" style="39"/>
    <col min="38" max="38" width="12.85546875" style="39" customWidth="1"/>
    <col min="39" max="39" width="9.5703125" style="39" bestFit="1" customWidth="1"/>
    <col min="40" max="40" width="9.140625" style="39"/>
    <col min="41" max="41" width="14.85546875" style="39" customWidth="1"/>
    <col min="42" max="42" width="20.7109375" style="39" customWidth="1"/>
    <col min="43" max="43" width="12.28515625" style="39" customWidth="1"/>
    <col min="44" max="44" width="14.5703125" style="39" customWidth="1"/>
    <col min="45" max="48" width="9.140625" style="39"/>
    <col min="49" max="51" width="12" style="39" customWidth="1"/>
    <col min="52" max="54" width="9.140625" style="39"/>
    <col min="55" max="55" width="12.85546875" style="39" customWidth="1"/>
    <col min="56" max="56" width="9.5703125" style="39" bestFit="1" customWidth="1"/>
    <col min="57" max="57" width="9.140625" style="39"/>
    <col min="58" max="58" width="14.85546875" style="39" customWidth="1"/>
    <col min="59" max="59" width="20.7109375" style="39" customWidth="1"/>
    <col min="60" max="60" width="12.28515625" style="39" customWidth="1"/>
    <col min="61" max="61" width="14.5703125" style="39" customWidth="1"/>
    <col min="62" max="65" width="9.140625" style="39"/>
    <col min="66" max="68" width="12" style="39" customWidth="1"/>
    <col min="69" max="71" width="9.140625" style="39"/>
    <col min="72" max="72" width="12.85546875" style="39" customWidth="1"/>
    <col min="73" max="73" width="9.5703125" style="39" bestFit="1" customWidth="1"/>
    <col min="74" max="74" width="9.140625" style="39"/>
    <col min="75" max="75" width="14.85546875" style="39" customWidth="1"/>
    <col min="76" max="76" width="20.7109375" style="39" customWidth="1"/>
    <col min="77" max="77" width="12.28515625" style="39" customWidth="1"/>
    <col min="78" max="78" width="14.5703125" style="39" customWidth="1"/>
    <col min="79" max="82" width="9.140625" style="39"/>
    <col min="83" max="85" width="12" style="39" customWidth="1"/>
    <col min="86" max="88" width="9.140625" style="39"/>
    <col min="89" max="89" width="12.85546875" style="39" customWidth="1"/>
    <col min="90" max="90" width="9.5703125" style="39" bestFit="1" customWidth="1"/>
    <col min="91" max="91" width="9.140625" style="39"/>
    <col min="92" max="92" width="14.85546875" style="39" customWidth="1"/>
    <col min="93" max="93" width="20.7109375" style="39" customWidth="1"/>
    <col min="94" max="94" width="12.28515625" style="39" customWidth="1"/>
    <col min="95" max="95" width="14.5703125" style="39" customWidth="1"/>
    <col min="96" max="99" width="9.140625" style="39"/>
    <col min="100" max="102" width="12" style="39" customWidth="1"/>
    <col min="103" max="105" width="9.140625" style="39"/>
    <col min="106" max="106" width="12.85546875" style="39" customWidth="1"/>
    <col min="107" max="107" width="9.5703125" style="39" bestFit="1" customWidth="1"/>
    <col min="108" max="108" width="9.140625" style="39"/>
    <col min="109" max="109" width="14.85546875" style="39" customWidth="1"/>
    <col min="110" max="110" width="20.7109375" style="39" customWidth="1"/>
    <col min="111" max="111" width="12.28515625" style="39" customWidth="1"/>
    <col min="112" max="112" width="14.5703125" style="39" customWidth="1"/>
    <col min="113" max="116" width="9.140625" style="39"/>
    <col min="117" max="119" width="12" style="39" customWidth="1"/>
    <col min="120" max="122" width="9.140625" style="39"/>
    <col min="123" max="123" width="12.85546875" style="39" customWidth="1"/>
    <col min="124" max="124" width="9.5703125" style="39" bestFit="1" customWidth="1"/>
    <col min="125" max="125" width="9.140625" style="39"/>
    <col min="126" max="126" width="14.85546875" style="39" customWidth="1"/>
    <col min="127" max="127" width="20.7109375" style="39" customWidth="1"/>
    <col min="128" max="128" width="12.28515625" style="39" customWidth="1"/>
    <col min="129" max="129" width="14.5703125" style="39" customWidth="1"/>
    <col min="130" max="133" width="9.140625" style="39"/>
    <col min="134" max="136" width="12" style="39" customWidth="1"/>
    <col min="137" max="139" width="9.140625" style="39"/>
    <col min="140" max="140" width="12.85546875" style="39" customWidth="1"/>
    <col min="141" max="141" width="9.5703125" style="39" bestFit="1" customWidth="1"/>
    <col min="142" max="142" width="9.140625" style="39"/>
    <col min="143" max="143" width="14.85546875" style="39" customWidth="1"/>
    <col min="144" max="144" width="20.7109375" style="39" customWidth="1"/>
    <col min="145" max="145" width="12.28515625" style="39" customWidth="1"/>
    <col min="146" max="146" width="14.5703125" style="39" customWidth="1"/>
    <col min="147" max="150" width="9.140625" style="39"/>
    <col min="151" max="153" width="12" style="39" customWidth="1"/>
    <col min="154" max="156" width="9.140625" style="39"/>
    <col min="157" max="157" width="12.85546875" style="39" customWidth="1"/>
    <col min="158" max="158" width="9.5703125" style="39" bestFit="1" customWidth="1"/>
    <col min="159" max="159" width="9.140625" style="39"/>
    <col min="160" max="160" width="14.85546875" style="39" customWidth="1"/>
    <col min="161" max="161" width="20.7109375" style="39" customWidth="1"/>
    <col min="162" max="162" width="12.28515625" style="39" customWidth="1"/>
    <col min="163" max="163" width="14.5703125" style="39" customWidth="1"/>
    <col min="164" max="167" width="9.140625" style="39"/>
    <col min="168" max="170" width="12" style="39" customWidth="1"/>
    <col min="171" max="173" width="9.140625" style="39"/>
    <col min="174" max="174" width="12.85546875" style="39" customWidth="1"/>
    <col min="175" max="175" width="9.5703125" style="39" bestFit="1" customWidth="1"/>
    <col min="176" max="176" width="9.140625" style="39"/>
    <col min="177" max="177" width="14.85546875" style="39" customWidth="1"/>
    <col min="178" max="178" width="20.7109375" style="39" customWidth="1"/>
    <col min="179" max="179" width="12.28515625" style="39" customWidth="1"/>
    <col min="180" max="180" width="14.5703125" style="39" customWidth="1"/>
    <col min="181" max="184" width="9.140625" style="39"/>
    <col min="185" max="187" width="12" style="39" customWidth="1"/>
    <col min="188" max="190" width="9.140625" style="39"/>
    <col min="191" max="191" width="12.85546875" style="39" customWidth="1"/>
    <col min="192" max="192" width="9.5703125" style="39" bestFit="1" customWidth="1"/>
    <col min="193" max="193" width="9.140625" style="39"/>
    <col min="194" max="194" width="14.85546875" style="39" customWidth="1"/>
    <col min="195" max="195" width="20.7109375" style="39" customWidth="1"/>
    <col min="196" max="196" width="12.28515625" style="39" customWidth="1"/>
    <col min="197" max="197" width="14.5703125" style="39" customWidth="1"/>
    <col min="198" max="201" width="9.140625" style="39"/>
    <col min="202" max="204" width="12" style="39" customWidth="1"/>
    <col min="205" max="207" width="9.140625" style="39"/>
    <col min="208" max="208" width="12.85546875" style="39" customWidth="1"/>
    <col min="209" max="209" width="9.5703125" style="39" bestFit="1" customWidth="1"/>
    <col min="210" max="210" width="9.140625" style="39"/>
    <col min="211" max="211" width="14.85546875" style="39" customWidth="1"/>
    <col min="212" max="212" width="20.7109375" style="39" customWidth="1"/>
    <col min="213" max="213" width="12.28515625" style="39" customWidth="1"/>
    <col min="214" max="214" width="14.5703125" style="39" customWidth="1"/>
    <col min="215" max="218" width="9.140625" style="39"/>
    <col min="219" max="221" width="12" style="39" customWidth="1"/>
    <col min="222" max="224" width="9.140625" style="39"/>
    <col min="225" max="225" width="12.85546875" style="39" customWidth="1"/>
    <col min="226" max="226" width="9.5703125" style="39" bestFit="1" customWidth="1"/>
    <col min="227" max="227" width="9.140625" style="39"/>
    <col min="228" max="228" width="14.85546875" style="39" customWidth="1"/>
    <col min="229" max="229" width="20.7109375" style="39" customWidth="1"/>
    <col min="230" max="230" width="12.28515625" style="39" customWidth="1"/>
    <col min="231" max="231" width="14.5703125" style="39" customWidth="1"/>
    <col min="232" max="235" width="9.140625" style="39"/>
    <col min="236" max="238" width="12" style="39" customWidth="1"/>
    <col min="239" max="241" width="9.140625" style="39"/>
    <col min="242" max="242" width="12.85546875" style="39" customWidth="1"/>
    <col min="243" max="243" width="9.5703125" style="39" bestFit="1" customWidth="1"/>
    <col min="244" max="244" width="9.140625" style="39"/>
    <col min="245" max="245" width="35.140625" style="39" customWidth="1"/>
    <col min="246" max="251" width="12.5703125" style="39" customWidth="1"/>
    <col min="252" max="16384" width="9.140625" style="39"/>
  </cols>
  <sheetData>
    <row r="1" spans="1:251">
      <c r="A1" s="32" t="s">
        <v>190</v>
      </c>
      <c r="B1" s="289">
        <v>2025</v>
      </c>
      <c r="C1" s="138"/>
      <c r="D1" s="138"/>
      <c r="E1" s="138"/>
      <c r="F1" s="138"/>
      <c r="G1" s="138"/>
      <c r="I1" s="138"/>
      <c r="J1" s="138"/>
      <c r="K1" s="138"/>
      <c r="L1" s="138"/>
      <c r="M1" s="138"/>
      <c r="N1" s="138"/>
      <c r="O1" s="138"/>
      <c r="P1" s="138"/>
      <c r="Q1" s="138"/>
      <c r="R1" s="138"/>
      <c r="S1" s="138"/>
      <c r="T1" s="138"/>
      <c r="U1" s="138"/>
      <c r="V1" s="138"/>
    </row>
    <row r="2" spans="1:251" ht="14.65" thickBot="1"/>
    <row r="3" spans="1:251" ht="15.75" customHeight="1" thickBot="1">
      <c r="A3" s="369" t="s">
        <v>191</v>
      </c>
      <c r="B3" s="370"/>
      <c r="C3" s="370"/>
      <c r="D3" s="370"/>
      <c r="E3" s="370"/>
      <c r="F3" s="370"/>
      <c r="G3" s="370"/>
      <c r="H3" s="370"/>
      <c r="I3" s="370"/>
      <c r="J3" s="370"/>
      <c r="K3" s="370"/>
      <c r="L3" s="370"/>
      <c r="M3" s="370"/>
      <c r="N3" s="371"/>
      <c r="O3" s="369" t="s">
        <v>192</v>
      </c>
      <c r="P3" s="370"/>
      <c r="Q3" s="370"/>
      <c r="R3" s="371"/>
      <c r="S3" s="369" t="s">
        <v>193</v>
      </c>
      <c r="T3" s="370"/>
      <c r="U3" s="370"/>
      <c r="V3" s="371"/>
      <c r="X3" s="369" t="s">
        <v>194</v>
      </c>
      <c r="Y3" s="370"/>
      <c r="Z3" s="370"/>
      <c r="AA3" s="370"/>
      <c r="AB3" s="370"/>
      <c r="AC3" s="370"/>
      <c r="AD3" s="370"/>
      <c r="AE3" s="370"/>
      <c r="AF3" s="370"/>
      <c r="AG3" s="370"/>
      <c r="AH3" s="370"/>
      <c r="AI3" s="370"/>
      <c r="AJ3" s="370"/>
      <c r="AK3" s="370"/>
      <c r="AL3" s="370"/>
      <c r="AM3" s="371"/>
      <c r="AO3" s="369" t="s">
        <v>195</v>
      </c>
      <c r="AP3" s="370"/>
      <c r="AQ3" s="370"/>
      <c r="AR3" s="370"/>
      <c r="AS3" s="370"/>
      <c r="AT3" s="370"/>
      <c r="AU3" s="370"/>
      <c r="AV3" s="370"/>
      <c r="AW3" s="370"/>
      <c r="AX3" s="370"/>
      <c r="AY3" s="370"/>
      <c r="AZ3" s="370"/>
      <c r="BA3" s="370"/>
      <c r="BB3" s="370"/>
      <c r="BC3" s="370"/>
      <c r="BD3" s="371"/>
      <c r="BF3" s="369" t="s">
        <v>196</v>
      </c>
      <c r="BG3" s="370"/>
      <c r="BH3" s="370"/>
      <c r="BI3" s="370"/>
      <c r="BJ3" s="370"/>
      <c r="BK3" s="370"/>
      <c r="BL3" s="370"/>
      <c r="BM3" s="370"/>
      <c r="BN3" s="370"/>
      <c r="BO3" s="370"/>
      <c r="BP3" s="370"/>
      <c r="BQ3" s="370"/>
      <c r="BR3" s="370"/>
      <c r="BS3" s="370"/>
      <c r="BT3" s="370"/>
      <c r="BU3" s="371"/>
      <c r="BW3" s="369" t="s">
        <v>197</v>
      </c>
      <c r="BX3" s="370"/>
      <c r="BY3" s="370"/>
      <c r="BZ3" s="370"/>
      <c r="CA3" s="370"/>
      <c r="CB3" s="370"/>
      <c r="CC3" s="370"/>
      <c r="CD3" s="370"/>
      <c r="CE3" s="370"/>
      <c r="CF3" s="370"/>
      <c r="CG3" s="370"/>
      <c r="CH3" s="370"/>
      <c r="CI3" s="370"/>
      <c r="CJ3" s="370"/>
      <c r="CK3" s="370"/>
      <c r="CL3" s="371"/>
      <c r="CN3" s="369" t="s">
        <v>198</v>
      </c>
      <c r="CO3" s="370"/>
      <c r="CP3" s="370"/>
      <c r="CQ3" s="370"/>
      <c r="CR3" s="370"/>
      <c r="CS3" s="370"/>
      <c r="CT3" s="370"/>
      <c r="CU3" s="370"/>
      <c r="CV3" s="370"/>
      <c r="CW3" s="370"/>
      <c r="CX3" s="370"/>
      <c r="CY3" s="370"/>
      <c r="CZ3" s="370"/>
      <c r="DA3" s="370"/>
      <c r="DB3" s="370"/>
      <c r="DC3" s="371"/>
      <c r="DE3" s="369" t="s">
        <v>199</v>
      </c>
      <c r="DF3" s="370"/>
      <c r="DG3" s="370"/>
      <c r="DH3" s="370"/>
      <c r="DI3" s="370"/>
      <c r="DJ3" s="370"/>
      <c r="DK3" s="370"/>
      <c r="DL3" s="370"/>
      <c r="DM3" s="370"/>
      <c r="DN3" s="370"/>
      <c r="DO3" s="370"/>
      <c r="DP3" s="370"/>
      <c r="DQ3" s="370"/>
      <c r="DR3" s="370"/>
      <c r="DS3" s="370"/>
      <c r="DT3" s="371"/>
      <c r="DV3" s="369" t="s">
        <v>200</v>
      </c>
      <c r="DW3" s="370"/>
      <c r="DX3" s="370"/>
      <c r="DY3" s="370"/>
      <c r="DZ3" s="370"/>
      <c r="EA3" s="370"/>
      <c r="EB3" s="370"/>
      <c r="EC3" s="370"/>
      <c r="ED3" s="370"/>
      <c r="EE3" s="370"/>
      <c r="EF3" s="370"/>
      <c r="EG3" s="370"/>
      <c r="EH3" s="370"/>
      <c r="EI3" s="370"/>
      <c r="EJ3" s="370"/>
      <c r="EK3" s="371"/>
      <c r="EM3" s="369" t="s">
        <v>201</v>
      </c>
      <c r="EN3" s="370"/>
      <c r="EO3" s="370"/>
      <c r="EP3" s="370"/>
      <c r="EQ3" s="370"/>
      <c r="ER3" s="370"/>
      <c r="ES3" s="370"/>
      <c r="ET3" s="370"/>
      <c r="EU3" s="370"/>
      <c r="EV3" s="370"/>
      <c r="EW3" s="370"/>
      <c r="EX3" s="370"/>
      <c r="EY3" s="370"/>
      <c r="EZ3" s="370"/>
      <c r="FA3" s="370"/>
      <c r="FB3" s="371"/>
      <c r="FD3" s="369" t="s">
        <v>202</v>
      </c>
      <c r="FE3" s="370"/>
      <c r="FF3" s="370"/>
      <c r="FG3" s="370"/>
      <c r="FH3" s="370"/>
      <c r="FI3" s="370"/>
      <c r="FJ3" s="370"/>
      <c r="FK3" s="370"/>
      <c r="FL3" s="370"/>
      <c r="FM3" s="370"/>
      <c r="FN3" s="370"/>
      <c r="FO3" s="370"/>
      <c r="FP3" s="370"/>
      <c r="FQ3" s="370"/>
      <c r="FR3" s="370"/>
      <c r="FS3" s="371"/>
      <c r="FU3" s="369" t="s">
        <v>203</v>
      </c>
      <c r="FV3" s="370"/>
      <c r="FW3" s="370"/>
      <c r="FX3" s="370"/>
      <c r="FY3" s="370"/>
      <c r="FZ3" s="370"/>
      <c r="GA3" s="370"/>
      <c r="GB3" s="370"/>
      <c r="GC3" s="370"/>
      <c r="GD3" s="370"/>
      <c r="GE3" s="370"/>
      <c r="GF3" s="370"/>
      <c r="GG3" s="370"/>
      <c r="GH3" s="370"/>
      <c r="GI3" s="370"/>
      <c r="GJ3" s="371"/>
      <c r="GL3" s="369" t="s">
        <v>204</v>
      </c>
      <c r="GM3" s="370"/>
      <c r="GN3" s="370"/>
      <c r="GO3" s="370"/>
      <c r="GP3" s="370"/>
      <c r="GQ3" s="370"/>
      <c r="GR3" s="370"/>
      <c r="GS3" s="370"/>
      <c r="GT3" s="370"/>
      <c r="GU3" s="370"/>
      <c r="GV3" s="370"/>
      <c r="GW3" s="370"/>
      <c r="GX3" s="370"/>
      <c r="GY3" s="370"/>
      <c r="GZ3" s="370"/>
      <c r="HA3" s="371"/>
      <c r="HC3" s="369" t="s">
        <v>205</v>
      </c>
      <c r="HD3" s="370"/>
      <c r="HE3" s="370"/>
      <c r="HF3" s="370"/>
      <c r="HG3" s="370"/>
      <c r="HH3" s="370"/>
      <c r="HI3" s="370"/>
      <c r="HJ3" s="370"/>
      <c r="HK3" s="370"/>
      <c r="HL3" s="370"/>
      <c r="HM3" s="370"/>
      <c r="HN3" s="370"/>
      <c r="HO3" s="370"/>
      <c r="HP3" s="370"/>
      <c r="HQ3" s="370"/>
      <c r="HR3" s="371"/>
      <c r="HT3" s="369" t="s">
        <v>206</v>
      </c>
      <c r="HU3" s="370"/>
      <c r="HV3" s="370"/>
      <c r="HW3" s="370"/>
      <c r="HX3" s="370"/>
      <c r="HY3" s="370"/>
      <c r="HZ3" s="370"/>
      <c r="IA3" s="370"/>
      <c r="IB3" s="370"/>
      <c r="IC3" s="370"/>
      <c r="ID3" s="370"/>
      <c r="IE3" s="370"/>
      <c r="IF3" s="370"/>
      <c r="IG3" s="370"/>
      <c r="IH3" s="370"/>
      <c r="II3" s="371"/>
      <c r="IK3" s="369" t="s">
        <v>207</v>
      </c>
      <c r="IL3" s="370"/>
      <c r="IM3" s="370"/>
      <c r="IN3" s="370"/>
      <c r="IO3" s="370"/>
      <c r="IP3" s="370"/>
      <c r="IQ3" s="371"/>
    </row>
    <row r="4" spans="1:251" ht="28.9" thickBot="1">
      <c r="A4" s="140" t="s">
        <v>208</v>
      </c>
      <c r="B4" s="141" t="s">
        <v>209</v>
      </c>
      <c r="C4" s="27" t="s">
        <v>210</v>
      </c>
      <c r="D4" s="27" t="s">
        <v>211</v>
      </c>
      <c r="E4" s="27" t="s">
        <v>212</v>
      </c>
      <c r="F4" s="27" t="s">
        <v>290</v>
      </c>
      <c r="G4" s="27" t="s">
        <v>213</v>
      </c>
      <c r="H4" s="27" t="s">
        <v>214</v>
      </c>
      <c r="I4" s="27" t="s">
        <v>215</v>
      </c>
      <c r="J4" s="27" t="s">
        <v>216</v>
      </c>
      <c r="K4" s="27" t="s">
        <v>291</v>
      </c>
      <c r="L4" s="27" t="s">
        <v>292</v>
      </c>
      <c r="M4" s="27" t="s">
        <v>217</v>
      </c>
      <c r="N4" s="189" t="s">
        <v>218</v>
      </c>
      <c r="O4" s="140" t="s">
        <v>219</v>
      </c>
      <c r="P4" s="27" t="s">
        <v>220</v>
      </c>
      <c r="Q4" s="27" t="s">
        <v>221</v>
      </c>
      <c r="R4" s="141" t="s">
        <v>222</v>
      </c>
      <c r="S4" s="140" t="s">
        <v>219</v>
      </c>
      <c r="T4" s="27" t="s">
        <v>220</v>
      </c>
      <c r="U4" s="27" t="s">
        <v>221</v>
      </c>
      <c r="V4" s="141" t="s">
        <v>222</v>
      </c>
      <c r="X4" s="199" t="s">
        <v>223</v>
      </c>
      <c r="Y4" s="199" t="s">
        <v>224</v>
      </c>
      <c r="Z4" s="200" t="s">
        <v>129</v>
      </c>
      <c r="AA4" s="200" t="s">
        <v>225</v>
      </c>
      <c r="AB4" s="201" t="s">
        <v>226</v>
      </c>
      <c r="AC4" s="201" t="s">
        <v>227</v>
      </c>
      <c r="AD4" s="201" t="s">
        <v>228</v>
      </c>
      <c r="AE4" s="201" t="s">
        <v>229</v>
      </c>
      <c r="AF4" s="202" t="s">
        <v>230</v>
      </c>
      <c r="AG4" s="203" t="s">
        <v>231</v>
      </c>
      <c r="AH4" s="203" t="s">
        <v>232</v>
      </c>
      <c r="AI4" s="204" t="s">
        <v>233</v>
      </c>
      <c r="AJ4" s="205" t="s">
        <v>234</v>
      </c>
      <c r="AK4" s="202" t="s">
        <v>235</v>
      </c>
      <c r="AL4" s="202" t="s">
        <v>236</v>
      </c>
      <c r="AM4" s="202" t="s">
        <v>237</v>
      </c>
      <c r="AO4" s="199" t="s">
        <v>223</v>
      </c>
      <c r="AP4" s="199" t="s">
        <v>224</v>
      </c>
      <c r="AQ4" s="200" t="s">
        <v>129</v>
      </c>
      <c r="AR4" s="200" t="s">
        <v>225</v>
      </c>
      <c r="AS4" s="201" t="s">
        <v>226</v>
      </c>
      <c r="AT4" s="201" t="s">
        <v>227</v>
      </c>
      <c r="AU4" s="201" t="s">
        <v>228</v>
      </c>
      <c r="AV4" s="201" t="s">
        <v>229</v>
      </c>
      <c r="AW4" s="202" t="s">
        <v>230</v>
      </c>
      <c r="AX4" s="203" t="s">
        <v>231</v>
      </c>
      <c r="AY4" s="203" t="s">
        <v>232</v>
      </c>
      <c r="AZ4" s="204" t="s">
        <v>233</v>
      </c>
      <c r="BA4" s="205" t="s">
        <v>234</v>
      </c>
      <c r="BB4" s="202" t="s">
        <v>235</v>
      </c>
      <c r="BC4" s="202" t="s">
        <v>236</v>
      </c>
      <c r="BD4" s="202" t="s">
        <v>237</v>
      </c>
      <c r="BF4" s="199" t="s">
        <v>223</v>
      </c>
      <c r="BG4" s="199" t="s">
        <v>224</v>
      </c>
      <c r="BH4" s="200" t="s">
        <v>129</v>
      </c>
      <c r="BI4" s="200" t="s">
        <v>225</v>
      </c>
      <c r="BJ4" s="201" t="s">
        <v>226</v>
      </c>
      <c r="BK4" s="201" t="s">
        <v>227</v>
      </c>
      <c r="BL4" s="201" t="s">
        <v>228</v>
      </c>
      <c r="BM4" s="201" t="s">
        <v>229</v>
      </c>
      <c r="BN4" s="202" t="s">
        <v>230</v>
      </c>
      <c r="BO4" s="203" t="s">
        <v>231</v>
      </c>
      <c r="BP4" s="203" t="s">
        <v>232</v>
      </c>
      <c r="BQ4" s="204" t="s">
        <v>233</v>
      </c>
      <c r="BR4" s="205" t="s">
        <v>234</v>
      </c>
      <c r="BS4" s="202" t="s">
        <v>235</v>
      </c>
      <c r="BT4" s="202" t="s">
        <v>236</v>
      </c>
      <c r="BU4" s="202" t="s">
        <v>237</v>
      </c>
      <c r="BW4" s="199" t="s">
        <v>223</v>
      </c>
      <c r="BX4" s="199" t="s">
        <v>224</v>
      </c>
      <c r="BY4" s="200" t="s">
        <v>129</v>
      </c>
      <c r="BZ4" s="200" t="s">
        <v>225</v>
      </c>
      <c r="CA4" s="201" t="s">
        <v>226</v>
      </c>
      <c r="CB4" s="201" t="s">
        <v>227</v>
      </c>
      <c r="CC4" s="201" t="s">
        <v>228</v>
      </c>
      <c r="CD4" s="201" t="s">
        <v>229</v>
      </c>
      <c r="CE4" s="202" t="s">
        <v>230</v>
      </c>
      <c r="CF4" s="203" t="s">
        <v>231</v>
      </c>
      <c r="CG4" s="203" t="s">
        <v>232</v>
      </c>
      <c r="CH4" s="204" t="s">
        <v>233</v>
      </c>
      <c r="CI4" s="205" t="s">
        <v>234</v>
      </c>
      <c r="CJ4" s="202" t="s">
        <v>235</v>
      </c>
      <c r="CK4" s="202" t="s">
        <v>236</v>
      </c>
      <c r="CL4" s="202" t="s">
        <v>237</v>
      </c>
      <c r="CN4" s="199" t="s">
        <v>223</v>
      </c>
      <c r="CO4" s="199" t="s">
        <v>224</v>
      </c>
      <c r="CP4" s="200" t="s">
        <v>129</v>
      </c>
      <c r="CQ4" s="200" t="s">
        <v>225</v>
      </c>
      <c r="CR4" s="201" t="s">
        <v>226</v>
      </c>
      <c r="CS4" s="201" t="s">
        <v>227</v>
      </c>
      <c r="CT4" s="201" t="s">
        <v>228</v>
      </c>
      <c r="CU4" s="201" t="s">
        <v>229</v>
      </c>
      <c r="CV4" s="202" t="s">
        <v>230</v>
      </c>
      <c r="CW4" s="203" t="s">
        <v>231</v>
      </c>
      <c r="CX4" s="203" t="s">
        <v>232</v>
      </c>
      <c r="CY4" s="204" t="s">
        <v>233</v>
      </c>
      <c r="CZ4" s="205" t="s">
        <v>234</v>
      </c>
      <c r="DA4" s="202" t="s">
        <v>235</v>
      </c>
      <c r="DB4" s="202" t="s">
        <v>236</v>
      </c>
      <c r="DC4" s="202" t="s">
        <v>237</v>
      </c>
      <c r="DE4" s="199" t="s">
        <v>223</v>
      </c>
      <c r="DF4" s="199" t="s">
        <v>224</v>
      </c>
      <c r="DG4" s="200" t="s">
        <v>129</v>
      </c>
      <c r="DH4" s="200" t="s">
        <v>225</v>
      </c>
      <c r="DI4" s="201" t="s">
        <v>226</v>
      </c>
      <c r="DJ4" s="201" t="s">
        <v>227</v>
      </c>
      <c r="DK4" s="201" t="s">
        <v>228</v>
      </c>
      <c r="DL4" s="201" t="s">
        <v>229</v>
      </c>
      <c r="DM4" s="202" t="s">
        <v>230</v>
      </c>
      <c r="DN4" s="203" t="s">
        <v>231</v>
      </c>
      <c r="DO4" s="203" t="s">
        <v>232</v>
      </c>
      <c r="DP4" s="204" t="s">
        <v>233</v>
      </c>
      <c r="DQ4" s="205" t="s">
        <v>234</v>
      </c>
      <c r="DR4" s="202" t="s">
        <v>235</v>
      </c>
      <c r="DS4" s="202" t="s">
        <v>236</v>
      </c>
      <c r="DT4" s="202" t="s">
        <v>237</v>
      </c>
      <c r="DV4" s="199" t="s">
        <v>223</v>
      </c>
      <c r="DW4" s="199" t="s">
        <v>224</v>
      </c>
      <c r="DX4" s="200" t="s">
        <v>129</v>
      </c>
      <c r="DY4" s="200" t="s">
        <v>225</v>
      </c>
      <c r="DZ4" s="201" t="s">
        <v>226</v>
      </c>
      <c r="EA4" s="201" t="s">
        <v>227</v>
      </c>
      <c r="EB4" s="201" t="s">
        <v>228</v>
      </c>
      <c r="EC4" s="201" t="s">
        <v>229</v>
      </c>
      <c r="ED4" s="202" t="s">
        <v>230</v>
      </c>
      <c r="EE4" s="203" t="s">
        <v>231</v>
      </c>
      <c r="EF4" s="203" t="s">
        <v>232</v>
      </c>
      <c r="EG4" s="204" t="s">
        <v>233</v>
      </c>
      <c r="EH4" s="205" t="s">
        <v>234</v>
      </c>
      <c r="EI4" s="202" t="s">
        <v>235</v>
      </c>
      <c r="EJ4" s="202" t="s">
        <v>236</v>
      </c>
      <c r="EK4" s="202" t="s">
        <v>237</v>
      </c>
      <c r="EM4" s="199" t="s">
        <v>223</v>
      </c>
      <c r="EN4" s="199" t="s">
        <v>224</v>
      </c>
      <c r="EO4" s="200" t="s">
        <v>129</v>
      </c>
      <c r="EP4" s="200" t="s">
        <v>225</v>
      </c>
      <c r="EQ4" s="201" t="s">
        <v>226</v>
      </c>
      <c r="ER4" s="201" t="s">
        <v>227</v>
      </c>
      <c r="ES4" s="201" t="s">
        <v>228</v>
      </c>
      <c r="ET4" s="201" t="s">
        <v>229</v>
      </c>
      <c r="EU4" s="202" t="s">
        <v>230</v>
      </c>
      <c r="EV4" s="203" t="s">
        <v>231</v>
      </c>
      <c r="EW4" s="203" t="s">
        <v>232</v>
      </c>
      <c r="EX4" s="204" t="s">
        <v>233</v>
      </c>
      <c r="EY4" s="205" t="s">
        <v>234</v>
      </c>
      <c r="EZ4" s="202" t="s">
        <v>235</v>
      </c>
      <c r="FA4" s="202" t="s">
        <v>236</v>
      </c>
      <c r="FB4" s="202" t="s">
        <v>237</v>
      </c>
      <c r="FD4" s="199" t="s">
        <v>223</v>
      </c>
      <c r="FE4" s="199" t="s">
        <v>224</v>
      </c>
      <c r="FF4" s="200" t="s">
        <v>129</v>
      </c>
      <c r="FG4" s="200" t="s">
        <v>225</v>
      </c>
      <c r="FH4" s="201" t="s">
        <v>226</v>
      </c>
      <c r="FI4" s="201" t="s">
        <v>227</v>
      </c>
      <c r="FJ4" s="201" t="s">
        <v>228</v>
      </c>
      <c r="FK4" s="201" t="s">
        <v>229</v>
      </c>
      <c r="FL4" s="202" t="s">
        <v>230</v>
      </c>
      <c r="FM4" s="203" t="s">
        <v>231</v>
      </c>
      <c r="FN4" s="203" t="s">
        <v>232</v>
      </c>
      <c r="FO4" s="204" t="s">
        <v>233</v>
      </c>
      <c r="FP4" s="205" t="s">
        <v>234</v>
      </c>
      <c r="FQ4" s="202" t="s">
        <v>235</v>
      </c>
      <c r="FR4" s="202" t="s">
        <v>236</v>
      </c>
      <c r="FS4" s="202" t="s">
        <v>237</v>
      </c>
      <c r="FU4" s="199" t="s">
        <v>223</v>
      </c>
      <c r="FV4" s="199" t="s">
        <v>224</v>
      </c>
      <c r="FW4" s="200" t="s">
        <v>129</v>
      </c>
      <c r="FX4" s="200" t="s">
        <v>225</v>
      </c>
      <c r="FY4" s="201" t="s">
        <v>226</v>
      </c>
      <c r="FZ4" s="201" t="s">
        <v>227</v>
      </c>
      <c r="GA4" s="201" t="s">
        <v>228</v>
      </c>
      <c r="GB4" s="201" t="s">
        <v>229</v>
      </c>
      <c r="GC4" s="202" t="s">
        <v>230</v>
      </c>
      <c r="GD4" s="203" t="s">
        <v>231</v>
      </c>
      <c r="GE4" s="203" t="s">
        <v>232</v>
      </c>
      <c r="GF4" s="204" t="s">
        <v>233</v>
      </c>
      <c r="GG4" s="205" t="s">
        <v>234</v>
      </c>
      <c r="GH4" s="202" t="s">
        <v>235</v>
      </c>
      <c r="GI4" s="202" t="s">
        <v>236</v>
      </c>
      <c r="GJ4" s="202" t="s">
        <v>237</v>
      </c>
      <c r="GL4" s="199" t="s">
        <v>223</v>
      </c>
      <c r="GM4" s="199" t="s">
        <v>224</v>
      </c>
      <c r="GN4" s="200" t="s">
        <v>129</v>
      </c>
      <c r="GO4" s="200" t="s">
        <v>225</v>
      </c>
      <c r="GP4" s="201" t="s">
        <v>226</v>
      </c>
      <c r="GQ4" s="201" t="s">
        <v>227</v>
      </c>
      <c r="GR4" s="201" t="s">
        <v>228</v>
      </c>
      <c r="GS4" s="201" t="s">
        <v>229</v>
      </c>
      <c r="GT4" s="202" t="s">
        <v>230</v>
      </c>
      <c r="GU4" s="203" t="s">
        <v>231</v>
      </c>
      <c r="GV4" s="203" t="s">
        <v>232</v>
      </c>
      <c r="GW4" s="204" t="s">
        <v>233</v>
      </c>
      <c r="GX4" s="205" t="s">
        <v>234</v>
      </c>
      <c r="GY4" s="202" t="s">
        <v>235</v>
      </c>
      <c r="GZ4" s="202" t="s">
        <v>236</v>
      </c>
      <c r="HA4" s="202" t="s">
        <v>237</v>
      </c>
      <c r="HC4" s="199" t="s">
        <v>223</v>
      </c>
      <c r="HD4" s="199" t="s">
        <v>224</v>
      </c>
      <c r="HE4" s="200" t="s">
        <v>129</v>
      </c>
      <c r="HF4" s="200" t="s">
        <v>225</v>
      </c>
      <c r="HG4" s="201" t="s">
        <v>226</v>
      </c>
      <c r="HH4" s="201" t="s">
        <v>227</v>
      </c>
      <c r="HI4" s="201" t="s">
        <v>228</v>
      </c>
      <c r="HJ4" s="201" t="s">
        <v>229</v>
      </c>
      <c r="HK4" s="202" t="s">
        <v>230</v>
      </c>
      <c r="HL4" s="203" t="s">
        <v>231</v>
      </c>
      <c r="HM4" s="203" t="s">
        <v>232</v>
      </c>
      <c r="HN4" s="204" t="s">
        <v>233</v>
      </c>
      <c r="HO4" s="205" t="s">
        <v>234</v>
      </c>
      <c r="HP4" s="202" t="s">
        <v>235</v>
      </c>
      <c r="HQ4" s="202" t="s">
        <v>236</v>
      </c>
      <c r="HR4" s="202" t="s">
        <v>237</v>
      </c>
      <c r="HT4" s="199" t="s">
        <v>223</v>
      </c>
      <c r="HU4" s="199" t="s">
        <v>224</v>
      </c>
      <c r="HV4" s="200" t="s">
        <v>129</v>
      </c>
      <c r="HW4" s="200" t="s">
        <v>225</v>
      </c>
      <c r="HX4" s="201" t="s">
        <v>226</v>
      </c>
      <c r="HY4" s="201" t="s">
        <v>227</v>
      </c>
      <c r="HZ4" s="201" t="s">
        <v>228</v>
      </c>
      <c r="IA4" s="201" t="s">
        <v>229</v>
      </c>
      <c r="IB4" s="202" t="s">
        <v>230</v>
      </c>
      <c r="IC4" s="203" t="s">
        <v>231</v>
      </c>
      <c r="ID4" s="203" t="s">
        <v>232</v>
      </c>
      <c r="IE4" s="204" t="s">
        <v>233</v>
      </c>
      <c r="IF4" s="205" t="s">
        <v>234</v>
      </c>
      <c r="IG4" s="202" t="s">
        <v>235</v>
      </c>
      <c r="IH4" s="202" t="s">
        <v>236</v>
      </c>
      <c r="II4" s="202" t="s">
        <v>237</v>
      </c>
      <c r="IK4" s="231" t="s">
        <v>238</v>
      </c>
      <c r="IL4" s="232" t="s">
        <v>239</v>
      </c>
      <c r="IM4" s="232" t="s">
        <v>240</v>
      </c>
      <c r="IN4" s="232" t="s">
        <v>241</v>
      </c>
      <c r="IO4" s="232" t="s">
        <v>242</v>
      </c>
      <c r="IP4" s="232" t="s">
        <v>243</v>
      </c>
      <c r="IQ4" s="233" t="s">
        <v>293</v>
      </c>
    </row>
    <row r="5" spans="1:251">
      <c r="A5" s="284" t="s">
        <v>247</v>
      </c>
      <c r="B5" s="145">
        <f>INDEX('Waste Projections'!$H7:$AL7,MATCH('5. YTS UCRTS+Backyard Compost'!$B$1,'Waste Projections'!$H$6:$AL$6,0))</f>
        <v>8674.74</v>
      </c>
      <c r="C5" s="286" t="s">
        <v>294</v>
      </c>
      <c r="D5" s="154" t="s">
        <v>257</v>
      </c>
      <c r="E5" s="82" t="s">
        <v>249</v>
      </c>
      <c r="F5" s="82" t="s">
        <v>249</v>
      </c>
      <c r="G5" s="152">
        <v>6.2</v>
      </c>
      <c r="H5" s="83" t="s">
        <v>220</v>
      </c>
      <c r="I5" s="152">
        <v>0</v>
      </c>
      <c r="J5" s="152" t="str">
        <f>IF(E5="N/A","N/A","Transfer Truck")</f>
        <v>N/A</v>
      </c>
      <c r="K5" s="152">
        <v>0</v>
      </c>
      <c r="L5" s="239" t="str">
        <f>IF(F5="N/A","N/A","Transfer Truck")</f>
        <v>N/A</v>
      </c>
      <c r="M5" s="242">
        <v>1200</v>
      </c>
      <c r="N5" s="239" t="str">
        <f>IF(D5="N/A","Garbage Truck","Rail")</f>
        <v>Rail</v>
      </c>
      <c r="O5" s="170">
        <f t="shared" ref="O5:R21" si="0">(IF($H5=O$4,$G5,0)+IF($J5=O$4,$I5,0)+IF($L5=O$4,$K5,0)+IF($N5=O$4,$M5,0))*($B5-SUM($HD5:$HF5))</f>
        <v>0</v>
      </c>
      <c r="P5" s="163">
        <f t="shared" si="0"/>
        <v>34421.368320000001</v>
      </c>
      <c r="Q5" s="163">
        <f t="shared" si="0"/>
        <v>0</v>
      </c>
      <c r="R5" s="171">
        <f t="shared" si="0"/>
        <v>6662200.3200000003</v>
      </c>
      <c r="S5" s="170">
        <f>INDEX('Transportation GHG'!$B$21:$B$24,MATCH('5. YTS UCRTS+Backyard Compost'!S$4,'Transportation GHG'!$A$21:$A$24,0))*O5</f>
        <v>0</v>
      </c>
      <c r="T5" s="163">
        <f>INDEX('Transportation GHG'!$B$21:$B$24,MATCH('5. YTS UCRTS+Backyard Compost'!T$4,'Transportation GHG'!$A$21:$A$24,0))*P5</f>
        <v>3.0878615180603077</v>
      </c>
      <c r="U5" s="163">
        <f>INDEX('Transportation GHG'!$B$21:$B$24,MATCH('5. YTS UCRTS+Backyard Compost'!U$4,'Transportation GHG'!$A$21:$A$24,0))*Q5</f>
        <v>0</v>
      </c>
      <c r="V5" s="171">
        <f>INDEX('Transportation GHG'!$B$21:$B$24,MATCH('5. YTS UCRTS+Backyard Compost'!V$4,'Transportation GHG'!$A$21:$A$24,0))*R5</f>
        <v>157.91581327609759</v>
      </c>
      <c r="X5" s="170">
        <f>INDEX('Waste Composition'!$P$5:$P$20,MATCH('5. YTS UCRTS+Backyard Compost'!X$4,'Waste Composition'!$O$5:$O$20,0))*$B5</f>
        <v>346.9896</v>
      </c>
      <c r="Y5" s="163">
        <f>INDEX('Waste Composition'!$P$5:$P$20,MATCH('5. YTS UCRTS+Backyard Compost'!Y$4,'Waste Composition'!$O$5:$O$20,0))*$B5</f>
        <v>1474.7057999999997</v>
      </c>
      <c r="Z5" s="163">
        <f>INDEX('Waste Composition'!$P$5:$P$20,MATCH('5. YTS UCRTS+Backyard Compost'!Z$4,'Waste Composition'!$O$5:$O$20,0))*$B5</f>
        <v>1561.4531999999999</v>
      </c>
      <c r="AA5" s="163">
        <f>INDEX('Waste Composition'!$P$5:$P$20,MATCH('5. YTS UCRTS+Backyard Compost'!AA$4,'Waste Composition'!$O$5:$O$20,0))*$B5</f>
        <v>780.72659999999996</v>
      </c>
      <c r="AB5" s="163">
        <f>INDEX('Waste Composition'!$P$5:$P$20,MATCH('5. YTS UCRTS+Backyard Compost'!AB$4,'Waste Composition'!$O$5:$O$20,0))*$B5</f>
        <v>130.12109999999998</v>
      </c>
      <c r="AC5" s="163">
        <f>INDEX('Waste Composition'!$P$5:$P$20,MATCH('5. YTS UCRTS+Backyard Compost'!AC$4,'Waste Composition'!$O$5:$O$20,0))*$B5</f>
        <v>216.86850000000001</v>
      </c>
      <c r="AD5" s="163">
        <f>INDEX('Waste Composition'!$P$5:$P$20,MATCH('5. YTS UCRTS+Backyard Compost'!AD$4,'Waste Composition'!$O$5:$O$20,0))*$B5</f>
        <v>43.373699999999999</v>
      </c>
      <c r="AE5" s="163">
        <f>INDEX('Waste Composition'!$P$5:$P$20,MATCH('5. YTS UCRTS+Backyard Compost'!AE$4,'Waste Composition'!$O$5:$O$20,0))*$B5</f>
        <v>650.60550000000001</v>
      </c>
      <c r="AF5" s="163">
        <f>INDEX('Waste Composition'!$P$5:$P$20,MATCH('5. YTS UCRTS+Backyard Compost'!AF$4,'Waste Composition'!$O$5:$O$20,0))*$B5</f>
        <v>86.747399999999999</v>
      </c>
      <c r="AG5" s="163">
        <f>INDEX('Waste Composition'!$P$5:$P$20,MATCH('5. YTS UCRTS+Backyard Compost'!AG$4,'Waste Composition'!$O$5:$O$20,0))*$B5</f>
        <v>86.747399999999999</v>
      </c>
      <c r="AH5" s="163">
        <f>INDEX('Waste Composition'!$P$5:$P$20,MATCH('5. YTS UCRTS+Backyard Compost'!AH$4,'Waste Composition'!$O$5:$O$20,0))*$B5</f>
        <v>216.86850000000001</v>
      </c>
      <c r="AI5" s="163">
        <f>INDEX('Waste Composition'!$P$5:$P$20,MATCH('5. YTS UCRTS+Backyard Compost'!AI$4,'Waste Composition'!$O$5:$O$20,0))*$B5</f>
        <v>260.24219999999997</v>
      </c>
      <c r="AJ5" s="163">
        <f>INDEX('Waste Composition'!$P$5:$P$20,MATCH('5. YTS UCRTS+Backyard Compost'!AJ$4,'Waste Composition'!$O$5:$O$20,0))*$B5</f>
        <v>1040.9687999999999</v>
      </c>
      <c r="AK5" s="163">
        <f>INDEX('Waste Composition'!$P$5:$P$20,MATCH('5. YTS UCRTS+Backyard Compost'!AK$4,'Waste Composition'!$O$5:$O$20,0))*$B5</f>
        <v>43.373699999999999</v>
      </c>
      <c r="AL5" s="163">
        <f>INDEX('Waste Composition'!$P$5:$P$20,MATCH('5. YTS UCRTS+Backyard Compost'!AL$4,'Waste Composition'!$O$5:$O$20,0))*$B5</f>
        <v>1040.9687999999999</v>
      </c>
      <c r="AM5" s="171">
        <f>INDEX('Waste Composition'!$P$5:$P$20,MATCH('5. YTS UCRTS+Backyard Compost'!AM$4,'Waste Composition'!$O$5:$O$20,0))*$B5</f>
        <v>693.97919999999999</v>
      </c>
      <c r="AO5" s="212">
        <v>0</v>
      </c>
      <c r="AP5" s="213">
        <v>0</v>
      </c>
      <c r="AQ5" s="213">
        <v>0</v>
      </c>
      <c r="AR5" s="213">
        <v>0</v>
      </c>
      <c r="AS5" s="213">
        <v>0</v>
      </c>
      <c r="AT5" s="213">
        <v>0</v>
      </c>
      <c r="AU5" s="213">
        <v>0</v>
      </c>
      <c r="AV5" s="213">
        <v>0</v>
      </c>
      <c r="AW5" s="213">
        <v>0</v>
      </c>
      <c r="AX5" s="213">
        <v>0</v>
      </c>
      <c r="AY5" s="213">
        <v>0</v>
      </c>
      <c r="AZ5" s="213">
        <v>0</v>
      </c>
      <c r="BA5" s="213">
        <v>0</v>
      </c>
      <c r="BB5" s="213">
        <v>0</v>
      </c>
      <c r="BC5" s="213">
        <v>0</v>
      </c>
      <c r="BD5" s="213">
        <v>0</v>
      </c>
      <c r="BF5" s="212">
        <v>0</v>
      </c>
      <c r="BG5" s="213">
        <v>0</v>
      </c>
      <c r="BH5" s="213">
        <v>0</v>
      </c>
      <c r="BI5" s="213">
        <v>0</v>
      </c>
      <c r="BJ5" s="213">
        <v>0</v>
      </c>
      <c r="BK5" s="213">
        <v>0</v>
      </c>
      <c r="BL5" s="213">
        <v>0</v>
      </c>
      <c r="BM5" s="213">
        <v>0</v>
      </c>
      <c r="BN5" s="213">
        <v>0</v>
      </c>
      <c r="BO5" s="213">
        <v>0</v>
      </c>
      <c r="BP5" s="213">
        <v>0</v>
      </c>
      <c r="BQ5" s="213">
        <v>0</v>
      </c>
      <c r="BR5" s="213">
        <v>0</v>
      </c>
      <c r="BS5" s="213">
        <v>0</v>
      </c>
      <c r="BT5" s="213">
        <v>0</v>
      </c>
      <c r="BU5" s="218">
        <v>0</v>
      </c>
      <c r="BW5" s="212">
        <v>1</v>
      </c>
      <c r="BX5" s="213">
        <f>'Waste Composition'!$G$5/'Waste Composition'!$P$5</f>
        <v>0.4705882352941177</v>
      </c>
      <c r="BY5" s="213">
        <v>0</v>
      </c>
      <c r="BZ5" s="213">
        <v>0</v>
      </c>
      <c r="CA5" s="213">
        <v>1</v>
      </c>
      <c r="CB5" s="213">
        <v>1</v>
      </c>
      <c r="CC5" s="213">
        <v>1</v>
      </c>
      <c r="CD5" s="213">
        <v>1</v>
      </c>
      <c r="CE5" s="213">
        <v>1</v>
      </c>
      <c r="CF5" s="213">
        <v>1</v>
      </c>
      <c r="CG5" s="213">
        <v>1</v>
      </c>
      <c r="CH5" s="213">
        <v>1</v>
      </c>
      <c r="CI5" s="213">
        <v>1</v>
      </c>
      <c r="CJ5" s="213">
        <v>1</v>
      </c>
      <c r="CK5" s="213">
        <v>1</v>
      </c>
      <c r="CL5" s="218">
        <v>1</v>
      </c>
      <c r="CN5" s="212">
        <v>0</v>
      </c>
      <c r="CO5" s="213">
        <v>0</v>
      </c>
      <c r="CP5" s="213">
        <v>0</v>
      </c>
      <c r="CQ5" s="213">
        <v>0</v>
      </c>
      <c r="CR5" s="213">
        <v>0</v>
      </c>
      <c r="CS5" s="213">
        <v>0</v>
      </c>
      <c r="CT5" s="213">
        <v>0</v>
      </c>
      <c r="CU5" s="213">
        <v>0</v>
      </c>
      <c r="CV5" s="213">
        <v>0</v>
      </c>
      <c r="CW5" s="213">
        <v>0</v>
      </c>
      <c r="CX5" s="213">
        <v>0</v>
      </c>
      <c r="CY5" s="213">
        <v>0</v>
      </c>
      <c r="CZ5" s="213">
        <v>0</v>
      </c>
      <c r="DA5" s="213">
        <v>0</v>
      </c>
      <c r="DB5" s="213">
        <v>0</v>
      </c>
      <c r="DC5" s="218">
        <v>0</v>
      </c>
      <c r="DE5" s="212">
        <v>0</v>
      </c>
      <c r="DF5" s="213">
        <f>'Waste Composition'!$G$16/'Waste Composition'!$P$5</f>
        <v>0.52941176470588236</v>
      </c>
      <c r="DG5" s="213">
        <v>1</v>
      </c>
      <c r="DH5" s="213">
        <v>1</v>
      </c>
      <c r="DI5" s="213">
        <v>0</v>
      </c>
      <c r="DJ5" s="213">
        <v>0</v>
      </c>
      <c r="DK5" s="213">
        <v>0</v>
      </c>
      <c r="DL5" s="213">
        <v>0</v>
      </c>
      <c r="DM5" s="213">
        <v>0</v>
      </c>
      <c r="DN5" s="213">
        <v>0</v>
      </c>
      <c r="DO5" s="213">
        <v>0</v>
      </c>
      <c r="DP5" s="213">
        <v>0</v>
      </c>
      <c r="DQ5" s="213">
        <v>0</v>
      </c>
      <c r="DR5" s="213">
        <v>0</v>
      </c>
      <c r="DS5" s="213">
        <v>0</v>
      </c>
      <c r="DT5" s="218">
        <v>0</v>
      </c>
      <c r="DV5" s="212">
        <v>0</v>
      </c>
      <c r="DW5" s="213">
        <v>0</v>
      </c>
      <c r="DX5" s="213">
        <v>0</v>
      </c>
      <c r="DY5" s="213">
        <v>0</v>
      </c>
      <c r="DZ5" s="213">
        <v>0</v>
      </c>
      <c r="EA5" s="213">
        <v>0</v>
      </c>
      <c r="EB5" s="213">
        <v>0</v>
      </c>
      <c r="EC5" s="213">
        <v>0</v>
      </c>
      <c r="ED5" s="213">
        <v>0</v>
      </c>
      <c r="EE5" s="213">
        <v>0</v>
      </c>
      <c r="EF5" s="213">
        <v>0</v>
      </c>
      <c r="EG5" s="213">
        <v>0</v>
      </c>
      <c r="EH5" s="213">
        <v>0</v>
      </c>
      <c r="EI5" s="213">
        <v>0</v>
      </c>
      <c r="EJ5" s="213">
        <v>0</v>
      </c>
      <c r="EK5" s="218">
        <v>0</v>
      </c>
      <c r="EM5" s="170">
        <f>$X$5*AO5</f>
        <v>0</v>
      </c>
      <c r="EN5" s="163">
        <f>$Y$5*AP5</f>
        <v>0</v>
      </c>
      <c r="EO5" s="163">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71">
        <f>$AM$5*BD5</f>
        <v>0</v>
      </c>
      <c r="FC5" s="229"/>
      <c r="FD5" s="170">
        <f>$X$5*BF5</f>
        <v>0</v>
      </c>
      <c r="FE5" s="163">
        <f>$Y$5*BG5</f>
        <v>0</v>
      </c>
      <c r="FF5" s="163">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71">
        <f>$AM$5*BU5</f>
        <v>0</v>
      </c>
      <c r="FT5" s="229"/>
      <c r="FU5" s="170">
        <f>$X$5*BW5</f>
        <v>346.9896</v>
      </c>
      <c r="FV5" s="163">
        <f>$Y$5*BX5</f>
        <v>693.97919999999999</v>
      </c>
      <c r="FW5" s="163">
        <f>$Z$5*BY5</f>
        <v>0</v>
      </c>
      <c r="FX5" s="163">
        <f>$AA$5*BZ5</f>
        <v>0</v>
      </c>
      <c r="FY5" s="163">
        <f>$AB$5*CA5</f>
        <v>130.12109999999998</v>
      </c>
      <c r="FZ5" s="163">
        <f>$AC$5*CB5</f>
        <v>216.86850000000001</v>
      </c>
      <c r="GA5" s="163">
        <f>$AD$5*CC5</f>
        <v>43.373699999999999</v>
      </c>
      <c r="GB5" s="163">
        <f>$AE$5*CD5</f>
        <v>650.60550000000001</v>
      </c>
      <c r="GC5" s="163">
        <f>$AF$5*CE5</f>
        <v>86.747399999999999</v>
      </c>
      <c r="GD5" s="163">
        <f>$AG$5*CF5</f>
        <v>86.747399999999999</v>
      </c>
      <c r="GE5" s="163">
        <f>$AH$5*CG5</f>
        <v>216.86850000000001</v>
      </c>
      <c r="GF5" s="163">
        <f>$AI$5*CH5</f>
        <v>260.24219999999997</v>
      </c>
      <c r="GG5" s="163">
        <f>$AJ$5*CI5</f>
        <v>1040.9687999999999</v>
      </c>
      <c r="GH5" s="163">
        <f>$AK$5*CJ5</f>
        <v>43.373699999999999</v>
      </c>
      <c r="GI5" s="163">
        <f>$AL$5*CK5</f>
        <v>1040.9687999999999</v>
      </c>
      <c r="GJ5" s="171">
        <f>$AM$5*CL5</f>
        <v>693.97919999999999</v>
      </c>
      <c r="GK5" s="229"/>
      <c r="GL5" s="170">
        <f>$X$5*CN5</f>
        <v>0</v>
      </c>
      <c r="GM5" s="163">
        <f>$Y$5*CO5</f>
        <v>0</v>
      </c>
      <c r="GN5" s="163">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71">
        <f>$AM$5*DC5</f>
        <v>0</v>
      </c>
      <c r="HB5" s="229"/>
      <c r="HC5" s="170">
        <f>$X$5*DE5</f>
        <v>0</v>
      </c>
      <c r="HD5" s="163">
        <f>$Y$5*DF5</f>
        <v>780.72659999999985</v>
      </c>
      <c r="HE5" s="163">
        <f>$Z$5*DG5</f>
        <v>1561.4531999999999</v>
      </c>
      <c r="HF5" s="163">
        <f>$AA$5*DH5</f>
        <v>780.72659999999996</v>
      </c>
      <c r="HG5" s="163">
        <f>$AB$5*DI5</f>
        <v>0</v>
      </c>
      <c r="HH5" s="163">
        <f>$AC$5*DJ5</f>
        <v>0</v>
      </c>
      <c r="HI5" s="163">
        <f>$AD$5*DK5</f>
        <v>0</v>
      </c>
      <c r="HJ5" s="163">
        <f>$AE$5*DL5</f>
        <v>0</v>
      </c>
      <c r="HK5" s="163">
        <f>$AF$5*DM5</f>
        <v>0</v>
      </c>
      <c r="HL5" s="163">
        <f>$AG$5*DN5</f>
        <v>0</v>
      </c>
      <c r="HM5" s="163">
        <f>$AH$5*DO5</f>
        <v>0</v>
      </c>
      <c r="HN5" s="163">
        <f>$AI$5*DP5</f>
        <v>0</v>
      </c>
      <c r="HO5" s="163">
        <f>$AJ$5*DQ5</f>
        <v>0</v>
      </c>
      <c r="HP5" s="163">
        <f>$AK$5*DR5</f>
        <v>0</v>
      </c>
      <c r="HQ5" s="163">
        <f>$AL$5*DS5</f>
        <v>0</v>
      </c>
      <c r="HR5" s="171">
        <f>$AM$5*DT5</f>
        <v>0</v>
      </c>
      <c r="HS5" s="229"/>
      <c r="HT5" s="170">
        <f>$X$5*DV5</f>
        <v>0</v>
      </c>
      <c r="HU5" s="163">
        <f>$Y$5*DW5</f>
        <v>0</v>
      </c>
      <c r="HV5" s="163">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71">
        <f>$AM$5*EK5</f>
        <v>0</v>
      </c>
      <c r="IK5" s="43" t="s">
        <v>223</v>
      </c>
      <c r="IL5" s="281">
        <f>INDEX($EM$39:$FB$39,MATCH($IK5,$EM$4:$FB$4,0))</f>
        <v>0</v>
      </c>
      <c r="IM5" s="234">
        <f>INDEX($FD$39:$FS$39,MATCH($IK5,$FD$4:$FS$4,0))</f>
        <v>0</v>
      </c>
      <c r="IN5" s="234">
        <f>INDEX($FU$39:$GJ$39,MATCH($IK5,$FU$4:$GJ$4,0))</f>
        <v>2941.6971285428244</v>
      </c>
      <c r="IO5" s="234">
        <f>INDEX($GL$39:$HA$39,MATCH($IK5,$GL$4:$HA$4,0))</f>
        <v>0</v>
      </c>
      <c r="IP5" s="234">
        <f>INDEX($HC$39:$HR$39,MATCH($IK5,$HC$4:$HR$4,0))</f>
        <v>0</v>
      </c>
      <c r="IQ5" s="235">
        <f>INDEX($HT$39:$II$39,MATCH($IK5,$HT$4:$II$4,0))</f>
        <v>0</v>
      </c>
    </row>
    <row r="6" spans="1:251">
      <c r="A6" s="367" t="s">
        <v>250</v>
      </c>
      <c r="B6" s="145">
        <f>INDEX('Waste Projections'!$H8:$AL8,MATCH('5. YTS UCRTS+Backyard Compost'!$B$1,'Waste Projections'!$H$6:$AL$6,0))</f>
        <v>2837.35</v>
      </c>
      <c r="C6" s="286" t="s">
        <v>294</v>
      </c>
      <c r="D6" s="154" t="s">
        <v>297</v>
      </c>
      <c r="E6" s="83" t="s">
        <v>249</v>
      </c>
      <c r="F6" s="83" t="s">
        <v>249</v>
      </c>
      <c r="G6" s="156">
        <v>8.4</v>
      </c>
      <c r="H6" s="83" t="s">
        <v>219</v>
      </c>
      <c r="I6" s="156">
        <v>0</v>
      </c>
      <c r="J6" s="156" t="str">
        <f t="shared" ref="J6:J21" si="1">IF(E6="N/A","N/A","Transfer Truck")</f>
        <v>N/A</v>
      </c>
      <c r="K6" s="156">
        <v>0</v>
      </c>
      <c r="L6" s="240" t="str">
        <f t="shared" ref="L6:L21" si="2">IF(F6="N/A","N/A","Transfer Truck")</f>
        <v>N/A</v>
      </c>
      <c r="M6" s="243">
        <f>$M$5</f>
        <v>1200</v>
      </c>
      <c r="N6" s="240" t="str">
        <f t="shared" ref="N6:N21" si="3">IF(D6="N/A","Garbage Truck","Rail")</f>
        <v>Rail</v>
      </c>
      <c r="O6" s="172">
        <f t="shared" si="0"/>
        <v>15253.5936</v>
      </c>
      <c r="P6" s="164">
        <f t="shared" si="0"/>
        <v>0</v>
      </c>
      <c r="Q6" s="164">
        <f t="shared" si="0"/>
        <v>0</v>
      </c>
      <c r="R6" s="173">
        <f t="shared" si="0"/>
        <v>2179084.7999999998</v>
      </c>
      <c r="S6" s="172">
        <f>INDEX('Transportation GHG'!$B$21:$B$24,MATCH('5. YTS UCRTS+Backyard Compost'!S$4,'Transportation GHG'!$A$21:$A$24,0))*O6</f>
        <v>2.7367293625107694</v>
      </c>
      <c r="T6" s="164">
        <f>INDEX('Transportation GHG'!$B$21:$B$24,MATCH('5. YTS UCRTS+Backyard Compost'!T$4,'Transportation GHG'!$A$21:$A$24,0))*P6</f>
        <v>0</v>
      </c>
      <c r="U6" s="164">
        <f>INDEX('Transportation GHG'!$B$21:$B$24,MATCH('5. YTS UCRTS+Backyard Compost'!U$4,'Transportation GHG'!$A$21:$A$24,0))*Q6</f>
        <v>0</v>
      </c>
      <c r="V6" s="173">
        <f>INDEX('Transportation GHG'!$B$21:$B$24,MATCH('5. YTS UCRTS+Backyard Compost'!V$4,'Transportation GHG'!$A$21:$A$24,0))*R6</f>
        <v>51.651396214634147</v>
      </c>
      <c r="X6" s="172">
        <f>INDEX('Waste Composition'!$P$5:$P$20,MATCH('5. YTS UCRTS+Backyard Compost'!X$4,'Waste Composition'!$O$5:$O$20,0))*$B6</f>
        <v>113.494</v>
      </c>
      <c r="Y6" s="164">
        <f>INDEX('Waste Composition'!$P$5:$P$20,MATCH('5. YTS UCRTS+Backyard Compost'!Y$4,'Waste Composition'!$O$5:$O$20,0))*$B6</f>
        <v>482.34949999999992</v>
      </c>
      <c r="Z6" s="164">
        <f>INDEX('Waste Composition'!$P$5:$P$20,MATCH('5. YTS UCRTS+Backyard Compost'!Z$4,'Waste Composition'!$O$5:$O$20,0))*$B6</f>
        <v>510.72299999999996</v>
      </c>
      <c r="AA6" s="164">
        <f>INDEX('Waste Composition'!$P$5:$P$20,MATCH('5. YTS UCRTS+Backyard Compost'!AA$4,'Waste Composition'!$O$5:$O$20,0))*$B6</f>
        <v>255.36149999999998</v>
      </c>
      <c r="AB6" s="164">
        <f>INDEX('Waste Composition'!$P$5:$P$20,MATCH('5. YTS UCRTS+Backyard Compost'!AB$4,'Waste Composition'!$O$5:$O$20,0))*$B6</f>
        <v>42.560249999999996</v>
      </c>
      <c r="AC6" s="164">
        <f>INDEX('Waste Composition'!$P$5:$P$20,MATCH('5. YTS UCRTS+Backyard Compost'!AC$4,'Waste Composition'!$O$5:$O$20,0))*$B6</f>
        <v>70.933750000000003</v>
      </c>
      <c r="AD6" s="164">
        <f>INDEX('Waste Composition'!$P$5:$P$20,MATCH('5. YTS UCRTS+Backyard Compost'!AD$4,'Waste Composition'!$O$5:$O$20,0))*$B6</f>
        <v>14.18675</v>
      </c>
      <c r="AE6" s="164">
        <f>INDEX('Waste Composition'!$P$5:$P$20,MATCH('5. YTS UCRTS+Backyard Compost'!AE$4,'Waste Composition'!$O$5:$O$20,0))*$B6</f>
        <v>212.80124999999998</v>
      </c>
      <c r="AF6" s="164">
        <f>INDEX('Waste Composition'!$P$5:$P$20,MATCH('5. YTS UCRTS+Backyard Compost'!AF$4,'Waste Composition'!$O$5:$O$20,0))*$B6</f>
        <v>28.3735</v>
      </c>
      <c r="AG6" s="164">
        <f>INDEX('Waste Composition'!$P$5:$P$20,MATCH('5. YTS UCRTS+Backyard Compost'!AG$4,'Waste Composition'!$O$5:$O$20,0))*$B6</f>
        <v>28.3735</v>
      </c>
      <c r="AH6" s="164">
        <f>INDEX('Waste Composition'!$P$5:$P$20,MATCH('5. YTS UCRTS+Backyard Compost'!AH$4,'Waste Composition'!$O$5:$O$20,0))*$B6</f>
        <v>70.933750000000003</v>
      </c>
      <c r="AI6" s="164">
        <f>INDEX('Waste Composition'!$P$5:$P$20,MATCH('5. YTS UCRTS+Backyard Compost'!AI$4,'Waste Composition'!$O$5:$O$20,0))*$B6</f>
        <v>85.120499999999993</v>
      </c>
      <c r="AJ6" s="164">
        <f>INDEX('Waste Composition'!$P$5:$P$20,MATCH('5. YTS UCRTS+Backyard Compost'!AJ$4,'Waste Composition'!$O$5:$O$20,0))*$B6</f>
        <v>340.48199999999997</v>
      </c>
      <c r="AK6" s="164">
        <f>INDEX('Waste Composition'!$P$5:$P$20,MATCH('5. YTS UCRTS+Backyard Compost'!AK$4,'Waste Composition'!$O$5:$O$20,0))*$B6</f>
        <v>14.18675</v>
      </c>
      <c r="AL6" s="164">
        <f>INDEX('Waste Composition'!$P$5:$P$20,MATCH('5. YTS UCRTS+Backyard Compost'!AL$4,'Waste Composition'!$O$5:$O$20,0))*$B6</f>
        <v>340.48199999999997</v>
      </c>
      <c r="AM6" s="173">
        <f>INDEX('Waste Composition'!$P$5:$P$20,MATCH('5. YTS UCRTS+Backyard Compost'!AM$4,'Waste Composition'!$O$5:$O$20,0))*$B6</f>
        <v>226.988</v>
      </c>
      <c r="AO6" s="214">
        <v>0</v>
      </c>
      <c r="AP6" s="215">
        <v>0</v>
      </c>
      <c r="AQ6" s="215">
        <v>0</v>
      </c>
      <c r="AR6" s="215">
        <v>0</v>
      </c>
      <c r="AS6" s="215">
        <v>0</v>
      </c>
      <c r="AT6" s="215">
        <v>0</v>
      </c>
      <c r="AU6" s="215">
        <v>0</v>
      </c>
      <c r="AV6" s="215">
        <v>0</v>
      </c>
      <c r="AW6" s="215">
        <v>0</v>
      </c>
      <c r="AX6" s="215">
        <v>0</v>
      </c>
      <c r="AY6" s="215">
        <v>0</v>
      </c>
      <c r="AZ6" s="215">
        <v>0</v>
      </c>
      <c r="BA6" s="215">
        <v>0</v>
      </c>
      <c r="BB6" s="215">
        <v>0</v>
      </c>
      <c r="BC6" s="215">
        <v>0</v>
      </c>
      <c r="BD6" s="215">
        <v>0</v>
      </c>
      <c r="BF6" s="214">
        <v>0</v>
      </c>
      <c r="BG6" s="215">
        <v>0</v>
      </c>
      <c r="BH6" s="215">
        <v>0</v>
      </c>
      <c r="BI6" s="215">
        <v>0</v>
      </c>
      <c r="BJ6" s="215">
        <v>0</v>
      </c>
      <c r="BK6" s="215">
        <v>0</v>
      </c>
      <c r="BL6" s="215">
        <v>0</v>
      </c>
      <c r="BM6" s="215">
        <v>0</v>
      </c>
      <c r="BN6" s="215">
        <v>0</v>
      </c>
      <c r="BO6" s="215">
        <v>0</v>
      </c>
      <c r="BP6" s="215">
        <v>0</v>
      </c>
      <c r="BQ6" s="215">
        <v>0</v>
      </c>
      <c r="BR6" s="215">
        <v>0</v>
      </c>
      <c r="BS6" s="215">
        <v>0</v>
      </c>
      <c r="BT6" s="215">
        <v>0</v>
      </c>
      <c r="BU6" s="219">
        <v>0</v>
      </c>
      <c r="BW6" s="214">
        <v>1</v>
      </c>
      <c r="BX6" s="215">
        <f>'Waste Composition'!$G$5/'Waste Composition'!$P$5</f>
        <v>0.4705882352941177</v>
      </c>
      <c r="BY6" s="215">
        <v>0</v>
      </c>
      <c r="BZ6" s="215">
        <v>0</v>
      </c>
      <c r="CA6" s="215">
        <v>1</v>
      </c>
      <c r="CB6" s="215">
        <v>1</v>
      </c>
      <c r="CC6" s="215">
        <v>1</v>
      </c>
      <c r="CD6" s="215">
        <v>1</v>
      </c>
      <c r="CE6" s="215">
        <v>1</v>
      </c>
      <c r="CF6" s="215">
        <v>1</v>
      </c>
      <c r="CG6" s="215">
        <v>1</v>
      </c>
      <c r="CH6" s="215">
        <v>1</v>
      </c>
      <c r="CI6" s="215">
        <v>1</v>
      </c>
      <c r="CJ6" s="215">
        <v>1</v>
      </c>
      <c r="CK6" s="215">
        <v>1</v>
      </c>
      <c r="CL6" s="219">
        <v>1</v>
      </c>
      <c r="CN6" s="214">
        <v>0</v>
      </c>
      <c r="CO6" s="215">
        <v>0</v>
      </c>
      <c r="CP6" s="215">
        <v>0</v>
      </c>
      <c r="CQ6" s="215">
        <v>0</v>
      </c>
      <c r="CR6" s="215">
        <v>0</v>
      </c>
      <c r="CS6" s="215">
        <v>0</v>
      </c>
      <c r="CT6" s="215">
        <v>0</v>
      </c>
      <c r="CU6" s="215">
        <v>0</v>
      </c>
      <c r="CV6" s="215">
        <v>0</v>
      </c>
      <c r="CW6" s="215">
        <v>0</v>
      </c>
      <c r="CX6" s="215">
        <v>0</v>
      </c>
      <c r="CY6" s="215">
        <v>0</v>
      </c>
      <c r="CZ6" s="215">
        <v>0</v>
      </c>
      <c r="DA6" s="215">
        <v>0</v>
      </c>
      <c r="DB6" s="215">
        <v>0</v>
      </c>
      <c r="DC6" s="219">
        <v>0</v>
      </c>
      <c r="DE6" s="214">
        <v>0</v>
      </c>
      <c r="DF6" s="215">
        <f>'Waste Composition'!$G$16/'Waste Composition'!$P$5</f>
        <v>0.52941176470588236</v>
      </c>
      <c r="DG6" s="215">
        <v>1</v>
      </c>
      <c r="DH6" s="215">
        <v>1</v>
      </c>
      <c r="DI6" s="215">
        <v>0</v>
      </c>
      <c r="DJ6" s="215">
        <v>0</v>
      </c>
      <c r="DK6" s="215">
        <v>0</v>
      </c>
      <c r="DL6" s="215">
        <v>0</v>
      </c>
      <c r="DM6" s="215">
        <v>0</v>
      </c>
      <c r="DN6" s="215">
        <v>0</v>
      </c>
      <c r="DO6" s="215">
        <v>0</v>
      </c>
      <c r="DP6" s="215">
        <v>0</v>
      </c>
      <c r="DQ6" s="215">
        <v>0</v>
      </c>
      <c r="DR6" s="215">
        <v>0</v>
      </c>
      <c r="DS6" s="215">
        <v>0</v>
      </c>
      <c r="DT6" s="219">
        <v>0</v>
      </c>
      <c r="DV6" s="214">
        <v>0</v>
      </c>
      <c r="DW6" s="215">
        <v>0</v>
      </c>
      <c r="DX6" s="215">
        <v>0</v>
      </c>
      <c r="DY6" s="215">
        <v>0</v>
      </c>
      <c r="DZ6" s="215">
        <v>0</v>
      </c>
      <c r="EA6" s="215">
        <v>0</v>
      </c>
      <c r="EB6" s="215">
        <v>0</v>
      </c>
      <c r="EC6" s="215">
        <v>0</v>
      </c>
      <c r="ED6" s="215">
        <v>0</v>
      </c>
      <c r="EE6" s="215">
        <v>0</v>
      </c>
      <c r="EF6" s="215">
        <v>0</v>
      </c>
      <c r="EG6" s="215">
        <v>0</v>
      </c>
      <c r="EH6" s="215">
        <v>0</v>
      </c>
      <c r="EI6" s="215">
        <v>0</v>
      </c>
      <c r="EJ6" s="215">
        <v>0</v>
      </c>
      <c r="EK6" s="219">
        <v>0</v>
      </c>
      <c r="EM6" s="172">
        <f>$X$6*AO6</f>
        <v>0</v>
      </c>
      <c r="EN6" s="164">
        <f>$Y$6*AP6</f>
        <v>0</v>
      </c>
      <c r="EO6" s="164">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73">
        <f>$AM$6*BD6</f>
        <v>0</v>
      </c>
      <c r="FC6" s="229"/>
      <c r="FD6" s="172">
        <f>$X$6*BF6</f>
        <v>0</v>
      </c>
      <c r="FE6" s="164">
        <f>$Y$6*BG6</f>
        <v>0</v>
      </c>
      <c r="FF6" s="164">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73">
        <f>$AM$6*BU6</f>
        <v>0</v>
      </c>
      <c r="FT6" s="229"/>
      <c r="FU6" s="172">
        <f>$X$6*BW6</f>
        <v>113.494</v>
      </c>
      <c r="FV6" s="164">
        <f>$Y$6*BX6</f>
        <v>226.988</v>
      </c>
      <c r="FW6" s="164">
        <f>$Z$6*BY6</f>
        <v>0</v>
      </c>
      <c r="FX6" s="164">
        <f>$AA$6*BZ6</f>
        <v>0</v>
      </c>
      <c r="FY6" s="164">
        <f>$AB$6*CA6</f>
        <v>42.560249999999996</v>
      </c>
      <c r="FZ6" s="164">
        <f>$AC$6*CB6</f>
        <v>70.933750000000003</v>
      </c>
      <c r="GA6" s="164">
        <f>$AD$6*CC6</f>
        <v>14.18675</v>
      </c>
      <c r="GB6" s="164">
        <f>$AE$6*CD6</f>
        <v>212.80124999999998</v>
      </c>
      <c r="GC6" s="164">
        <f>$AF$6*CE6</f>
        <v>28.3735</v>
      </c>
      <c r="GD6" s="164">
        <f>$AG$6*CF6</f>
        <v>28.3735</v>
      </c>
      <c r="GE6" s="164">
        <f>$AH$6*CG6</f>
        <v>70.933750000000003</v>
      </c>
      <c r="GF6" s="164">
        <f>$AI$6*CH6</f>
        <v>85.120499999999993</v>
      </c>
      <c r="GG6" s="164">
        <f>$AJ$6*CI6</f>
        <v>340.48199999999997</v>
      </c>
      <c r="GH6" s="164">
        <f>$AK$6*CJ6</f>
        <v>14.18675</v>
      </c>
      <c r="GI6" s="164">
        <f>$AL$6*CK6</f>
        <v>340.48199999999997</v>
      </c>
      <c r="GJ6" s="173">
        <f>$AM$6*CL6</f>
        <v>226.988</v>
      </c>
      <c r="GK6" s="229"/>
      <c r="GL6" s="172">
        <f>$X$6*CN6</f>
        <v>0</v>
      </c>
      <c r="GM6" s="164">
        <f>$Y$6*CO6</f>
        <v>0</v>
      </c>
      <c r="GN6" s="164">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73">
        <f>$AM$6*DC6</f>
        <v>0</v>
      </c>
      <c r="HB6" s="229"/>
      <c r="HC6" s="172">
        <f>$X$6*DE6</f>
        <v>0</v>
      </c>
      <c r="HD6" s="164">
        <f>$Y$6*DF6</f>
        <v>255.36149999999995</v>
      </c>
      <c r="HE6" s="164">
        <f>$Z$6*DG6</f>
        <v>510.72299999999996</v>
      </c>
      <c r="HF6" s="164">
        <f>$AA$6*DH6</f>
        <v>255.36149999999998</v>
      </c>
      <c r="HG6" s="164">
        <f>$AB$6*DI6</f>
        <v>0</v>
      </c>
      <c r="HH6" s="164">
        <f>$AC$6*DJ6</f>
        <v>0</v>
      </c>
      <c r="HI6" s="164">
        <f>$AD$6*DK6</f>
        <v>0</v>
      </c>
      <c r="HJ6" s="164">
        <f>$AE$6*DL6</f>
        <v>0</v>
      </c>
      <c r="HK6" s="164">
        <f>$AF$6*DM6</f>
        <v>0</v>
      </c>
      <c r="HL6" s="164">
        <f>$AG$6*DN6</f>
        <v>0</v>
      </c>
      <c r="HM6" s="164">
        <f>$AH$6*DO6</f>
        <v>0</v>
      </c>
      <c r="HN6" s="164">
        <f>$AI$6*DP6</f>
        <v>0</v>
      </c>
      <c r="HO6" s="164">
        <f>$AJ$6*DQ6</f>
        <v>0</v>
      </c>
      <c r="HP6" s="164">
        <f>$AK$6*DR6</f>
        <v>0</v>
      </c>
      <c r="HQ6" s="164">
        <f>$AL$6*DS6</f>
        <v>0</v>
      </c>
      <c r="HR6" s="173">
        <f>$AM$6*DT6</f>
        <v>0</v>
      </c>
      <c r="HS6" s="229"/>
      <c r="HT6" s="172">
        <f>$X$6*DV6</f>
        <v>0</v>
      </c>
      <c r="HU6" s="164">
        <f>$Y$6*DW6</f>
        <v>0</v>
      </c>
      <c r="HV6" s="164">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73">
        <f>$AM$6*EK6</f>
        <v>0</v>
      </c>
      <c r="IK6" s="46" t="s">
        <v>224</v>
      </c>
      <c r="IL6" s="62">
        <f t="shared" ref="IL6:IL20" si="4">INDEX($EM$39:$FB$39,MATCH($IK6,$EM$4:$FB$4,0))</f>
        <v>0</v>
      </c>
      <c r="IM6" s="289">
        <f t="shared" ref="IM6:IM20" si="5">INDEX($FD$39:$FS$39,MATCH($IK6,$FD$4:$FS$4,0))</f>
        <v>0</v>
      </c>
      <c r="IN6" s="289">
        <f t="shared" ref="IN6:IN20" si="6">INDEX($FU$39:$GJ$39,MATCH($IK6,$FU$4:$GJ$4,0))</f>
        <v>5883.3942570856498</v>
      </c>
      <c r="IO6" s="289">
        <f t="shared" ref="IO6:IO20" si="7">INDEX($GL$39:$HA$39,MATCH($IK6,$GL$4:$HA$4,0))</f>
        <v>0</v>
      </c>
      <c r="IP6" s="289">
        <f t="shared" ref="IP6:IP20" si="8">INDEX($HC$39:$HR$39,MATCH($IK6,$HC$4:$HR$4,0))</f>
        <v>7644.6179999999986</v>
      </c>
      <c r="IQ6" s="236">
        <f t="shared" ref="IQ6:IQ20" si="9">INDEX($HT$39:$II$39,MATCH($IK6,$HT$4:$II$4,0))</f>
        <v>0</v>
      </c>
    </row>
    <row r="7" spans="1:251">
      <c r="A7" s="368"/>
      <c r="B7" s="145">
        <f>INDEX('Waste Projections'!$H9:$AL9,MATCH('5. YTS UCRTS+Backyard Compost'!$B$1,'Waste Projections'!$H$6:$AL$6,0))</f>
        <v>2837.35</v>
      </c>
      <c r="C7" s="286" t="s">
        <v>294</v>
      </c>
      <c r="D7" s="154" t="s">
        <v>297</v>
      </c>
      <c r="E7" s="83" t="s">
        <v>249</v>
      </c>
      <c r="F7" s="83" t="s">
        <v>249</v>
      </c>
      <c r="G7" s="156">
        <v>8.4</v>
      </c>
      <c r="H7" s="83" t="s">
        <v>219</v>
      </c>
      <c r="I7" s="156">
        <v>0</v>
      </c>
      <c r="J7" s="156" t="str">
        <f t="shared" si="1"/>
        <v>N/A</v>
      </c>
      <c r="K7" s="156">
        <v>0</v>
      </c>
      <c r="L7" s="240" t="str">
        <f t="shared" si="2"/>
        <v>N/A</v>
      </c>
      <c r="M7" s="243">
        <f t="shared" ref="M7:M21" si="10">$M$5</f>
        <v>1200</v>
      </c>
      <c r="N7" s="240" t="str">
        <f t="shared" si="3"/>
        <v>Rail</v>
      </c>
      <c r="O7" s="172">
        <f t="shared" si="0"/>
        <v>15253.5936</v>
      </c>
      <c r="P7" s="164">
        <f t="shared" si="0"/>
        <v>0</v>
      </c>
      <c r="Q7" s="164">
        <f t="shared" si="0"/>
        <v>0</v>
      </c>
      <c r="R7" s="173">
        <f t="shared" si="0"/>
        <v>2179084.7999999998</v>
      </c>
      <c r="S7" s="172">
        <f>INDEX('Transportation GHG'!$B$21:$B$24,MATCH('5. YTS UCRTS+Backyard Compost'!S$4,'Transportation GHG'!$A$21:$A$24,0))*O7</f>
        <v>2.7367293625107694</v>
      </c>
      <c r="T7" s="164">
        <f>INDEX('Transportation GHG'!$B$21:$B$24,MATCH('5. YTS UCRTS+Backyard Compost'!T$4,'Transportation GHG'!$A$21:$A$24,0))*P7</f>
        <v>0</v>
      </c>
      <c r="U7" s="164">
        <f>INDEX('Transportation GHG'!$B$21:$B$24,MATCH('5. YTS UCRTS+Backyard Compost'!U$4,'Transportation GHG'!$A$21:$A$24,0))*Q7</f>
        <v>0</v>
      </c>
      <c r="V7" s="173">
        <f>INDEX('Transportation GHG'!$B$21:$B$24,MATCH('5. YTS UCRTS+Backyard Compost'!V$4,'Transportation GHG'!$A$21:$A$24,0))*R7</f>
        <v>51.651396214634147</v>
      </c>
      <c r="X7" s="172">
        <f>INDEX('Waste Composition'!$P$5:$P$20,MATCH('5. YTS UCRTS+Backyard Compost'!X$4,'Waste Composition'!$O$5:$O$20,0))*$B7</f>
        <v>113.494</v>
      </c>
      <c r="Y7" s="164">
        <f>INDEX('Waste Composition'!$P$5:$P$20,MATCH('5. YTS UCRTS+Backyard Compost'!Y$4,'Waste Composition'!$O$5:$O$20,0))*$B7</f>
        <v>482.34949999999992</v>
      </c>
      <c r="Z7" s="164">
        <f>INDEX('Waste Composition'!$P$5:$P$20,MATCH('5. YTS UCRTS+Backyard Compost'!Z$4,'Waste Composition'!$O$5:$O$20,0))*$B7</f>
        <v>510.72299999999996</v>
      </c>
      <c r="AA7" s="164">
        <f>INDEX('Waste Composition'!$P$5:$P$20,MATCH('5. YTS UCRTS+Backyard Compost'!AA$4,'Waste Composition'!$O$5:$O$20,0))*$B7</f>
        <v>255.36149999999998</v>
      </c>
      <c r="AB7" s="164">
        <f>INDEX('Waste Composition'!$P$5:$P$20,MATCH('5. YTS UCRTS+Backyard Compost'!AB$4,'Waste Composition'!$O$5:$O$20,0))*$B7</f>
        <v>42.560249999999996</v>
      </c>
      <c r="AC7" s="164">
        <f>INDEX('Waste Composition'!$P$5:$P$20,MATCH('5. YTS UCRTS+Backyard Compost'!AC$4,'Waste Composition'!$O$5:$O$20,0))*$B7</f>
        <v>70.933750000000003</v>
      </c>
      <c r="AD7" s="164">
        <f>INDEX('Waste Composition'!$P$5:$P$20,MATCH('5. YTS UCRTS+Backyard Compost'!AD$4,'Waste Composition'!$O$5:$O$20,0))*$B7</f>
        <v>14.18675</v>
      </c>
      <c r="AE7" s="164">
        <f>INDEX('Waste Composition'!$P$5:$P$20,MATCH('5. YTS UCRTS+Backyard Compost'!AE$4,'Waste Composition'!$O$5:$O$20,0))*$B7</f>
        <v>212.80124999999998</v>
      </c>
      <c r="AF7" s="164">
        <f>INDEX('Waste Composition'!$P$5:$P$20,MATCH('5. YTS UCRTS+Backyard Compost'!AF$4,'Waste Composition'!$O$5:$O$20,0))*$B7</f>
        <v>28.3735</v>
      </c>
      <c r="AG7" s="164">
        <f>INDEX('Waste Composition'!$P$5:$P$20,MATCH('5. YTS UCRTS+Backyard Compost'!AG$4,'Waste Composition'!$O$5:$O$20,0))*$B7</f>
        <v>28.3735</v>
      </c>
      <c r="AH7" s="164">
        <f>INDEX('Waste Composition'!$P$5:$P$20,MATCH('5. YTS UCRTS+Backyard Compost'!AH$4,'Waste Composition'!$O$5:$O$20,0))*$B7</f>
        <v>70.933750000000003</v>
      </c>
      <c r="AI7" s="164">
        <f>INDEX('Waste Composition'!$P$5:$P$20,MATCH('5. YTS UCRTS+Backyard Compost'!AI$4,'Waste Composition'!$O$5:$O$20,0))*$B7</f>
        <v>85.120499999999993</v>
      </c>
      <c r="AJ7" s="164">
        <f>INDEX('Waste Composition'!$P$5:$P$20,MATCH('5. YTS UCRTS+Backyard Compost'!AJ$4,'Waste Composition'!$O$5:$O$20,0))*$B7</f>
        <v>340.48199999999997</v>
      </c>
      <c r="AK7" s="164">
        <f>INDEX('Waste Composition'!$P$5:$P$20,MATCH('5. YTS UCRTS+Backyard Compost'!AK$4,'Waste Composition'!$O$5:$O$20,0))*$B7</f>
        <v>14.18675</v>
      </c>
      <c r="AL7" s="164">
        <f>INDEX('Waste Composition'!$P$5:$P$20,MATCH('5. YTS UCRTS+Backyard Compost'!AL$4,'Waste Composition'!$O$5:$O$20,0))*$B7</f>
        <v>340.48199999999997</v>
      </c>
      <c r="AM7" s="173">
        <f>INDEX('Waste Composition'!$P$5:$P$20,MATCH('5. YTS UCRTS+Backyard Compost'!AM$4,'Waste Composition'!$O$5:$O$20,0))*$B7</f>
        <v>226.988</v>
      </c>
      <c r="AO7" s="214">
        <v>0</v>
      </c>
      <c r="AP7" s="215">
        <v>0</v>
      </c>
      <c r="AQ7" s="215">
        <v>0</v>
      </c>
      <c r="AR7" s="215">
        <v>0</v>
      </c>
      <c r="AS7" s="215">
        <v>0</v>
      </c>
      <c r="AT7" s="215">
        <v>0</v>
      </c>
      <c r="AU7" s="215">
        <v>0</v>
      </c>
      <c r="AV7" s="215">
        <v>0</v>
      </c>
      <c r="AW7" s="215">
        <v>0</v>
      </c>
      <c r="AX7" s="215">
        <v>0</v>
      </c>
      <c r="AY7" s="215">
        <v>0</v>
      </c>
      <c r="AZ7" s="215">
        <v>0</v>
      </c>
      <c r="BA7" s="215">
        <v>0</v>
      </c>
      <c r="BB7" s="215">
        <v>0</v>
      </c>
      <c r="BC7" s="215">
        <v>0</v>
      </c>
      <c r="BD7" s="215">
        <v>0</v>
      </c>
      <c r="BF7" s="214">
        <v>0</v>
      </c>
      <c r="BG7" s="215">
        <v>0</v>
      </c>
      <c r="BH7" s="215">
        <v>0</v>
      </c>
      <c r="BI7" s="215">
        <v>0</v>
      </c>
      <c r="BJ7" s="215">
        <v>0</v>
      </c>
      <c r="BK7" s="215">
        <v>0</v>
      </c>
      <c r="BL7" s="215">
        <v>0</v>
      </c>
      <c r="BM7" s="215">
        <v>0</v>
      </c>
      <c r="BN7" s="215">
        <v>0</v>
      </c>
      <c r="BO7" s="215">
        <v>0</v>
      </c>
      <c r="BP7" s="215">
        <v>0</v>
      </c>
      <c r="BQ7" s="215">
        <v>0</v>
      </c>
      <c r="BR7" s="215">
        <v>0</v>
      </c>
      <c r="BS7" s="215">
        <v>0</v>
      </c>
      <c r="BT7" s="215">
        <v>0</v>
      </c>
      <c r="BU7" s="219">
        <v>0</v>
      </c>
      <c r="BW7" s="214">
        <v>1</v>
      </c>
      <c r="BX7" s="215">
        <f>'Waste Composition'!$G$5/'Waste Composition'!$P$5</f>
        <v>0.4705882352941177</v>
      </c>
      <c r="BY7" s="215">
        <v>0</v>
      </c>
      <c r="BZ7" s="215">
        <v>0</v>
      </c>
      <c r="CA7" s="215">
        <v>1</v>
      </c>
      <c r="CB7" s="215">
        <v>1</v>
      </c>
      <c r="CC7" s="215">
        <v>1</v>
      </c>
      <c r="CD7" s="215">
        <v>1</v>
      </c>
      <c r="CE7" s="215">
        <v>1</v>
      </c>
      <c r="CF7" s="215">
        <v>1</v>
      </c>
      <c r="CG7" s="215">
        <v>1</v>
      </c>
      <c r="CH7" s="215">
        <v>1</v>
      </c>
      <c r="CI7" s="215">
        <v>1</v>
      </c>
      <c r="CJ7" s="215">
        <v>1</v>
      </c>
      <c r="CK7" s="215">
        <v>1</v>
      </c>
      <c r="CL7" s="219">
        <v>1</v>
      </c>
      <c r="CN7" s="214">
        <v>0</v>
      </c>
      <c r="CO7" s="215">
        <v>0</v>
      </c>
      <c r="CP7" s="215">
        <v>0</v>
      </c>
      <c r="CQ7" s="215">
        <v>0</v>
      </c>
      <c r="CR7" s="215">
        <v>0</v>
      </c>
      <c r="CS7" s="215">
        <v>0</v>
      </c>
      <c r="CT7" s="215">
        <v>0</v>
      </c>
      <c r="CU7" s="215">
        <v>0</v>
      </c>
      <c r="CV7" s="215">
        <v>0</v>
      </c>
      <c r="CW7" s="215">
        <v>0</v>
      </c>
      <c r="CX7" s="215">
        <v>0</v>
      </c>
      <c r="CY7" s="215">
        <v>0</v>
      </c>
      <c r="CZ7" s="215">
        <v>0</v>
      </c>
      <c r="DA7" s="215">
        <v>0</v>
      </c>
      <c r="DB7" s="215">
        <v>0</v>
      </c>
      <c r="DC7" s="219">
        <v>0</v>
      </c>
      <c r="DE7" s="214">
        <v>0</v>
      </c>
      <c r="DF7" s="215">
        <f>'Waste Composition'!$G$16/'Waste Composition'!$P$5</f>
        <v>0.52941176470588236</v>
      </c>
      <c r="DG7" s="215">
        <v>1</v>
      </c>
      <c r="DH7" s="215">
        <v>1</v>
      </c>
      <c r="DI7" s="215">
        <v>0</v>
      </c>
      <c r="DJ7" s="215">
        <v>0</v>
      </c>
      <c r="DK7" s="215">
        <v>0</v>
      </c>
      <c r="DL7" s="215">
        <v>0</v>
      </c>
      <c r="DM7" s="215">
        <v>0</v>
      </c>
      <c r="DN7" s="215">
        <v>0</v>
      </c>
      <c r="DO7" s="215">
        <v>0</v>
      </c>
      <c r="DP7" s="215">
        <v>0</v>
      </c>
      <c r="DQ7" s="215">
        <v>0</v>
      </c>
      <c r="DR7" s="215">
        <v>0</v>
      </c>
      <c r="DS7" s="215">
        <v>0</v>
      </c>
      <c r="DT7" s="219">
        <v>0</v>
      </c>
      <c r="DV7" s="214">
        <v>0</v>
      </c>
      <c r="DW7" s="215">
        <v>0</v>
      </c>
      <c r="DX7" s="215">
        <v>0</v>
      </c>
      <c r="DY7" s="215">
        <v>0</v>
      </c>
      <c r="DZ7" s="215">
        <v>0</v>
      </c>
      <c r="EA7" s="215">
        <v>0</v>
      </c>
      <c r="EB7" s="215">
        <v>0</v>
      </c>
      <c r="EC7" s="215">
        <v>0</v>
      </c>
      <c r="ED7" s="215">
        <v>0</v>
      </c>
      <c r="EE7" s="215">
        <v>0</v>
      </c>
      <c r="EF7" s="215">
        <v>0</v>
      </c>
      <c r="EG7" s="215">
        <v>0</v>
      </c>
      <c r="EH7" s="215">
        <v>0</v>
      </c>
      <c r="EI7" s="215">
        <v>0</v>
      </c>
      <c r="EJ7" s="215">
        <v>0</v>
      </c>
      <c r="EK7" s="219">
        <v>0</v>
      </c>
      <c r="EM7" s="172">
        <f>$X$7*AO7</f>
        <v>0</v>
      </c>
      <c r="EN7" s="164">
        <f>$Y$7*AP7</f>
        <v>0</v>
      </c>
      <c r="EO7" s="164">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73">
        <f>$AM$7*BD7</f>
        <v>0</v>
      </c>
      <c r="FC7" s="229"/>
      <c r="FD7" s="172">
        <f>$X$7*BF7</f>
        <v>0</v>
      </c>
      <c r="FE7" s="164">
        <f>$Y$7*BG7</f>
        <v>0</v>
      </c>
      <c r="FF7" s="164">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73">
        <f>$AM$7*BU7</f>
        <v>0</v>
      </c>
      <c r="FT7" s="229"/>
      <c r="FU7" s="172">
        <f>$X$7*BW7</f>
        <v>113.494</v>
      </c>
      <c r="FV7" s="164">
        <f>$Y$7*BX7</f>
        <v>226.988</v>
      </c>
      <c r="FW7" s="164">
        <f>$Z$7*BY7</f>
        <v>0</v>
      </c>
      <c r="FX7" s="164">
        <f>$AA$7*BZ7</f>
        <v>0</v>
      </c>
      <c r="FY7" s="164">
        <f>$AB$7*CA7</f>
        <v>42.560249999999996</v>
      </c>
      <c r="FZ7" s="164">
        <f>$AC$7*CB7</f>
        <v>70.933750000000003</v>
      </c>
      <c r="GA7" s="164">
        <f>$AD$7*CC7</f>
        <v>14.18675</v>
      </c>
      <c r="GB7" s="164">
        <f>$AE$7*CD7</f>
        <v>212.80124999999998</v>
      </c>
      <c r="GC7" s="164">
        <f>$AF$7*CE7</f>
        <v>28.3735</v>
      </c>
      <c r="GD7" s="164">
        <f>$AG$7*CF7</f>
        <v>28.3735</v>
      </c>
      <c r="GE7" s="164">
        <f>$AH$7*CG7</f>
        <v>70.933750000000003</v>
      </c>
      <c r="GF7" s="164">
        <f>$AI$7*CH7</f>
        <v>85.120499999999993</v>
      </c>
      <c r="GG7" s="164">
        <f>$AJ$7*CI7</f>
        <v>340.48199999999997</v>
      </c>
      <c r="GH7" s="164">
        <f>$AK$7*CJ7</f>
        <v>14.18675</v>
      </c>
      <c r="GI7" s="164">
        <f>$AL$7*CK7</f>
        <v>340.48199999999997</v>
      </c>
      <c r="GJ7" s="173">
        <f>$AM$7*CL7</f>
        <v>226.988</v>
      </c>
      <c r="GK7" s="229"/>
      <c r="GL7" s="172">
        <f>$X$7*CN7</f>
        <v>0</v>
      </c>
      <c r="GM7" s="164">
        <f>$Y$7*CO7</f>
        <v>0</v>
      </c>
      <c r="GN7" s="164">
        <f>$Z$7*CP7</f>
        <v>0</v>
      </c>
      <c r="GO7" s="164">
        <f>$AA$7*CQ7</f>
        <v>0</v>
      </c>
      <c r="GP7" s="164">
        <f>$AB$7*CR7</f>
        <v>0</v>
      </c>
      <c r="GQ7" s="164">
        <f>$AC$7*CS7</f>
        <v>0</v>
      </c>
      <c r="GR7" s="164">
        <f>$AD$7*CT7</f>
        <v>0</v>
      </c>
      <c r="GS7" s="164">
        <f>$AE$7*CU7</f>
        <v>0</v>
      </c>
      <c r="GT7" s="164">
        <f>$AF$7*CV7</f>
        <v>0</v>
      </c>
      <c r="GU7" s="164">
        <f>$AG$7*CW7</f>
        <v>0</v>
      </c>
      <c r="GV7" s="164">
        <f>$AH$7*CX7</f>
        <v>0</v>
      </c>
      <c r="GW7" s="164">
        <f>$AI$7*CY7</f>
        <v>0</v>
      </c>
      <c r="GX7" s="164">
        <f>$AJ$7*CZ7</f>
        <v>0</v>
      </c>
      <c r="GY7" s="164">
        <f>$AK$7*DA7</f>
        <v>0</v>
      </c>
      <c r="GZ7" s="164">
        <f>$AL$7*DB7</f>
        <v>0</v>
      </c>
      <c r="HA7" s="173">
        <f>$AM$7*DC7</f>
        <v>0</v>
      </c>
      <c r="HB7" s="229"/>
      <c r="HC7" s="172">
        <f>$X$7*DE7</f>
        <v>0</v>
      </c>
      <c r="HD7" s="164">
        <f>$Y$7*DF7</f>
        <v>255.36149999999995</v>
      </c>
      <c r="HE7" s="164">
        <f>$Z$7*DG7</f>
        <v>510.72299999999996</v>
      </c>
      <c r="HF7" s="164">
        <f>$AA$7*DH7</f>
        <v>255.36149999999998</v>
      </c>
      <c r="HG7" s="164">
        <f>$AB$7*DI7</f>
        <v>0</v>
      </c>
      <c r="HH7" s="164">
        <f>$AC$7*DJ7</f>
        <v>0</v>
      </c>
      <c r="HI7" s="164">
        <f>$AD$7*DK7</f>
        <v>0</v>
      </c>
      <c r="HJ7" s="164">
        <f>$AE$7*DL7</f>
        <v>0</v>
      </c>
      <c r="HK7" s="164">
        <f>$AF$7*DM7</f>
        <v>0</v>
      </c>
      <c r="HL7" s="164">
        <f>$AG$7*DN7</f>
        <v>0</v>
      </c>
      <c r="HM7" s="164">
        <f>$AH$7*DO7</f>
        <v>0</v>
      </c>
      <c r="HN7" s="164">
        <f>$AI$7*DP7</f>
        <v>0</v>
      </c>
      <c r="HO7" s="164">
        <f>$AJ$7*DQ7</f>
        <v>0</v>
      </c>
      <c r="HP7" s="164">
        <f>$AK$7*DR7</f>
        <v>0</v>
      </c>
      <c r="HQ7" s="164">
        <f>$AL$7*DS7</f>
        <v>0</v>
      </c>
      <c r="HR7" s="173">
        <f>$AM$7*DT7</f>
        <v>0</v>
      </c>
      <c r="HS7" s="229"/>
      <c r="HT7" s="172">
        <f>$X$7*DV7</f>
        <v>0</v>
      </c>
      <c r="HU7" s="164">
        <f>$Y$7*DW7</f>
        <v>0</v>
      </c>
      <c r="HV7" s="164">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73">
        <f>$AM$7*EK7</f>
        <v>0</v>
      </c>
      <c r="IK7" s="58" t="s">
        <v>129</v>
      </c>
      <c r="IL7" s="62">
        <f t="shared" si="4"/>
        <v>0</v>
      </c>
      <c r="IM7" s="289">
        <f t="shared" si="5"/>
        <v>0</v>
      </c>
      <c r="IN7" s="289">
        <f t="shared" si="6"/>
        <v>0</v>
      </c>
      <c r="IO7" s="289">
        <f t="shared" si="7"/>
        <v>0</v>
      </c>
      <c r="IP7" s="289">
        <f t="shared" si="8"/>
        <v>15289.236000000001</v>
      </c>
      <c r="IQ7" s="236">
        <f t="shared" si="9"/>
        <v>0</v>
      </c>
    </row>
    <row r="8" spans="1:251">
      <c r="A8" s="62" t="s">
        <v>254</v>
      </c>
      <c r="B8" s="145">
        <f>INDEX('Waste Projections'!$H10:$AL10,MATCH('5. YTS UCRTS+Backyard Compost'!$B$1,'Waste Projections'!$H$6:$AL$6,0))</f>
        <v>1130.6199999999999</v>
      </c>
      <c r="C8" s="286" t="s">
        <v>294</v>
      </c>
      <c r="D8" s="154" t="s">
        <v>257</v>
      </c>
      <c r="E8" s="83" t="s">
        <v>249</v>
      </c>
      <c r="F8" s="83" t="s">
        <v>249</v>
      </c>
      <c r="G8" s="156">
        <v>12.5</v>
      </c>
      <c r="H8" s="83" t="s">
        <v>220</v>
      </c>
      <c r="I8" s="156">
        <v>0</v>
      </c>
      <c r="J8" s="156" t="str">
        <f t="shared" si="1"/>
        <v>N/A</v>
      </c>
      <c r="K8" s="156">
        <v>0</v>
      </c>
      <c r="L8" s="240" t="str">
        <f t="shared" si="2"/>
        <v>N/A</v>
      </c>
      <c r="M8" s="243">
        <f t="shared" si="10"/>
        <v>1200</v>
      </c>
      <c r="N8" s="240" t="str">
        <f t="shared" si="3"/>
        <v>Rail</v>
      </c>
      <c r="O8" s="172">
        <f t="shared" si="0"/>
        <v>0</v>
      </c>
      <c r="P8" s="164">
        <f t="shared" si="0"/>
        <v>9044.9600000000009</v>
      </c>
      <c r="Q8" s="164">
        <f t="shared" si="0"/>
        <v>0</v>
      </c>
      <c r="R8" s="173">
        <f t="shared" si="0"/>
        <v>868316.16000000003</v>
      </c>
      <c r="S8" s="172">
        <f>INDEX('Transportation GHG'!$B$21:$B$24,MATCH('5. YTS UCRTS+Backyard Compost'!S$4,'Transportation GHG'!$A$21:$A$24,0))*O8</f>
        <v>0</v>
      </c>
      <c r="T8" s="164">
        <f>INDEX('Transportation GHG'!$B$21:$B$24,MATCH('5. YTS UCRTS+Backyard Compost'!T$4,'Transportation GHG'!$A$21:$A$24,0))*P8</f>
        <v>0.81140248861538466</v>
      </c>
      <c r="U8" s="164">
        <f>INDEX('Transportation GHG'!$B$21:$B$24,MATCH('5. YTS UCRTS+Backyard Compost'!U$4,'Transportation GHG'!$A$21:$A$24,0))*Q8</f>
        <v>0</v>
      </c>
      <c r="V8" s="173">
        <f>INDEX('Transportation GHG'!$B$21:$B$24,MATCH('5. YTS UCRTS+Backyard Compost'!V$4,'Transportation GHG'!$A$21:$A$24,0))*R8</f>
        <v>20.581916784390248</v>
      </c>
      <c r="X8" s="172">
        <f>INDEX('Waste Composition'!$P$5:$P$20,MATCH('5. YTS UCRTS+Backyard Compost'!X$4,'Waste Composition'!$O$5:$O$20,0))*$B8</f>
        <v>45.224799999999995</v>
      </c>
      <c r="Y8" s="164">
        <f>INDEX('Waste Composition'!$P$5:$P$20,MATCH('5. YTS UCRTS+Backyard Compost'!Y$4,'Waste Composition'!$O$5:$O$20,0))*$B8</f>
        <v>192.20539999999997</v>
      </c>
      <c r="Z8" s="164">
        <f>INDEX('Waste Composition'!$P$5:$P$20,MATCH('5. YTS UCRTS+Backyard Compost'!Z$4,'Waste Composition'!$O$5:$O$20,0))*$B8</f>
        <v>203.51159999999996</v>
      </c>
      <c r="AA8" s="164">
        <f>INDEX('Waste Composition'!$P$5:$P$20,MATCH('5. YTS UCRTS+Backyard Compost'!AA$4,'Waste Composition'!$O$5:$O$20,0))*$B8</f>
        <v>101.75579999999998</v>
      </c>
      <c r="AB8" s="164">
        <f>INDEX('Waste Composition'!$P$5:$P$20,MATCH('5. YTS UCRTS+Backyard Compost'!AB$4,'Waste Composition'!$O$5:$O$20,0))*$B8</f>
        <v>16.959299999999999</v>
      </c>
      <c r="AC8" s="164">
        <f>INDEX('Waste Composition'!$P$5:$P$20,MATCH('5. YTS UCRTS+Backyard Compost'!AC$4,'Waste Composition'!$O$5:$O$20,0))*$B8</f>
        <v>28.265499999999999</v>
      </c>
      <c r="AD8" s="164">
        <f>INDEX('Waste Composition'!$P$5:$P$20,MATCH('5. YTS UCRTS+Backyard Compost'!AD$4,'Waste Composition'!$O$5:$O$20,0))*$B8</f>
        <v>5.6530999999999993</v>
      </c>
      <c r="AE8" s="164">
        <f>INDEX('Waste Composition'!$P$5:$P$20,MATCH('5. YTS UCRTS+Backyard Compost'!AE$4,'Waste Composition'!$O$5:$O$20,0))*$B8</f>
        <v>84.796499999999995</v>
      </c>
      <c r="AF8" s="164">
        <f>INDEX('Waste Composition'!$P$5:$P$20,MATCH('5. YTS UCRTS+Backyard Compost'!AF$4,'Waste Composition'!$O$5:$O$20,0))*$B8</f>
        <v>11.306199999999999</v>
      </c>
      <c r="AG8" s="164">
        <f>INDEX('Waste Composition'!$P$5:$P$20,MATCH('5. YTS UCRTS+Backyard Compost'!AG$4,'Waste Composition'!$O$5:$O$20,0))*$B8</f>
        <v>11.306199999999999</v>
      </c>
      <c r="AH8" s="164">
        <f>INDEX('Waste Composition'!$P$5:$P$20,MATCH('5. YTS UCRTS+Backyard Compost'!AH$4,'Waste Composition'!$O$5:$O$20,0))*$B8</f>
        <v>28.265499999999999</v>
      </c>
      <c r="AI8" s="164">
        <f>INDEX('Waste Composition'!$P$5:$P$20,MATCH('5. YTS UCRTS+Backyard Compost'!AI$4,'Waste Composition'!$O$5:$O$20,0))*$B8</f>
        <v>33.918599999999998</v>
      </c>
      <c r="AJ8" s="164">
        <f>INDEX('Waste Composition'!$P$5:$P$20,MATCH('5. YTS UCRTS+Backyard Compost'!AJ$4,'Waste Composition'!$O$5:$O$20,0))*$B8</f>
        <v>135.67439999999999</v>
      </c>
      <c r="AK8" s="164">
        <f>INDEX('Waste Composition'!$P$5:$P$20,MATCH('5. YTS UCRTS+Backyard Compost'!AK$4,'Waste Composition'!$O$5:$O$20,0))*$B8</f>
        <v>5.6530999999999993</v>
      </c>
      <c r="AL8" s="164">
        <f>INDEX('Waste Composition'!$P$5:$P$20,MATCH('5. YTS UCRTS+Backyard Compost'!AL$4,'Waste Composition'!$O$5:$O$20,0))*$B8</f>
        <v>135.67439999999999</v>
      </c>
      <c r="AM8" s="173">
        <f>INDEX('Waste Composition'!$P$5:$P$20,MATCH('5. YTS UCRTS+Backyard Compost'!AM$4,'Waste Composition'!$O$5:$O$20,0))*$B8</f>
        <v>90.44959999999999</v>
      </c>
      <c r="AO8" s="214">
        <v>0</v>
      </c>
      <c r="AP8" s="215">
        <v>0</v>
      </c>
      <c r="AQ8" s="215">
        <v>0</v>
      </c>
      <c r="AR8" s="215">
        <v>0</v>
      </c>
      <c r="AS8" s="215">
        <v>0</v>
      </c>
      <c r="AT8" s="215">
        <v>0</v>
      </c>
      <c r="AU8" s="215">
        <v>0</v>
      </c>
      <c r="AV8" s="215">
        <v>0</v>
      </c>
      <c r="AW8" s="215">
        <v>0</v>
      </c>
      <c r="AX8" s="215">
        <v>0</v>
      </c>
      <c r="AY8" s="215">
        <v>0</v>
      </c>
      <c r="AZ8" s="215">
        <v>0</v>
      </c>
      <c r="BA8" s="215">
        <v>0</v>
      </c>
      <c r="BB8" s="215">
        <v>0</v>
      </c>
      <c r="BC8" s="215">
        <v>0</v>
      </c>
      <c r="BD8" s="215">
        <v>0</v>
      </c>
      <c r="BF8" s="214">
        <v>0</v>
      </c>
      <c r="BG8" s="215">
        <v>0</v>
      </c>
      <c r="BH8" s="215">
        <v>0</v>
      </c>
      <c r="BI8" s="215">
        <v>0</v>
      </c>
      <c r="BJ8" s="215">
        <v>0</v>
      </c>
      <c r="BK8" s="215">
        <v>0</v>
      </c>
      <c r="BL8" s="215">
        <v>0</v>
      </c>
      <c r="BM8" s="215">
        <v>0</v>
      </c>
      <c r="BN8" s="215">
        <v>0</v>
      </c>
      <c r="BO8" s="215">
        <v>0</v>
      </c>
      <c r="BP8" s="215">
        <v>0</v>
      </c>
      <c r="BQ8" s="215">
        <v>0</v>
      </c>
      <c r="BR8" s="215">
        <v>0</v>
      </c>
      <c r="BS8" s="215">
        <v>0</v>
      </c>
      <c r="BT8" s="215">
        <v>0</v>
      </c>
      <c r="BU8" s="219">
        <v>0</v>
      </c>
      <c r="BW8" s="214">
        <v>1</v>
      </c>
      <c r="BX8" s="215">
        <f>'Waste Composition'!$G$5/'Waste Composition'!$P$5</f>
        <v>0.4705882352941177</v>
      </c>
      <c r="BY8" s="215">
        <v>0</v>
      </c>
      <c r="BZ8" s="215">
        <v>0</v>
      </c>
      <c r="CA8" s="215">
        <v>1</v>
      </c>
      <c r="CB8" s="215">
        <v>1</v>
      </c>
      <c r="CC8" s="215">
        <v>1</v>
      </c>
      <c r="CD8" s="215">
        <v>1</v>
      </c>
      <c r="CE8" s="215">
        <v>1</v>
      </c>
      <c r="CF8" s="215">
        <v>1</v>
      </c>
      <c r="CG8" s="215">
        <v>1</v>
      </c>
      <c r="CH8" s="215">
        <v>1</v>
      </c>
      <c r="CI8" s="215">
        <v>1</v>
      </c>
      <c r="CJ8" s="215">
        <v>1</v>
      </c>
      <c r="CK8" s="215">
        <v>1</v>
      </c>
      <c r="CL8" s="219">
        <v>1</v>
      </c>
      <c r="CN8" s="214">
        <v>0</v>
      </c>
      <c r="CO8" s="215">
        <v>0</v>
      </c>
      <c r="CP8" s="215">
        <v>0</v>
      </c>
      <c r="CQ8" s="215">
        <v>0</v>
      </c>
      <c r="CR8" s="215">
        <v>0</v>
      </c>
      <c r="CS8" s="215">
        <v>0</v>
      </c>
      <c r="CT8" s="215">
        <v>0</v>
      </c>
      <c r="CU8" s="215">
        <v>0</v>
      </c>
      <c r="CV8" s="215">
        <v>0</v>
      </c>
      <c r="CW8" s="215">
        <v>0</v>
      </c>
      <c r="CX8" s="215">
        <v>0</v>
      </c>
      <c r="CY8" s="215">
        <v>0</v>
      </c>
      <c r="CZ8" s="215">
        <v>0</v>
      </c>
      <c r="DA8" s="215">
        <v>0</v>
      </c>
      <c r="DB8" s="215">
        <v>0</v>
      </c>
      <c r="DC8" s="219">
        <v>0</v>
      </c>
      <c r="DE8" s="214">
        <v>0</v>
      </c>
      <c r="DF8" s="215">
        <f>'Waste Composition'!$G$16/'Waste Composition'!$P$5</f>
        <v>0.52941176470588236</v>
      </c>
      <c r="DG8" s="215">
        <v>1</v>
      </c>
      <c r="DH8" s="215">
        <v>1</v>
      </c>
      <c r="DI8" s="215">
        <v>0</v>
      </c>
      <c r="DJ8" s="215">
        <v>0</v>
      </c>
      <c r="DK8" s="215">
        <v>0</v>
      </c>
      <c r="DL8" s="215">
        <v>0</v>
      </c>
      <c r="DM8" s="215">
        <v>0</v>
      </c>
      <c r="DN8" s="215">
        <v>0</v>
      </c>
      <c r="DO8" s="215">
        <v>0</v>
      </c>
      <c r="DP8" s="215">
        <v>0</v>
      </c>
      <c r="DQ8" s="215">
        <v>0</v>
      </c>
      <c r="DR8" s="215">
        <v>0</v>
      </c>
      <c r="DS8" s="215">
        <v>0</v>
      </c>
      <c r="DT8" s="219">
        <v>0</v>
      </c>
      <c r="DV8" s="214">
        <v>0</v>
      </c>
      <c r="DW8" s="215">
        <v>0</v>
      </c>
      <c r="DX8" s="215">
        <v>0</v>
      </c>
      <c r="DY8" s="215">
        <v>0</v>
      </c>
      <c r="DZ8" s="215">
        <v>0</v>
      </c>
      <c r="EA8" s="215">
        <v>0</v>
      </c>
      <c r="EB8" s="215">
        <v>0</v>
      </c>
      <c r="EC8" s="215">
        <v>0</v>
      </c>
      <c r="ED8" s="215">
        <v>0</v>
      </c>
      <c r="EE8" s="215">
        <v>0</v>
      </c>
      <c r="EF8" s="215">
        <v>0</v>
      </c>
      <c r="EG8" s="215">
        <v>0</v>
      </c>
      <c r="EH8" s="215">
        <v>0</v>
      </c>
      <c r="EI8" s="215">
        <v>0</v>
      </c>
      <c r="EJ8" s="215">
        <v>0</v>
      </c>
      <c r="EK8" s="219">
        <v>0</v>
      </c>
      <c r="EM8" s="172">
        <f>$X$8*AO8</f>
        <v>0</v>
      </c>
      <c r="EN8" s="164">
        <f>$Y$8*AP8</f>
        <v>0</v>
      </c>
      <c r="EO8" s="164">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73">
        <f>$AM$8*BD8</f>
        <v>0</v>
      </c>
      <c r="FC8" s="229"/>
      <c r="FD8" s="172">
        <f>$X$8*BF8</f>
        <v>0</v>
      </c>
      <c r="FE8" s="164">
        <f>$Y$8*BG8</f>
        <v>0</v>
      </c>
      <c r="FF8" s="164">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73">
        <f>$AM$8*BU8</f>
        <v>0</v>
      </c>
      <c r="FT8" s="229"/>
      <c r="FU8" s="172">
        <f>$X$8*BW8</f>
        <v>45.224799999999995</v>
      </c>
      <c r="FV8" s="164">
        <f>$Y$8*BX8</f>
        <v>90.44959999999999</v>
      </c>
      <c r="FW8" s="164">
        <f>$Z$8*BY8</f>
        <v>0</v>
      </c>
      <c r="FX8" s="164">
        <f>$AA$8*BZ8</f>
        <v>0</v>
      </c>
      <c r="FY8" s="164">
        <f>$AB$8*CA8</f>
        <v>16.959299999999999</v>
      </c>
      <c r="FZ8" s="164">
        <f>$AC$8*CB8</f>
        <v>28.265499999999999</v>
      </c>
      <c r="GA8" s="164">
        <f>$AD$8*CC8</f>
        <v>5.6530999999999993</v>
      </c>
      <c r="GB8" s="164">
        <f>$AE$8*CD8</f>
        <v>84.796499999999995</v>
      </c>
      <c r="GC8" s="164">
        <f>$AF$8*CE8</f>
        <v>11.306199999999999</v>
      </c>
      <c r="GD8" s="164">
        <f>$AG$8*CF8</f>
        <v>11.306199999999999</v>
      </c>
      <c r="GE8" s="164">
        <f>$AH$8*CG8</f>
        <v>28.265499999999999</v>
      </c>
      <c r="GF8" s="164">
        <f>$AI$8*CH8</f>
        <v>33.918599999999998</v>
      </c>
      <c r="GG8" s="164">
        <f>$AJ$8*CI8</f>
        <v>135.67439999999999</v>
      </c>
      <c r="GH8" s="164">
        <f>$AK$8*CJ8</f>
        <v>5.6530999999999993</v>
      </c>
      <c r="GI8" s="164">
        <f>$AL$8*CK8</f>
        <v>135.67439999999999</v>
      </c>
      <c r="GJ8" s="173">
        <f>$AM$8*CL8</f>
        <v>90.44959999999999</v>
      </c>
      <c r="GK8" s="229"/>
      <c r="GL8" s="172">
        <f>$X$8*CN8</f>
        <v>0</v>
      </c>
      <c r="GM8" s="164">
        <f>$Y$8*CO8</f>
        <v>0</v>
      </c>
      <c r="GN8" s="164">
        <f>$Z$8*CP8</f>
        <v>0</v>
      </c>
      <c r="GO8" s="164">
        <f>$AA$8*CQ8</f>
        <v>0</v>
      </c>
      <c r="GP8" s="164">
        <f>$AB$8*CR8</f>
        <v>0</v>
      </c>
      <c r="GQ8" s="164">
        <f>$AC$8*CS8</f>
        <v>0</v>
      </c>
      <c r="GR8" s="164">
        <f>$AD$8*CT8</f>
        <v>0</v>
      </c>
      <c r="GS8" s="164">
        <f>$AE$8*CU8</f>
        <v>0</v>
      </c>
      <c r="GT8" s="164">
        <f>$AF$8*CV8</f>
        <v>0</v>
      </c>
      <c r="GU8" s="164">
        <f>$AG$8*CW8</f>
        <v>0</v>
      </c>
      <c r="GV8" s="164">
        <f>$AH$8*CX8</f>
        <v>0</v>
      </c>
      <c r="GW8" s="164">
        <f>$AI$8*CY8</f>
        <v>0</v>
      </c>
      <c r="GX8" s="164">
        <f>$AJ$8*CZ8</f>
        <v>0</v>
      </c>
      <c r="GY8" s="164">
        <f>$AK$8*DA8</f>
        <v>0</v>
      </c>
      <c r="GZ8" s="164">
        <f>$AL$8*DB8</f>
        <v>0</v>
      </c>
      <c r="HA8" s="173">
        <f>$AM$8*DC8</f>
        <v>0</v>
      </c>
      <c r="HB8" s="229"/>
      <c r="HC8" s="172">
        <f>$X$8*DE8</f>
        <v>0</v>
      </c>
      <c r="HD8" s="164">
        <f>$Y$8*DF8</f>
        <v>101.75579999999998</v>
      </c>
      <c r="HE8" s="164">
        <f>$Z$8*DG8</f>
        <v>203.51159999999996</v>
      </c>
      <c r="HF8" s="164">
        <f>$AA$8*DH8</f>
        <v>101.75579999999998</v>
      </c>
      <c r="HG8" s="164">
        <f>$AB$8*DI8</f>
        <v>0</v>
      </c>
      <c r="HH8" s="164">
        <f>$AC$8*DJ8</f>
        <v>0</v>
      </c>
      <c r="HI8" s="164">
        <f>$AD$8*DK8</f>
        <v>0</v>
      </c>
      <c r="HJ8" s="164">
        <f>$AE$8*DL8</f>
        <v>0</v>
      </c>
      <c r="HK8" s="164">
        <f>$AF$8*DM8</f>
        <v>0</v>
      </c>
      <c r="HL8" s="164">
        <f>$AG$8*DN8</f>
        <v>0</v>
      </c>
      <c r="HM8" s="164">
        <f>$AH$8*DO8</f>
        <v>0</v>
      </c>
      <c r="HN8" s="164">
        <f>$AI$8*DP8</f>
        <v>0</v>
      </c>
      <c r="HO8" s="164">
        <f>$AJ$8*DQ8</f>
        <v>0</v>
      </c>
      <c r="HP8" s="164">
        <f>$AK$8*DR8</f>
        <v>0</v>
      </c>
      <c r="HQ8" s="164">
        <f>$AL$8*DS8</f>
        <v>0</v>
      </c>
      <c r="HR8" s="173">
        <f>$AM$8*DT8</f>
        <v>0</v>
      </c>
      <c r="HS8" s="229"/>
      <c r="HT8" s="172">
        <f>$X$8*DV8</f>
        <v>0</v>
      </c>
      <c r="HU8" s="164">
        <f>$Y$8*DW8</f>
        <v>0</v>
      </c>
      <c r="HV8" s="164">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73">
        <f>$AM$8*EK8</f>
        <v>0</v>
      </c>
      <c r="IK8" s="58" t="s">
        <v>225</v>
      </c>
      <c r="IL8" s="62">
        <f t="shared" si="4"/>
        <v>0</v>
      </c>
      <c r="IM8" s="289">
        <f t="shared" si="5"/>
        <v>0</v>
      </c>
      <c r="IN8" s="289">
        <f t="shared" si="6"/>
        <v>0</v>
      </c>
      <c r="IO8" s="289">
        <f t="shared" si="7"/>
        <v>0</v>
      </c>
      <c r="IP8" s="289">
        <f t="shared" si="8"/>
        <v>7644.6180000000004</v>
      </c>
      <c r="IQ8" s="236">
        <f t="shared" si="9"/>
        <v>0</v>
      </c>
    </row>
    <row r="9" spans="1:251">
      <c r="A9" s="62" t="s">
        <v>255</v>
      </c>
      <c r="B9" s="145">
        <f>INDEX('Waste Projections'!$H11:$AL11,MATCH('5. YTS UCRTS+Backyard Compost'!$B$1,'Waste Projections'!$H$6:$AL$6,0))</f>
        <v>5139.54</v>
      </c>
      <c r="C9" s="286" t="s">
        <v>294</v>
      </c>
      <c r="D9" s="154" t="s">
        <v>257</v>
      </c>
      <c r="E9" s="83" t="s">
        <v>249</v>
      </c>
      <c r="F9" s="83" t="s">
        <v>249</v>
      </c>
      <c r="G9" s="156">
        <v>15.6</v>
      </c>
      <c r="H9" s="83" t="s">
        <v>220</v>
      </c>
      <c r="I9" s="156">
        <v>0</v>
      </c>
      <c r="J9" s="156" t="str">
        <f t="shared" si="1"/>
        <v>N/A</v>
      </c>
      <c r="K9" s="156">
        <v>0</v>
      </c>
      <c r="L9" s="240" t="str">
        <f t="shared" si="2"/>
        <v>N/A</v>
      </c>
      <c r="M9" s="243">
        <f t="shared" si="10"/>
        <v>1200</v>
      </c>
      <c r="N9" s="240" t="str">
        <f t="shared" si="3"/>
        <v>Rail</v>
      </c>
      <c r="O9" s="172">
        <f t="shared" si="0"/>
        <v>0</v>
      </c>
      <c r="P9" s="164">
        <f t="shared" si="0"/>
        <v>51313.167359999999</v>
      </c>
      <c r="Q9" s="164">
        <f t="shared" si="0"/>
        <v>0</v>
      </c>
      <c r="R9" s="173">
        <f t="shared" si="0"/>
        <v>3947166.72</v>
      </c>
      <c r="S9" s="172">
        <f>INDEX('Transportation GHG'!$B$21:$B$24,MATCH('5. YTS UCRTS+Backyard Compost'!S$4,'Transportation GHG'!$A$21:$A$24,0))*O9</f>
        <v>0</v>
      </c>
      <c r="T9" s="164">
        <f>INDEX('Transportation GHG'!$B$21:$B$24,MATCH('5. YTS UCRTS+Backyard Compost'!T$4,'Transportation GHG'!$A$21:$A$24,0))*P9</f>
        <v>4.6031858288639995</v>
      </c>
      <c r="U9" s="164">
        <f>INDEX('Transportation GHG'!$B$21:$B$24,MATCH('5. YTS UCRTS+Backyard Compost'!U$4,'Transportation GHG'!$A$21:$A$24,0))*Q9</f>
        <v>0</v>
      </c>
      <c r="V9" s="173">
        <f>INDEX('Transportation GHG'!$B$21:$B$24,MATCH('5. YTS UCRTS+Backyard Compost'!V$4,'Transportation GHG'!$A$21:$A$24,0))*R9</f>
        <v>93.560687578536601</v>
      </c>
      <c r="X9" s="172">
        <f>INDEX('Waste Composition'!$P$5:$P$20,MATCH('5. YTS UCRTS+Backyard Compost'!X$4,'Waste Composition'!$O$5:$O$20,0))*$B9</f>
        <v>205.58160000000001</v>
      </c>
      <c r="Y9" s="164">
        <f>INDEX('Waste Composition'!$P$5:$P$20,MATCH('5. YTS UCRTS+Backyard Compost'!Y$4,'Waste Composition'!$O$5:$O$20,0))*$B9</f>
        <v>873.72179999999992</v>
      </c>
      <c r="Z9" s="164">
        <f>INDEX('Waste Composition'!$P$5:$P$20,MATCH('5. YTS UCRTS+Backyard Compost'!Z$4,'Waste Composition'!$O$5:$O$20,0))*$B9</f>
        <v>925.11719999999991</v>
      </c>
      <c r="AA9" s="164">
        <f>INDEX('Waste Composition'!$P$5:$P$20,MATCH('5. YTS UCRTS+Backyard Compost'!AA$4,'Waste Composition'!$O$5:$O$20,0))*$B9</f>
        <v>462.55859999999996</v>
      </c>
      <c r="AB9" s="164">
        <f>INDEX('Waste Composition'!$P$5:$P$20,MATCH('5. YTS UCRTS+Backyard Compost'!AB$4,'Waste Composition'!$O$5:$O$20,0))*$B9</f>
        <v>77.093099999999993</v>
      </c>
      <c r="AC9" s="164">
        <f>INDEX('Waste Composition'!$P$5:$P$20,MATCH('5. YTS UCRTS+Backyard Compost'!AC$4,'Waste Composition'!$O$5:$O$20,0))*$B9</f>
        <v>128.48850000000002</v>
      </c>
      <c r="AD9" s="164">
        <f>INDEX('Waste Composition'!$P$5:$P$20,MATCH('5. YTS UCRTS+Backyard Compost'!AD$4,'Waste Composition'!$O$5:$O$20,0))*$B9</f>
        <v>25.697700000000001</v>
      </c>
      <c r="AE9" s="164">
        <f>INDEX('Waste Composition'!$P$5:$P$20,MATCH('5. YTS UCRTS+Backyard Compost'!AE$4,'Waste Composition'!$O$5:$O$20,0))*$B9</f>
        <v>385.46549999999996</v>
      </c>
      <c r="AF9" s="164">
        <f>INDEX('Waste Composition'!$P$5:$P$20,MATCH('5. YTS UCRTS+Backyard Compost'!AF$4,'Waste Composition'!$O$5:$O$20,0))*$B9</f>
        <v>51.395400000000002</v>
      </c>
      <c r="AG9" s="164">
        <f>INDEX('Waste Composition'!$P$5:$P$20,MATCH('5. YTS UCRTS+Backyard Compost'!AG$4,'Waste Composition'!$O$5:$O$20,0))*$B9</f>
        <v>51.395400000000002</v>
      </c>
      <c r="AH9" s="164">
        <f>INDEX('Waste Composition'!$P$5:$P$20,MATCH('5. YTS UCRTS+Backyard Compost'!AH$4,'Waste Composition'!$O$5:$O$20,0))*$B9</f>
        <v>128.48850000000002</v>
      </c>
      <c r="AI9" s="164">
        <f>INDEX('Waste Composition'!$P$5:$P$20,MATCH('5. YTS UCRTS+Backyard Compost'!AI$4,'Waste Composition'!$O$5:$O$20,0))*$B9</f>
        <v>154.18619999999999</v>
      </c>
      <c r="AJ9" s="164">
        <f>INDEX('Waste Composition'!$P$5:$P$20,MATCH('5. YTS UCRTS+Backyard Compost'!AJ$4,'Waste Composition'!$O$5:$O$20,0))*$B9</f>
        <v>616.74479999999994</v>
      </c>
      <c r="AK9" s="164">
        <f>INDEX('Waste Composition'!$P$5:$P$20,MATCH('5. YTS UCRTS+Backyard Compost'!AK$4,'Waste Composition'!$O$5:$O$20,0))*$B9</f>
        <v>25.697700000000001</v>
      </c>
      <c r="AL9" s="164">
        <f>INDEX('Waste Composition'!$P$5:$P$20,MATCH('5. YTS UCRTS+Backyard Compost'!AL$4,'Waste Composition'!$O$5:$O$20,0))*$B9</f>
        <v>616.74479999999994</v>
      </c>
      <c r="AM9" s="173">
        <f>INDEX('Waste Composition'!$P$5:$P$20,MATCH('5. YTS UCRTS+Backyard Compost'!AM$4,'Waste Composition'!$O$5:$O$20,0))*$B9</f>
        <v>411.16320000000002</v>
      </c>
      <c r="AO9" s="214">
        <v>0</v>
      </c>
      <c r="AP9" s="215">
        <v>0</v>
      </c>
      <c r="AQ9" s="215">
        <v>0</v>
      </c>
      <c r="AR9" s="215">
        <v>0</v>
      </c>
      <c r="AS9" s="215">
        <v>0</v>
      </c>
      <c r="AT9" s="215">
        <v>0</v>
      </c>
      <c r="AU9" s="215">
        <v>0</v>
      </c>
      <c r="AV9" s="215">
        <v>0</v>
      </c>
      <c r="AW9" s="215">
        <v>0</v>
      </c>
      <c r="AX9" s="215">
        <v>0</v>
      </c>
      <c r="AY9" s="215">
        <v>0</v>
      </c>
      <c r="AZ9" s="215">
        <v>0</v>
      </c>
      <c r="BA9" s="215">
        <v>0</v>
      </c>
      <c r="BB9" s="215">
        <v>0</v>
      </c>
      <c r="BC9" s="215">
        <v>0</v>
      </c>
      <c r="BD9" s="215">
        <v>0</v>
      </c>
      <c r="BF9" s="214">
        <v>0</v>
      </c>
      <c r="BG9" s="215">
        <v>0</v>
      </c>
      <c r="BH9" s="215">
        <v>0</v>
      </c>
      <c r="BI9" s="215">
        <v>0</v>
      </c>
      <c r="BJ9" s="215">
        <v>0</v>
      </c>
      <c r="BK9" s="215">
        <v>0</v>
      </c>
      <c r="BL9" s="215">
        <v>0</v>
      </c>
      <c r="BM9" s="215">
        <v>0</v>
      </c>
      <c r="BN9" s="215">
        <v>0</v>
      </c>
      <c r="BO9" s="215">
        <v>0</v>
      </c>
      <c r="BP9" s="215">
        <v>0</v>
      </c>
      <c r="BQ9" s="215">
        <v>0</v>
      </c>
      <c r="BR9" s="215">
        <v>0</v>
      </c>
      <c r="BS9" s="215">
        <v>0</v>
      </c>
      <c r="BT9" s="215">
        <v>0</v>
      </c>
      <c r="BU9" s="219">
        <v>0</v>
      </c>
      <c r="BW9" s="214">
        <v>1</v>
      </c>
      <c r="BX9" s="215">
        <f>'Waste Composition'!$G$5/'Waste Composition'!$P$5</f>
        <v>0.4705882352941177</v>
      </c>
      <c r="BY9" s="215">
        <v>0</v>
      </c>
      <c r="BZ9" s="215">
        <v>0</v>
      </c>
      <c r="CA9" s="215">
        <v>1</v>
      </c>
      <c r="CB9" s="215">
        <v>1</v>
      </c>
      <c r="CC9" s="215">
        <v>1</v>
      </c>
      <c r="CD9" s="215">
        <v>1</v>
      </c>
      <c r="CE9" s="215">
        <v>1</v>
      </c>
      <c r="CF9" s="215">
        <v>1</v>
      </c>
      <c r="CG9" s="215">
        <v>1</v>
      </c>
      <c r="CH9" s="215">
        <v>1</v>
      </c>
      <c r="CI9" s="215">
        <v>1</v>
      </c>
      <c r="CJ9" s="215">
        <v>1</v>
      </c>
      <c r="CK9" s="215">
        <v>1</v>
      </c>
      <c r="CL9" s="219">
        <v>1</v>
      </c>
      <c r="CN9" s="214">
        <v>0</v>
      </c>
      <c r="CO9" s="215">
        <v>0</v>
      </c>
      <c r="CP9" s="215">
        <v>0</v>
      </c>
      <c r="CQ9" s="215">
        <v>0</v>
      </c>
      <c r="CR9" s="215">
        <v>0</v>
      </c>
      <c r="CS9" s="215">
        <v>0</v>
      </c>
      <c r="CT9" s="215">
        <v>0</v>
      </c>
      <c r="CU9" s="215">
        <v>0</v>
      </c>
      <c r="CV9" s="215">
        <v>0</v>
      </c>
      <c r="CW9" s="215">
        <v>0</v>
      </c>
      <c r="CX9" s="215">
        <v>0</v>
      </c>
      <c r="CY9" s="215">
        <v>0</v>
      </c>
      <c r="CZ9" s="215">
        <v>0</v>
      </c>
      <c r="DA9" s="215">
        <v>0</v>
      </c>
      <c r="DB9" s="215">
        <v>0</v>
      </c>
      <c r="DC9" s="219">
        <v>0</v>
      </c>
      <c r="DE9" s="214">
        <v>0</v>
      </c>
      <c r="DF9" s="215">
        <f>'Waste Composition'!$G$16/'Waste Composition'!$P$5</f>
        <v>0.52941176470588236</v>
      </c>
      <c r="DG9" s="215">
        <v>1</v>
      </c>
      <c r="DH9" s="215">
        <v>1</v>
      </c>
      <c r="DI9" s="215">
        <v>0</v>
      </c>
      <c r="DJ9" s="215">
        <v>0</v>
      </c>
      <c r="DK9" s="215">
        <v>0</v>
      </c>
      <c r="DL9" s="215">
        <v>0</v>
      </c>
      <c r="DM9" s="215">
        <v>0</v>
      </c>
      <c r="DN9" s="215">
        <v>0</v>
      </c>
      <c r="DO9" s="215">
        <v>0</v>
      </c>
      <c r="DP9" s="215">
        <v>0</v>
      </c>
      <c r="DQ9" s="215">
        <v>0</v>
      </c>
      <c r="DR9" s="215">
        <v>0</v>
      </c>
      <c r="DS9" s="215">
        <v>0</v>
      </c>
      <c r="DT9" s="219">
        <v>0</v>
      </c>
      <c r="DV9" s="214">
        <v>0</v>
      </c>
      <c r="DW9" s="215">
        <v>0</v>
      </c>
      <c r="DX9" s="215">
        <v>0</v>
      </c>
      <c r="DY9" s="215">
        <v>0</v>
      </c>
      <c r="DZ9" s="215">
        <v>0</v>
      </c>
      <c r="EA9" s="215">
        <v>0</v>
      </c>
      <c r="EB9" s="215">
        <v>0</v>
      </c>
      <c r="EC9" s="215">
        <v>0</v>
      </c>
      <c r="ED9" s="215">
        <v>0</v>
      </c>
      <c r="EE9" s="215">
        <v>0</v>
      </c>
      <c r="EF9" s="215">
        <v>0</v>
      </c>
      <c r="EG9" s="215">
        <v>0</v>
      </c>
      <c r="EH9" s="215">
        <v>0</v>
      </c>
      <c r="EI9" s="215">
        <v>0</v>
      </c>
      <c r="EJ9" s="215">
        <v>0</v>
      </c>
      <c r="EK9" s="219">
        <v>0</v>
      </c>
      <c r="EM9" s="172">
        <f>$X$9*AO9</f>
        <v>0</v>
      </c>
      <c r="EN9" s="164">
        <f>$Y$9*AP9</f>
        <v>0</v>
      </c>
      <c r="EO9" s="164">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73">
        <f>$AM$9*BD9</f>
        <v>0</v>
      </c>
      <c r="FC9" s="229"/>
      <c r="FD9" s="172">
        <f>$X$9*BF9</f>
        <v>0</v>
      </c>
      <c r="FE9" s="164">
        <f>$Y$9*BG9</f>
        <v>0</v>
      </c>
      <c r="FF9" s="164">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73">
        <f>$AM$9*BU9</f>
        <v>0</v>
      </c>
      <c r="FT9" s="229"/>
      <c r="FU9" s="172">
        <f>$X$9*BW9</f>
        <v>205.58160000000001</v>
      </c>
      <c r="FV9" s="164">
        <f>$Y$9*BX9</f>
        <v>411.16320000000002</v>
      </c>
      <c r="FW9" s="164">
        <f>$Z$9*BY9</f>
        <v>0</v>
      </c>
      <c r="FX9" s="164">
        <f>$AA$9*BZ9</f>
        <v>0</v>
      </c>
      <c r="FY9" s="164">
        <f>$AB$9*CA9</f>
        <v>77.093099999999993</v>
      </c>
      <c r="FZ9" s="164">
        <f>$AC$9*CB9</f>
        <v>128.48850000000002</v>
      </c>
      <c r="GA9" s="164">
        <f>$AD$9*CC9</f>
        <v>25.697700000000001</v>
      </c>
      <c r="GB9" s="164">
        <f>$AE$9*CD9</f>
        <v>385.46549999999996</v>
      </c>
      <c r="GC9" s="164">
        <f>$AF$9*CE9</f>
        <v>51.395400000000002</v>
      </c>
      <c r="GD9" s="164">
        <f>$AG$9*CF9</f>
        <v>51.395400000000002</v>
      </c>
      <c r="GE9" s="164">
        <f>$AH$9*CG9</f>
        <v>128.48850000000002</v>
      </c>
      <c r="GF9" s="164">
        <f>$AI$9*CH9</f>
        <v>154.18619999999999</v>
      </c>
      <c r="GG9" s="164">
        <f>$AJ$9*CI9</f>
        <v>616.74479999999994</v>
      </c>
      <c r="GH9" s="164">
        <f>$AK$9*CJ9</f>
        <v>25.697700000000001</v>
      </c>
      <c r="GI9" s="164">
        <f>$AL$9*CK9</f>
        <v>616.74479999999994</v>
      </c>
      <c r="GJ9" s="173">
        <f>$AM$9*CL9</f>
        <v>411.16320000000002</v>
      </c>
      <c r="GK9" s="229"/>
      <c r="GL9" s="172">
        <f>$X$9*CN9</f>
        <v>0</v>
      </c>
      <c r="GM9" s="164">
        <f>$Y$9*CO9</f>
        <v>0</v>
      </c>
      <c r="GN9" s="164">
        <f>$Z$9*CP9</f>
        <v>0</v>
      </c>
      <c r="GO9" s="164">
        <f>$AA$9*CQ9</f>
        <v>0</v>
      </c>
      <c r="GP9" s="164">
        <f>$AB$9*CR9</f>
        <v>0</v>
      </c>
      <c r="GQ9" s="164">
        <f>$AC$9*CS9</f>
        <v>0</v>
      </c>
      <c r="GR9" s="164">
        <f>$AD$9*CT9</f>
        <v>0</v>
      </c>
      <c r="GS9" s="164">
        <f>$AE$9*CU9</f>
        <v>0</v>
      </c>
      <c r="GT9" s="164">
        <f>$AF$9*CV9</f>
        <v>0</v>
      </c>
      <c r="GU9" s="164">
        <f>$AG$9*CW9</f>
        <v>0</v>
      </c>
      <c r="GV9" s="164">
        <f>$AH$9*CX9</f>
        <v>0</v>
      </c>
      <c r="GW9" s="164">
        <f>$AI$9*CY9</f>
        <v>0</v>
      </c>
      <c r="GX9" s="164">
        <f>$AJ$9*CZ9</f>
        <v>0</v>
      </c>
      <c r="GY9" s="164">
        <f>$AK$9*DA9</f>
        <v>0</v>
      </c>
      <c r="GZ9" s="164">
        <f>$AL$9*DB9</f>
        <v>0</v>
      </c>
      <c r="HA9" s="173">
        <f>$AM$9*DC9</f>
        <v>0</v>
      </c>
      <c r="HB9" s="229"/>
      <c r="HC9" s="172">
        <f>$X$9*DE9</f>
        <v>0</v>
      </c>
      <c r="HD9" s="164">
        <f>$Y$9*DF9</f>
        <v>462.55859999999996</v>
      </c>
      <c r="HE9" s="164">
        <f>$Z$9*DG9</f>
        <v>925.11719999999991</v>
      </c>
      <c r="HF9" s="164">
        <f>$AA$9*DH9</f>
        <v>462.55859999999996</v>
      </c>
      <c r="HG9" s="164">
        <f>$AB$9*DI9</f>
        <v>0</v>
      </c>
      <c r="HH9" s="164">
        <f>$AC$9*DJ9</f>
        <v>0</v>
      </c>
      <c r="HI9" s="164">
        <f>$AD$9*DK9</f>
        <v>0</v>
      </c>
      <c r="HJ9" s="164">
        <f>$AE$9*DL9</f>
        <v>0</v>
      </c>
      <c r="HK9" s="164">
        <f>$AF$9*DM9</f>
        <v>0</v>
      </c>
      <c r="HL9" s="164">
        <f>$AG$9*DN9</f>
        <v>0</v>
      </c>
      <c r="HM9" s="164">
        <f>$AH$9*DO9</f>
        <v>0</v>
      </c>
      <c r="HN9" s="164">
        <f>$AI$9*DP9</f>
        <v>0</v>
      </c>
      <c r="HO9" s="164">
        <f>$AJ$9*DQ9</f>
        <v>0</v>
      </c>
      <c r="HP9" s="164">
        <f>$AK$9*DR9</f>
        <v>0</v>
      </c>
      <c r="HQ9" s="164">
        <f>$AL$9*DS9</f>
        <v>0</v>
      </c>
      <c r="HR9" s="173">
        <f>$AM$9*DT9</f>
        <v>0</v>
      </c>
      <c r="HS9" s="229"/>
      <c r="HT9" s="172">
        <f>$X$9*DV9</f>
        <v>0</v>
      </c>
      <c r="HU9" s="164">
        <f>$Y$9*DW9</f>
        <v>0</v>
      </c>
      <c r="HV9" s="164">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73">
        <f>$AM$9*EK9</f>
        <v>0</v>
      </c>
      <c r="IK9" s="49" t="s">
        <v>226</v>
      </c>
      <c r="IL9" s="62">
        <f t="shared" si="4"/>
        <v>0</v>
      </c>
      <c r="IM9" s="289">
        <f t="shared" si="5"/>
        <v>0</v>
      </c>
      <c r="IN9" s="289">
        <f t="shared" si="6"/>
        <v>1103.1364232035592</v>
      </c>
      <c r="IO9" s="289">
        <f t="shared" si="7"/>
        <v>0</v>
      </c>
      <c r="IP9" s="289">
        <f t="shared" si="8"/>
        <v>0</v>
      </c>
      <c r="IQ9" s="236">
        <f t="shared" si="9"/>
        <v>0</v>
      </c>
    </row>
    <row r="10" spans="1:251">
      <c r="A10" s="62" t="s">
        <v>256</v>
      </c>
      <c r="B10" s="145">
        <f>INDEX('Waste Projections'!$H12:$AL12,MATCH('5. YTS UCRTS+Backyard Compost'!$B$1,'Waste Projections'!$H$6:$AL$6,0))</f>
        <v>3769</v>
      </c>
      <c r="C10" s="286" t="s">
        <v>294</v>
      </c>
      <c r="D10" s="154" t="s">
        <v>257</v>
      </c>
      <c r="E10" s="83" t="s">
        <v>249</v>
      </c>
      <c r="F10" s="83" t="s">
        <v>249</v>
      </c>
      <c r="G10" s="156">
        <v>5.3</v>
      </c>
      <c r="H10" s="83" t="s">
        <v>220</v>
      </c>
      <c r="I10" s="156">
        <v>0</v>
      </c>
      <c r="J10" s="156" t="str">
        <f t="shared" si="1"/>
        <v>N/A</v>
      </c>
      <c r="K10" s="156">
        <v>0</v>
      </c>
      <c r="L10" s="240" t="str">
        <f t="shared" si="2"/>
        <v>N/A</v>
      </c>
      <c r="M10" s="243">
        <f t="shared" si="10"/>
        <v>1200</v>
      </c>
      <c r="N10" s="240" t="str">
        <f t="shared" si="3"/>
        <v>Rail</v>
      </c>
      <c r="O10" s="172">
        <f t="shared" si="0"/>
        <v>0</v>
      </c>
      <c r="P10" s="164">
        <f t="shared" si="0"/>
        <v>12784.447999999999</v>
      </c>
      <c r="Q10" s="164">
        <f t="shared" si="0"/>
        <v>0</v>
      </c>
      <c r="R10" s="173">
        <f t="shared" si="0"/>
        <v>2894592</v>
      </c>
      <c r="S10" s="172">
        <f>INDEX('Transportation GHG'!$B$21:$B$24,MATCH('5. YTS UCRTS+Backyard Compost'!S$4,'Transportation GHG'!$A$21:$A$24,0))*O10</f>
        <v>0</v>
      </c>
      <c r="T10" s="164">
        <f>INDEX('Transportation GHG'!$B$21:$B$24,MATCH('5. YTS UCRTS+Backyard Compost'!T$4,'Transportation GHG'!$A$21:$A$24,0))*P10</f>
        <v>1.1468633275076923</v>
      </c>
      <c r="U10" s="164">
        <f>INDEX('Transportation GHG'!$B$21:$B$24,MATCH('5. YTS UCRTS+Backyard Compost'!U$4,'Transportation GHG'!$A$21:$A$24,0))*Q10</f>
        <v>0</v>
      </c>
      <c r="V10" s="173">
        <f>INDEX('Transportation GHG'!$B$21:$B$24,MATCH('5. YTS UCRTS+Backyard Compost'!V$4,'Transportation GHG'!$A$21:$A$24,0))*R10</f>
        <v>68.611243707317087</v>
      </c>
      <c r="X10" s="172">
        <f>INDEX('Waste Composition'!$P$5:$P$20,MATCH('5. YTS UCRTS+Backyard Compost'!X$4,'Waste Composition'!$O$5:$O$20,0))*$B10</f>
        <v>150.76</v>
      </c>
      <c r="Y10" s="164">
        <f>INDEX('Waste Composition'!$P$5:$P$20,MATCH('5. YTS UCRTS+Backyard Compost'!Y$4,'Waste Composition'!$O$5:$O$20,0))*$B10</f>
        <v>640.7299999999999</v>
      </c>
      <c r="Z10" s="164">
        <f>INDEX('Waste Composition'!$P$5:$P$20,MATCH('5. YTS UCRTS+Backyard Compost'!Z$4,'Waste Composition'!$O$5:$O$20,0))*$B10</f>
        <v>678.42</v>
      </c>
      <c r="AA10" s="164">
        <f>INDEX('Waste Composition'!$P$5:$P$20,MATCH('5. YTS UCRTS+Backyard Compost'!AA$4,'Waste Composition'!$O$5:$O$20,0))*$B10</f>
        <v>339.21</v>
      </c>
      <c r="AB10" s="164">
        <f>INDEX('Waste Composition'!$P$5:$P$20,MATCH('5. YTS UCRTS+Backyard Compost'!AB$4,'Waste Composition'!$O$5:$O$20,0))*$B10</f>
        <v>56.534999999999997</v>
      </c>
      <c r="AC10" s="164">
        <f>INDEX('Waste Composition'!$P$5:$P$20,MATCH('5. YTS UCRTS+Backyard Compost'!AC$4,'Waste Composition'!$O$5:$O$20,0))*$B10</f>
        <v>94.225000000000009</v>
      </c>
      <c r="AD10" s="164">
        <f>INDEX('Waste Composition'!$P$5:$P$20,MATCH('5. YTS UCRTS+Backyard Compost'!AD$4,'Waste Composition'!$O$5:$O$20,0))*$B10</f>
        <v>18.844999999999999</v>
      </c>
      <c r="AE10" s="164">
        <f>INDEX('Waste Composition'!$P$5:$P$20,MATCH('5. YTS UCRTS+Backyard Compost'!AE$4,'Waste Composition'!$O$5:$O$20,0))*$B10</f>
        <v>282.67500000000001</v>
      </c>
      <c r="AF10" s="164">
        <f>INDEX('Waste Composition'!$P$5:$P$20,MATCH('5. YTS UCRTS+Backyard Compost'!AF$4,'Waste Composition'!$O$5:$O$20,0))*$B10</f>
        <v>37.69</v>
      </c>
      <c r="AG10" s="164">
        <f>INDEX('Waste Composition'!$P$5:$P$20,MATCH('5. YTS UCRTS+Backyard Compost'!AG$4,'Waste Composition'!$O$5:$O$20,0))*$B10</f>
        <v>37.69</v>
      </c>
      <c r="AH10" s="164">
        <f>INDEX('Waste Composition'!$P$5:$P$20,MATCH('5. YTS UCRTS+Backyard Compost'!AH$4,'Waste Composition'!$O$5:$O$20,0))*$B10</f>
        <v>94.225000000000009</v>
      </c>
      <c r="AI10" s="164">
        <f>INDEX('Waste Composition'!$P$5:$P$20,MATCH('5. YTS UCRTS+Backyard Compost'!AI$4,'Waste Composition'!$O$5:$O$20,0))*$B10</f>
        <v>113.07</v>
      </c>
      <c r="AJ10" s="164">
        <f>INDEX('Waste Composition'!$P$5:$P$20,MATCH('5. YTS UCRTS+Backyard Compost'!AJ$4,'Waste Composition'!$O$5:$O$20,0))*$B10</f>
        <v>452.28</v>
      </c>
      <c r="AK10" s="164">
        <f>INDEX('Waste Composition'!$P$5:$P$20,MATCH('5. YTS UCRTS+Backyard Compost'!AK$4,'Waste Composition'!$O$5:$O$20,0))*$B10</f>
        <v>18.844999999999999</v>
      </c>
      <c r="AL10" s="164">
        <f>INDEX('Waste Composition'!$P$5:$P$20,MATCH('5. YTS UCRTS+Backyard Compost'!AL$4,'Waste Composition'!$O$5:$O$20,0))*$B10</f>
        <v>452.28</v>
      </c>
      <c r="AM10" s="173">
        <f>INDEX('Waste Composition'!$P$5:$P$20,MATCH('5. YTS UCRTS+Backyard Compost'!AM$4,'Waste Composition'!$O$5:$O$20,0))*$B10</f>
        <v>301.52</v>
      </c>
      <c r="AO10" s="214">
        <v>0</v>
      </c>
      <c r="AP10" s="215">
        <v>0</v>
      </c>
      <c r="AQ10" s="215">
        <v>0</v>
      </c>
      <c r="AR10" s="215">
        <v>0</v>
      </c>
      <c r="AS10" s="215">
        <v>0</v>
      </c>
      <c r="AT10" s="215">
        <v>0</v>
      </c>
      <c r="AU10" s="215">
        <v>0</v>
      </c>
      <c r="AV10" s="215">
        <v>0</v>
      </c>
      <c r="AW10" s="215">
        <v>0</v>
      </c>
      <c r="AX10" s="215">
        <v>0</v>
      </c>
      <c r="AY10" s="215">
        <v>0</v>
      </c>
      <c r="AZ10" s="215">
        <v>0</v>
      </c>
      <c r="BA10" s="215">
        <v>0</v>
      </c>
      <c r="BB10" s="215">
        <v>0</v>
      </c>
      <c r="BC10" s="215">
        <v>0</v>
      </c>
      <c r="BD10" s="215">
        <v>0</v>
      </c>
      <c r="BF10" s="214">
        <v>0</v>
      </c>
      <c r="BG10" s="215">
        <v>0</v>
      </c>
      <c r="BH10" s="215">
        <v>0</v>
      </c>
      <c r="BI10" s="215">
        <v>0</v>
      </c>
      <c r="BJ10" s="215">
        <v>0</v>
      </c>
      <c r="BK10" s="215">
        <v>0</v>
      </c>
      <c r="BL10" s="215">
        <v>0</v>
      </c>
      <c r="BM10" s="215">
        <v>0</v>
      </c>
      <c r="BN10" s="215">
        <v>0</v>
      </c>
      <c r="BO10" s="215">
        <v>0</v>
      </c>
      <c r="BP10" s="215">
        <v>0</v>
      </c>
      <c r="BQ10" s="215">
        <v>0</v>
      </c>
      <c r="BR10" s="215">
        <v>0</v>
      </c>
      <c r="BS10" s="215">
        <v>0</v>
      </c>
      <c r="BT10" s="215">
        <v>0</v>
      </c>
      <c r="BU10" s="219">
        <v>0</v>
      </c>
      <c r="BW10" s="214">
        <v>1</v>
      </c>
      <c r="BX10" s="215">
        <f>'Waste Composition'!$G$5/'Waste Composition'!$P$5</f>
        <v>0.4705882352941177</v>
      </c>
      <c r="BY10" s="215">
        <v>0</v>
      </c>
      <c r="BZ10" s="215">
        <v>0</v>
      </c>
      <c r="CA10" s="215">
        <v>1</v>
      </c>
      <c r="CB10" s="215">
        <v>1</v>
      </c>
      <c r="CC10" s="215">
        <v>1</v>
      </c>
      <c r="CD10" s="215">
        <v>1</v>
      </c>
      <c r="CE10" s="215">
        <v>1</v>
      </c>
      <c r="CF10" s="215">
        <v>1</v>
      </c>
      <c r="CG10" s="215">
        <v>1</v>
      </c>
      <c r="CH10" s="215">
        <v>1</v>
      </c>
      <c r="CI10" s="215">
        <v>1</v>
      </c>
      <c r="CJ10" s="215">
        <v>1</v>
      </c>
      <c r="CK10" s="215">
        <v>1</v>
      </c>
      <c r="CL10" s="219">
        <v>1</v>
      </c>
      <c r="CN10" s="214">
        <v>0</v>
      </c>
      <c r="CO10" s="215">
        <v>0</v>
      </c>
      <c r="CP10" s="215">
        <v>0</v>
      </c>
      <c r="CQ10" s="215">
        <v>0</v>
      </c>
      <c r="CR10" s="215">
        <v>0</v>
      </c>
      <c r="CS10" s="215">
        <v>0</v>
      </c>
      <c r="CT10" s="215">
        <v>0</v>
      </c>
      <c r="CU10" s="215">
        <v>0</v>
      </c>
      <c r="CV10" s="215">
        <v>0</v>
      </c>
      <c r="CW10" s="215">
        <v>0</v>
      </c>
      <c r="CX10" s="215">
        <v>0</v>
      </c>
      <c r="CY10" s="215">
        <v>0</v>
      </c>
      <c r="CZ10" s="215">
        <v>0</v>
      </c>
      <c r="DA10" s="215">
        <v>0</v>
      </c>
      <c r="DB10" s="215">
        <v>0</v>
      </c>
      <c r="DC10" s="219">
        <v>0</v>
      </c>
      <c r="DE10" s="214">
        <v>0</v>
      </c>
      <c r="DF10" s="215">
        <f>'Waste Composition'!$G$16/'Waste Composition'!$P$5</f>
        <v>0.52941176470588236</v>
      </c>
      <c r="DG10" s="215">
        <v>1</v>
      </c>
      <c r="DH10" s="215">
        <v>1</v>
      </c>
      <c r="DI10" s="215">
        <v>0</v>
      </c>
      <c r="DJ10" s="215">
        <v>0</v>
      </c>
      <c r="DK10" s="215">
        <v>0</v>
      </c>
      <c r="DL10" s="215">
        <v>0</v>
      </c>
      <c r="DM10" s="215">
        <v>0</v>
      </c>
      <c r="DN10" s="215">
        <v>0</v>
      </c>
      <c r="DO10" s="215">
        <v>0</v>
      </c>
      <c r="DP10" s="215">
        <v>0</v>
      </c>
      <c r="DQ10" s="215">
        <v>0</v>
      </c>
      <c r="DR10" s="215">
        <v>0</v>
      </c>
      <c r="DS10" s="215">
        <v>0</v>
      </c>
      <c r="DT10" s="219">
        <v>0</v>
      </c>
      <c r="DV10" s="214">
        <v>0</v>
      </c>
      <c r="DW10" s="215">
        <v>0</v>
      </c>
      <c r="DX10" s="215">
        <v>0</v>
      </c>
      <c r="DY10" s="215">
        <v>0</v>
      </c>
      <c r="DZ10" s="215">
        <v>0</v>
      </c>
      <c r="EA10" s="215">
        <v>0</v>
      </c>
      <c r="EB10" s="215">
        <v>0</v>
      </c>
      <c r="EC10" s="215">
        <v>0</v>
      </c>
      <c r="ED10" s="215">
        <v>0</v>
      </c>
      <c r="EE10" s="215">
        <v>0</v>
      </c>
      <c r="EF10" s="215">
        <v>0</v>
      </c>
      <c r="EG10" s="215">
        <v>0</v>
      </c>
      <c r="EH10" s="215">
        <v>0</v>
      </c>
      <c r="EI10" s="215">
        <v>0</v>
      </c>
      <c r="EJ10" s="215">
        <v>0</v>
      </c>
      <c r="EK10" s="219">
        <v>0</v>
      </c>
      <c r="EM10" s="172">
        <f>$X$10*AO10</f>
        <v>0</v>
      </c>
      <c r="EN10" s="164">
        <f>$Y$10*AP10</f>
        <v>0</v>
      </c>
      <c r="EO10" s="164">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73">
        <f>$AM$10*BD10</f>
        <v>0</v>
      </c>
      <c r="FC10" s="229"/>
      <c r="FD10" s="172">
        <f>$X$10*BF10</f>
        <v>0</v>
      </c>
      <c r="FE10" s="164">
        <f>$Y$10*BG10</f>
        <v>0</v>
      </c>
      <c r="FF10" s="164">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73">
        <f>$AM$10*BU10</f>
        <v>0</v>
      </c>
      <c r="FT10" s="229"/>
      <c r="FU10" s="172">
        <f>$X$10*BW10</f>
        <v>150.76</v>
      </c>
      <c r="FV10" s="164">
        <f>$Y$10*BX10</f>
        <v>301.52</v>
      </c>
      <c r="FW10" s="164">
        <f>$Z$10*BY10</f>
        <v>0</v>
      </c>
      <c r="FX10" s="164">
        <f>$AA$10*BZ10</f>
        <v>0</v>
      </c>
      <c r="FY10" s="164">
        <f>$AB$10*CA10</f>
        <v>56.534999999999997</v>
      </c>
      <c r="FZ10" s="164">
        <f>$AC$10*CB10</f>
        <v>94.225000000000009</v>
      </c>
      <c r="GA10" s="164">
        <f>$AD$10*CC10</f>
        <v>18.844999999999999</v>
      </c>
      <c r="GB10" s="164">
        <f>$AE$10*CD10</f>
        <v>282.67500000000001</v>
      </c>
      <c r="GC10" s="164">
        <f>$AF$10*CE10</f>
        <v>37.69</v>
      </c>
      <c r="GD10" s="164">
        <f>$AG$10*CF10</f>
        <v>37.69</v>
      </c>
      <c r="GE10" s="164">
        <f>$AH$10*CG10</f>
        <v>94.225000000000009</v>
      </c>
      <c r="GF10" s="164">
        <f>$AI$10*CH10</f>
        <v>113.07</v>
      </c>
      <c r="GG10" s="164">
        <f>$AJ$10*CI10</f>
        <v>452.28</v>
      </c>
      <c r="GH10" s="164">
        <f>$AK$10*CJ10</f>
        <v>18.844999999999999</v>
      </c>
      <c r="GI10" s="164">
        <f>$AL$10*CK10</f>
        <v>452.28</v>
      </c>
      <c r="GJ10" s="173">
        <f>$AM$10*CL10</f>
        <v>301.52</v>
      </c>
      <c r="GK10" s="229"/>
      <c r="GL10" s="172">
        <f>$X$10*CN10</f>
        <v>0</v>
      </c>
      <c r="GM10" s="164">
        <f>$Y$10*CO10</f>
        <v>0</v>
      </c>
      <c r="GN10" s="164">
        <f>$Z$10*CP10</f>
        <v>0</v>
      </c>
      <c r="GO10" s="164">
        <f>$AA$10*CQ10</f>
        <v>0</v>
      </c>
      <c r="GP10" s="164">
        <f>$AB$10*CR10</f>
        <v>0</v>
      </c>
      <c r="GQ10" s="164">
        <f>$AC$10*CS10</f>
        <v>0</v>
      </c>
      <c r="GR10" s="164">
        <f>$AD$10*CT10</f>
        <v>0</v>
      </c>
      <c r="GS10" s="164">
        <f>$AE$10*CU10</f>
        <v>0</v>
      </c>
      <c r="GT10" s="164">
        <f>$AF$10*CV10</f>
        <v>0</v>
      </c>
      <c r="GU10" s="164">
        <f>$AG$10*CW10</f>
        <v>0</v>
      </c>
      <c r="GV10" s="164">
        <f>$AH$10*CX10</f>
        <v>0</v>
      </c>
      <c r="GW10" s="164">
        <f>$AI$10*CY10</f>
        <v>0</v>
      </c>
      <c r="GX10" s="164">
        <f>$AJ$10*CZ10</f>
        <v>0</v>
      </c>
      <c r="GY10" s="164">
        <f>$AK$10*DA10</f>
        <v>0</v>
      </c>
      <c r="GZ10" s="164">
        <f>$AL$10*DB10</f>
        <v>0</v>
      </c>
      <c r="HA10" s="173">
        <f>$AM$10*DC10</f>
        <v>0</v>
      </c>
      <c r="HB10" s="229"/>
      <c r="HC10" s="172">
        <f>$X$10*DE10</f>
        <v>0</v>
      </c>
      <c r="HD10" s="164">
        <f>$Y$10*DF10</f>
        <v>339.21</v>
      </c>
      <c r="HE10" s="164">
        <f>$Z$10*DG10</f>
        <v>678.42</v>
      </c>
      <c r="HF10" s="164">
        <f>$AA$10*DH10</f>
        <v>339.21</v>
      </c>
      <c r="HG10" s="164">
        <f>$AB$10*DI10</f>
        <v>0</v>
      </c>
      <c r="HH10" s="164">
        <f>$AC$10*DJ10</f>
        <v>0</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73">
        <f>$AM$10*DT10</f>
        <v>0</v>
      </c>
      <c r="HS10" s="229"/>
      <c r="HT10" s="172">
        <f>$X$10*DV10</f>
        <v>0</v>
      </c>
      <c r="HU10" s="164">
        <f>$Y$10*DW10</f>
        <v>0</v>
      </c>
      <c r="HV10" s="164">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73">
        <f>$AM$10*EK10</f>
        <v>0</v>
      </c>
      <c r="IK10" s="49" t="s">
        <v>227</v>
      </c>
      <c r="IL10" s="62">
        <f t="shared" si="4"/>
        <v>0</v>
      </c>
      <c r="IM10" s="289">
        <f t="shared" si="5"/>
        <v>0</v>
      </c>
      <c r="IN10" s="289">
        <f t="shared" si="6"/>
        <v>1838.560705339266</v>
      </c>
      <c r="IO10" s="289">
        <f t="shared" si="7"/>
        <v>0</v>
      </c>
      <c r="IP10" s="289">
        <f t="shared" si="8"/>
        <v>0</v>
      </c>
      <c r="IQ10" s="236">
        <f t="shared" si="9"/>
        <v>0</v>
      </c>
    </row>
    <row r="11" spans="1:251">
      <c r="A11" s="62" t="s">
        <v>258</v>
      </c>
      <c r="B11" s="145">
        <f>INDEX('Waste Projections'!$H13:$AL13,MATCH('5. YTS UCRTS+Backyard Compost'!$B$1,'Waste Projections'!$H$6:$AL$6,0))</f>
        <v>3570.38</v>
      </c>
      <c r="C11" s="286" t="s">
        <v>294</v>
      </c>
      <c r="D11" s="154" t="s">
        <v>257</v>
      </c>
      <c r="E11" s="83" t="s">
        <v>249</v>
      </c>
      <c r="F11" s="83" t="s">
        <v>249</v>
      </c>
      <c r="G11" s="156">
        <v>20</v>
      </c>
      <c r="H11" s="83" t="s">
        <v>220</v>
      </c>
      <c r="I11" s="156">
        <v>0</v>
      </c>
      <c r="J11" s="156" t="str">
        <f t="shared" si="1"/>
        <v>N/A</v>
      </c>
      <c r="K11" s="156">
        <v>0</v>
      </c>
      <c r="L11" s="240" t="str">
        <f t="shared" si="2"/>
        <v>N/A</v>
      </c>
      <c r="M11" s="243">
        <f t="shared" si="10"/>
        <v>1200</v>
      </c>
      <c r="N11" s="240" t="str">
        <f t="shared" si="3"/>
        <v>Rail</v>
      </c>
      <c r="O11" s="172">
        <f t="shared" si="0"/>
        <v>0</v>
      </c>
      <c r="P11" s="164">
        <f t="shared" si="0"/>
        <v>45700.864000000001</v>
      </c>
      <c r="Q11" s="164">
        <f t="shared" si="0"/>
        <v>0</v>
      </c>
      <c r="R11" s="173">
        <f t="shared" si="0"/>
        <v>2742051.84</v>
      </c>
      <c r="S11" s="172">
        <f>INDEX('Transportation GHG'!$B$21:$B$24,MATCH('5. YTS UCRTS+Backyard Compost'!S$4,'Transportation GHG'!$A$21:$A$24,0))*O11</f>
        <v>0</v>
      </c>
      <c r="T11" s="164">
        <f>INDEX('Transportation GHG'!$B$21:$B$24,MATCH('5. YTS UCRTS+Backyard Compost'!T$4,'Transportation GHG'!$A$21:$A$24,0))*P11</f>
        <v>4.0997190459076922</v>
      </c>
      <c r="U11" s="164">
        <f>INDEX('Transportation GHG'!$B$21:$B$24,MATCH('5. YTS UCRTS+Backyard Compost'!U$4,'Transportation GHG'!$A$21:$A$24,0))*Q11</f>
        <v>0</v>
      </c>
      <c r="V11" s="173">
        <f>INDEX('Transportation GHG'!$B$21:$B$24,MATCH('5. YTS UCRTS+Backyard Compost'!V$4,'Transportation GHG'!$A$21:$A$24,0))*R11</f>
        <v>64.995545849756098</v>
      </c>
      <c r="X11" s="172">
        <f>INDEX('Waste Composition'!$P$5:$P$20,MATCH('5. YTS UCRTS+Backyard Compost'!X$4,'Waste Composition'!$O$5:$O$20,0))*$B11</f>
        <v>142.8152</v>
      </c>
      <c r="Y11" s="164">
        <f>INDEX('Waste Composition'!$P$5:$P$20,MATCH('5. YTS UCRTS+Backyard Compost'!Y$4,'Waste Composition'!$O$5:$O$20,0))*$B11</f>
        <v>606.96460000000002</v>
      </c>
      <c r="Z11" s="164">
        <f>INDEX('Waste Composition'!$P$5:$P$20,MATCH('5. YTS UCRTS+Backyard Compost'!Z$4,'Waste Composition'!$O$5:$O$20,0))*$B11</f>
        <v>642.66840000000002</v>
      </c>
      <c r="AA11" s="164">
        <f>INDEX('Waste Composition'!$P$5:$P$20,MATCH('5. YTS UCRTS+Backyard Compost'!AA$4,'Waste Composition'!$O$5:$O$20,0))*$B11</f>
        <v>321.33420000000001</v>
      </c>
      <c r="AB11" s="164">
        <f>INDEX('Waste Composition'!$P$5:$P$20,MATCH('5. YTS UCRTS+Backyard Compost'!AB$4,'Waste Composition'!$O$5:$O$20,0))*$B11</f>
        <v>53.555700000000002</v>
      </c>
      <c r="AC11" s="164">
        <f>INDEX('Waste Composition'!$P$5:$P$20,MATCH('5. YTS UCRTS+Backyard Compost'!AC$4,'Waste Composition'!$O$5:$O$20,0))*$B11</f>
        <v>89.259500000000003</v>
      </c>
      <c r="AD11" s="164">
        <f>INDEX('Waste Composition'!$P$5:$P$20,MATCH('5. YTS UCRTS+Backyard Compost'!AD$4,'Waste Composition'!$O$5:$O$20,0))*$B11</f>
        <v>17.851900000000001</v>
      </c>
      <c r="AE11" s="164">
        <f>INDEX('Waste Composition'!$P$5:$P$20,MATCH('5. YTS UCRTS+Backyard Compost'!AE$4,'Waste Composition'!$O$5:$O$20,0))*$B11</f>
        <v>267.77850000000001</v>
      </c>
      <c r="AF11" s="164">
        <f>INDEX('Waste Composition'!$P$5:$P$20,MATCH('5. YTS UCRTS+Backyard Compost'!AF$4,'Waste Composition'!$O$5:$O$20,0))*$B11</f>
        <v>35.703800000000001</v>
      </c>
      <c r="AG11" s="164">
        <f>INDEX('Waste Composition'!$P$5:$P$20,MATCH('5. YTS UCRTS+Backyard Compost'!AG$4,'Waste Composition'!$O$5:$O$20,0))*$B11</f>
        <v>35.703800000000001</v>
      </c>
      <c r="AH11" s="164">
        <f>INDEX('Waste Composition'!$P$5:$P$20,MATCH('5. YTS UCRTS+Backyard Compost'!AH$4,'Waste Composition'!$O$5:$O$20,0))*$B11</f>
        <v>89.259500000000003</v>
      </c>
      <c r="AI11" s="164">
        <f>INDEX('Waste Composition'!$P$5:$P$20,MATCH('5. YTS UCRTS+Backyard Compost'!AI$4,'Waste Composition'!$O$5:$O$20,0))*$B11</f>
        <v>107.1114</v>
      </c>
      <c r="AJ11" s="164">
        <f>INDEX('Waste Composition'!$P$5:$P$20,MATCH('5. YTS UCRTS+Backyard Compost'!AJ$4,'Waste Composition'!$O$5:$O$20,0))*$B11</f>
        <v>428.44560000000001</v>
      </c>
      <c r="AK11" s="164">
        <f>INDEX('Waste Composition'!$P$5:$P$20,MATCH('5. YTS UCRTS+Backyard Compost'!AK$4,'Waste Composition'!$O$5:$O$20,0))*$B11</f>
        <v>17.851900000000001</v>
      </c>
      <c r="AL11" s="164">
        <f>INDEX('Waste Composition'!$P$5:$P$20,MATCH('5. YTS UCRTS+Backyard Compost'!AL$4,'Waste Composition'!$O$5:$O$20,0))*$B11</f>
        <v>428.44560000000001</v>
      </c>
      <c r="AM11" s="173">
        <f>INDEX('Waste Composition'!$P$5:$P$20,MATCH('5. YTS UCRTS+Backyard Compost'!AM$4,'Waste Composition'!$O$5:$O$20,0))*$B11</f>
        <v>285.63040000000001</v>
      </c>
      <c r="AO11" s="214">
        <v>0</v>
      </c>
      <c r="AP11" s="215">
        <v>0</v>
      </c>
      <c r="AQ11" s="215">
        <v>0</v>
      </c>
      <c r="AR11" s="215">
        <v>0</v>
      </c>
      <c r="AS11" s="215">
        <v>0</v>
      </c>
      <c r="AT11" s="215">
        <v>0</v>
      </c>
      <c r="AU11" s="215">
        <v>0</v>
      </c>
      <c r="AV11" s="215">
        <v>0</v>
      </c>
      <c r="AW11" s="215">
        <v>0</v>
      </c>
      <c r="AX11" s="215">
        <v>0</v>
      </c>
      <c r="AY11" s="215">
        <v>0</v>
      </c>
      <c r="AZ11" s="215">
        <v>0</v>
      </c>
      <c r="BA11" s="215">
        <v>0</v>
      </c>
      <c r="BB11" s="215">
        <v>0</v>
      </c>
      <c r="BC11" s="215">
        <v>0</v>
      </c>
      <c r="BD11" s="215">
        <v>0</v>
      </c>
      <c r="BF11" s="214">
        <v>0</v>
      </c>
      <c r="BG11" s="215">
        <v>0</v>
      </c>
      <c r="BH11" s="215">
        <v>0</v>
      </c>
      <c r="BI11" s="215">
        <v>0</v>
      </c>
      <c r="BJ11" s="215">
        <v>0</v>
      </c>
      <c r="BK11" s="215">
        <v>0</v>
      </c>
      <c r="BL11" s="215">
        <v>0</v>
      </c>
      <c r="BM11" s="215">
        <v>0</v>
      </c>
      <c r="BN11" s="215">
        <v>0</v>
      </c>
      <c r="BO11" s="215">
        <v>0</v>
      </c>
      <c r="BP11" s="215">
        <v>0</v>
      </c>
      <c r="BQ11" s="215">
        <v>0</v>
      </c>
      <c r="BR11" s="215">
        <v>0</v>
      </c>
      <c r="BS11" s="215">
        <v>0</v>
      </c>
      <c r="BT11" s="215">
        <v>0</v>
      </c>
      <c r="BU11" s="219">
        <v>0</v>
      </c>
      <c r="BW11" s="214">
        <v>1</v>
      </c>
      <c r="BX11" s="215">
        <f>'Waste Composition'!$G$5/'Waste Composition'!$P$5</f>
        <v>0.4705882352941177</v>
      </c>
      <c r="BY11" s="215">
        <v>0</v>
      </c>
      <c r="BZ11" s="215">
        <v>0</v>
      </c>
      <c r="CA11" s="215">
        <v>1</v>
      </c>
      <c r="CB11" s="215">
        <v>1</v>
      </c>
      <c r="CC11" s="215">
        <v>1</v>
      </c>
      <c r="CD11" s="215">
        <v>1</v>
      </c>
      <c r="CE11" s="215">
        <v>1</v>
      </c>
      <c r="CF11" s="215">
        <v>1</v>
      </c>
      <c r="CG11" s="215">
        <v>1</v>
      </c>
      <c r="CH11" s="215">
        <v>1</v>
      </c>
      <c r="CI11" s="215">
        <v>1</v>
      </c>
      <c r="CJ11" s="215">
        <v>1</v>
      </c>
      <c r="CK11" s="215">
        <v>1</v>
      </c>
      <c r="CL11" s="219">
        <v>1</v>
      </c>
      <c r="CN11" s="214">
        <v>0</v>
      </c>
      <c r="CO11" s="215">
        <v>0</v>
      </c>
      <c r="CP11" s="215">
        <v>0</v>
      </c>
      <c r="CQ11" s="215">
        <v>0</v>
      </c>
      <c r="CR11" s="215">
        <v>0</v>
      </c>
      <c r="CS11" s="215">
        <v>0</v>
      </c>
      <c r="CT11" s="215">
        <v>0</v>
      </c>
      <c r="CU11" s="215">
        <v>0</v>
      </c>
      <c r="CV11" s="215">
        <v>0</v>
      </c>
      <c r="CW11" s="215">
        <v>0</v>
      </c>
      <c r="CX11" s="215">
        <v>0</v>
      </c>
      <c r="CY11" s="215">
        <v>0</v>
      </c>
      <c r="CZ11" s="215">
        <v>0</v>
      </c>
      <c r="DA11" s="215">
        <v>0</v>
      </c>
      <c r="DB11" s="215">
        <v>0</v>
      </c>
      <c r="DC11" s="219">
        <v>0</v>
      </c>
      <c r="DE11" s="214">
        <v>0</v>
      </c>
      <c r="DF11" s="215">
        <f>'Waste Composition'!$G$16/'Waste Composition'!$P$5</f>
        <v>0.52941176470588236</v>
      </c>
      <c r="DG11" s="215">
        <v>1</v>
      </c>
      <c r="DH11" s="215">
        <v>1</v>
      </c>
      <c r="DI11" s="215">
        <v>0</v>
      </c>
      <c r="DJ11" s="215">
        <v>0</v>
      </c>
      <c r="DK11" s="215">
        <v>0</v>
      </c>
      <c r="DL11" s="215">
        <v>0</v>
      </c>
      <c r="DM11" s="215">
        <v>0</v>
      </c>
      <c r="DN11" s="215">
        <v>0</v>
      </c>
      <c r="DO11" s="215">
        <v>0</v>
      </c>
      <c r="DP11" s="215">
        <v>0</v>
      </c>
      <c r="DQ11" s="215">
        <v>0</v>
      </c>
      <c r="DR11" s="215">
        <v>0</v>
      </c>
      <c r="DS11" s="215">
        <v>0</v>
      </c>
      <c r="DT11" s="219">
        <v>0</v>
      </c>
      <c r="DV11" s="214">
        <v>0</v>
      </c>
      <c r="DW11" s="215">
        <v>0</v>
      </c>
      <c r="DX11" s="215">
        <v>0</v>
      </c>
      <c r="DY11" s="215">
        <v>0</v>
      </c>
      <c r="DZ11" s="215">
        <v>0</v>
      </c>
      <c r="EA11" s="215">
        <v>0</v>
      </c>
      <c r="EB11" s="215">
        <v>0</v>
      </c>
      <c r="EC11" s="215">
        <v>0</v>
      </c>
      <c r="ED11" s="215">
        <v>0</v>
      </c>
      <c r="EE11" s="215">
        <v>0</v>
      </c>
      <c r="EF11" s="215">
        <v>0</v>
      </c>
      <c r="EG11" s="215">
        <v>0</v>
      </c>
      <c r="EH11" s="215">
        <v>0</v>
      </c>
      <c r="EI11" s="215">
        <v>0</v>
      </c>
      <c r="EJ11" s="215">
        <v>0</v>
      </c>
      <c r="EK11" s="219">
        <v>0</v>
      </c>
      <c r="EM11" s="172">
        <f>$X$11*AO11</f>
        <v>0</v>
      </c>
      <c r="EN11" s="164">
        <f>$Y$11*AP11</f>
        <v>0</v>
      </c>
      <c r="EO11" s="164">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73">
        <f>$AM$11*BD11</f>
        <v>0</v>
      </c>
      <c r="FC11" s="229"/>
      <c r="FD11" s="172">
        <f>$X$11*BF11</f>
        <v>0</v>
      </c>
      <c r="FE11" s="164">
        <f>$Y$11*BG11</f>
        <v>0</v>
      </c>
      <c r="FF11" s="164">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73">
        <f>$AM$11*BU11</f>
        <v>0</v>
      </c>
      <c r="FT11" s="229"/>
      <c r="FU11" s="172">
        <f>$X$11*BW11</f>
        <v>142.8152</v>
      </c>
      <c r="FV11" s="164">
        <f>$Y$11*BX11</f>
        <v>285.63040000000007</v>
      </c>
      <c r="FW11" s="164">
        <f>$Z$11*BY11</f>
        <v>0</v>
      </c>
      <c r="FX11" s="164">
        <f>$AA$11*BZ11</f>
        <v>0</v>
      </c>
      <c r="FY11" s="164">
        <f>$AB$11*CA11</f>
        <v>53.555700000000002</v>
      </c>
      <c r="FZ11" s="164">
        <f>$AC$11*CB11</f>
        <v>89.259500000000003</v>
      </c>
      <c r="GA11" s="164">
        <f>$AD$11*CC11</f>
        <v>17.851900000000001</v>
      </c>
      <c r="GB11" s="164">
        <f>$AE$11*CD11</f>
        <v>267.77850000000001</v>
      </c>
      <c r="GC11" s="164">
        <f>$AF$11*CE11</f>
        <v>35.703800000000001</v>
      </c>
      <c r="GD11" s="164">
        <f>$AG$11*CF11</f>
        <v>35.703800000000001</v>
      </c>
      <c r="GE11" s="164">
        <f>$AH$11*CG11</f>
        <v>89.259500000000003</v>
      </c>
      <c r="GF11" s="164">
        <f>$AI$11*CH11</f>
        <v>107.1114</v>
      </c>
      <c r="GG11" s="164">
        <f>$AJ$11*CI11</f>
        <v>428.44560000000001</v>
      </c>
      <c r="GH11" s="164">
        <f>$AK$11*CJ11</f>
        <v>17.851900000000001</v>
      </c>
      <c r="GI11" s="164">
        <f>$AL$11*CK11</f>
        <v>428.44560000000001</v>
      </c>
      <c r="GJ11" s="173">
        <f>$AM$11*CL11</f>
        <v>285.63040000000001</v>
      </c>
      <c r="GK11" s="229"/>
      <c r="GL11" s="172">
        <f>$X$11*CN11</f>
        <v>0</v>
      </c>
      <c r="GM11" s="164">
        <f>$Y$11*CO11</f>
        <v>0</v>
      </c>
      <c r="GN11" s="164">
        <f>$Z$11*CP11</f>
        <v>0</v>
      </c>
      <c r="GO11" s="164">
        <f>$AA$11*CQ11</f>
        <v>0</v>
      </c>
      <c r="GP11" s="164">
        <f>$AB$11*CR11</f>
        <v>0</v>
      </c>
      <c r="GQ11" s="164">
        <f>$AC$11*CS11</f>
        <v>0</v>
      </c>
      <c r="GR11" s="164">
        <f>$AD$11*CT11</f>
        <v>0</v>
      </c>
      <c r="GS11" s="164">
        <f>$AE$11*CU11</f>
        <v>0</v>
      </c>
      <c r="GT11" s="164">
        <f>$AF$11*CV11</f>
        <v>0</v>
      </c>
      <c r="GU11" s="164">
        <f>$AG$11*CW11</f>
        <v>0</v>
      </c>
      <c r="GV11" s="164">
        <f>$AH$11*CX11</f>
        <v>0</v>
      </c>
      <c r="GW11" s="164">
        <f>$AI$11*CY11</f>
        <v>0</v>
      </c>
      <c r="GX11" s="164">
        <f>$AJ$11*CZ11</f>
        <v>0</v>
      </c>
      <c r="GY11" s="164">
        <f>$AK$11*DA11</f>
        <v>0</v>
      </c>
      <c r="GZ11" s="164">
        <f>$AL$11*DB11</f>
        <v>0</v>
      </c>
      <c r="HA11" s="173">
        <f>$AM$11*DC11</f>
        <v>0</v>
      </c>
      <c r="HB11" s="229"/>
      <c r="HC11" s="172">
        <f>$X$11*DE11</f>
        <v>0</v>
      </c>
      <c r="HD11" s="164">
        <f>$Y$11*DF11</f>
        <v>321.33420000000001</v>
      </c>
      <c r="HE11" s="164">
        <f>$Z$11*DG11</f>
        <v>642.66840000000002</v>
      </c>
      <c r="HF11" s="164">
        <f>$AA$11*DH11</f>
        <v>321.33420000000001</v>
      </c>
      <c r="HG11" s="164">
        <f>$AB$11*DI11</f>
        <v>0</v>
      </c>
      <c r="HH11" s="164">
        <f>$AC$11*DJ11</f>
        <v>0</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73">
        <f>$AM$11*DT11</f>
        <v>0</v>
      </c>
      <c r="HS11" s="229"/>
      <c r="HT11" s="172">
        <f>$X$11*DV11</f>
        <v>0</v>
      </c>
      <c r="HU11" s="164">
        <f>$Y$11*DW11</f>
        <v>0</v>
      </c>
      <c r="HV11" s="164">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73">
        <f>$AM$11*EK11</f>
        <v>0</v>
      </c>
      <c r="IK11" s="49" t="s">
        <v>228</v>
      </c>
      <c r="IL11" s="62">
        <f t="shared" si="4"/>
        <v>0</v>
      </c>
      <c r="IM11" s="289">
        <f t="shared" si="5"/>
        <v>0</v>
      </c>
      <c r="IN11" s="289">
        <f t="shared" si="6"/>
        <v>367.71214106785305</v>
      </c>
      <c r="IO11" s="289">
        <f t="shared" si="7"/>
        <v>0</v>
      </c>
      <c r="IP11" s="289">
        <f t="shared" si="8"/>
        <v>0</v>
      </c>
      <c r="IQ11" s="236">
        <f t="shared" si="9"/>
        <v>0</v>
      </c>
    </row>
    <row r="12" spans="1:251">
      <c r="A12" s="62" t="s">
        <v>259</v>
      </c>
      <c r="B12" s="145">
        <f>INDEX('Waste Projections'!$H14:$AL14,MATCH('5. YTS UCRTS+Backyard Compost'!$B$1,'Waste Projections'!$H$6:$AL$6,0))</f>
        <v>11510.33</v>
      </c>
      <c r="C12" s="286" t="s">
        <v>294</v>
      </c>
      <c r="D12" s="154" t="s">
        <v>297</v>
      </c>
      <c r="E12" s="83" t="s">
        <v>249</v>
      </c>
      <c r="F12" s="83" t="s">
        <v>249</v>
      </c>
      <c r="G12" s="156">
        <v>7.8</v>
      </c>
      <c r="H12" s="83" t="s">
        <v>219</v>
      </c>
      <c r="I12" s="156">
        <v>0</v>
      </c>
      <c r="J12" s="156" t="str">
        <f t="shared" si="1"/>
        <v>N/A</v>
      </c>
      <c r="K12" s="156">
        <v>0</v>
      </c>
      <c r="L12" s="240" t="str">
        <f t="shared" si="2"/>
        <v>N/A</v>
      </c>
      <c r="M12" s="243">
        <f t="shared" si="10"/>
        <v>1200</v>
      </c>
      <c r="N12" s="240" t="str">
        <f t="shared" si="3"/>
        <v>Rail</v>
      </c>
      <c r="O12" s="172">
        <f t="shared" si="0"/>
        <v>57459.567360000001</v>
      </c>
      <c r="P12" s="164">
        <f t="shared" si="0"/>
        <v>0</v>
      </c>
      <c r="Q12" s="164">
        <f t="shared" si="0"/>
        <v>0</v>
      </c>
      <c r="R12" s="173">
        <f t="shared" si="0"/>
        <v>8839933.4399999995</v>
      </c>
      <c r="S12" s="172">
        <f>INDEX('Transportation GHG'!$B$21:$B$24,MATCH('5. YTS UCRTS+Backyard Compost'!S$4,'Transportation GHG'!$A$21:$A$24,0))*O12</f>
        <v>10.309130377728</v>
      </c>
      <c r="T12" s="164">
        <f>INDEX('Transportation GHG'!$B$21:$B$24,MATCH('5. YTS UCRTS+Backyard Compost'!T$4,'Transportation GHG'!$A$21:$A$24,0))*P12</f>
        <v>0</v>
      </c>
      <c r="U12" s="164">
        <f>INDEX('Transportation GHG'!$B$21:$B$24,MATCH('5. YTS UCRTS+Backyard Compost'!U$4,'Transportation GHG'!$A$21:$A$24,0))*Q12</f>
        <v>0</v>
      </c>
      <c r="V12" s="173">
        <f>INDEX('Transportation GHG'!$B$21:$B$24,MATCH('5. YTS UCRTS+Backyard Compost'!V$4,'Transportation GHG'!$A$21:$A$24,0))*R12</f>
        <v>209.53517027902441</v>
      </c>
      <c r="X12" s="172">
        <f>INDEX('Waste Composition'!$P$5:$P$20,MATCH('5. YTS UCRTS+Backyard Compost'!X$4,'Waste Composition'!$O$5:$O$20,0))*$B12</f>
        <v>460.41320000000002</v>
      </c>
      <c r="Y12" s="164">
        <f>INDEX('Waste Composition'!$P$5:$P$20,MATCH('5. YTS UCRTS+Backyard Compost'!Y$4,'Waste Composition'!$O$5:$O$20,0))*$B12</f>
        <v>1956.7560999999998</v>
      </c>
      <c r="Z12" s="164">
        <f>INDEX('Waste Composition'!$P$5:$P$20,MATCH('5. YTS UCRTS+Backyard Compost'!Z$4,'Waste Composition'!$O$5:$O$20,0))*$B12</f>
        <v>2071.8593999999998</v>
      </c>
      <c r="AA12" s="164">
        <f>INDEX('Waste Composition'!$P$5:$P$20,MATCH('5. YTS UCRTS+Backyard Compost'!AA$4,'Waste Composition'!$O$5:$O$20,0))*$B12</f>
        <v>1035.9296999999999</v>
      </c>
      <c r="AB12" s="164">
        <f>INDEX('Waste Composition'!$P$5:$P$20,MATCH('5. YTS UCRTS+Backyard Compost'!AB$4,'Waste Composition'!$O$5:$O$20,0))*$B12</f>
        <v>172.65494999999999</v>
      </c>
      <c r="AC12" s="164">
        <f>INDEX('Waste Composition'!$P$5:$P$20,MATCH('5. YTS UCRTS+Backyard Compost'!AC$4,'Waste Composition'!$O$5:$O$20,0))*$B12</f>
        <v>287.75825000000003</v>
      </c>
      <c r="AD12" s="164">
        <f>INDEX('Waste Composition'!$P$5:$P$20,MATCH('5. YTS UCRTS+Backyard Compost'!AD$4,'Waste Composition'!$O$5:$O$20,0))*$B12</f>
        <v>57.551650000000002</v>
      </c>
      <c r="AE12" s="164">
        <f>INDEX('Waste Composition'!$P$5:$P$20,MATCH('5. YTS UCRTS+Backyard Compost'!AE$4,'Waste Composition'!$O$5:$O$20,0))*$B12</f>
        <v>863.27474999999993</v>
      </c>
      <c r="AF12" s="164">
        <f>INDEX('Waste Composition'!$P$5:$P$20,MATCH('5. YTS UCRTS+Backyard Compost'!AF$4,'Waste Composition'!$O$5:$O$20,0))*$B12</f>
        <v>115.1033</v>
      </c>
      <c r="AG12" s="164">
        <f>INDEX('Waste Composition'!$P$5:$P$20,MATCH('5. YTS UCRTS+Backyard Compost'!AG$4,'Waste Composition'!$O$5:$O$20,0))*$B12</f>
        <v>115.1033</v>
      </c>
      <c r="AH12" s="164">
        <f>INDEX('Waste Composition'!$P$5:$P$20,MATCH('5. YTS UCRTS+Backyard Compost'!AH$4,'Waste Composition'!$O$5:$O$20,0))*$B12</f>
        <v>287.75825000000003</v>
      </c>
      <c r="AI12" s="164">
        <f>INDEX('Waste Composition'!$P$5:$P$20,MATCH('5. YTS UCRTS+Backyard Compost'!AI$4,'Waste Composition'!$O$5:$O$20,0))*$B12</f>
        <v>345.30989999999997</v>
      </c>
      <c r="AJ12" s="164">
        <f>INDEX('Waste Composition'!$P$5:$P$20,MATCH('5. YTS UCRTS+Backyard Compost'!AJ$4,'Waste Composition'!$O$5:$O$20,0))*$B12</f>
        <v>1381.2395999999999</v>
      </c>
      <c r="AK12" s="164">
        <f>INDEX('Waste Composition'!$P$5:$P$20,MATCH('5. YTS UCRTS+Backyard Compost'!AK$4,'Waste Composition'!$O$5:$O$20,0))*$B12</f>
        <v>57.551650000000002</v>
      </c>
      <c r="AL12" s="164">
        <f>INDEX('Waste Composition'!$P$5:$P$20,MATCH('5. YTS UCRTS+Backyard Compost'!AL$4,'Waste Composition'!$O$5:$O$20,0))*$B12</f>
        <v>1381.2395999999999</v>
      </c>
      <c r="AM12" s="173">
        <f>INDEX('Waste Composition'!$P$5:$P$20,MATCH('5. YTS UCRTS+Backyard Compost'!AM$4,'Waste Composition'!$O$5:$O$20,0))*$B12</f>
        <v>920.82640000000004</v>
      </c>
      <c r="AO12" s="214">
        <v>0</v>
      </c>
      <c r="AP12" s="215">
        <v>0</v>
      </c>
      <c r="AQ12" s="215">
        <v>0</v>
      </c>
      <c r="AR12" s="215">
        <v>0</v>
      </c>
      <c r="AS12" s="215">
        <v>0</v>
      </c>
      <c r="AT12" s="215">
        <v>0</v>
      </c>
      <c r="AU12" s="215">
        <v>0</v>
      </c>
      <c r="AV12" s="215">
        <v>0</v>
      </c>
      <c r="AW12" s="215">
        <v>0</v>
      </c>
      <c r="AX12" s="215">
        <v>0</v>
      </c>
      <c r="AY12" s="215">
        <v>0</v>
      </c>
      <c r="AZ12" s="215">
        <v>0</v>
      </c>
      <c r="BA12" s="215">
        <v>0</v>
      </c>
      <c r="BB12" s="215">
        <v>0</v>
      </c>
      <c r="BC12" s="215">
        <v>0</v>
      </c>
      <c r="BD12" s="215">
        <v>0</v>
      </c>
      <c r="BF12" s="214">
        <v>0</v>
      </c>
      <c r="BG12" s="215">
        <v>0</v>
      </c>
      <c r="BH12" s="215">
        <v>0</v>
      </c>
      <c r="BI12" s="215">
        <v>0</v>
      </c>
      <c r="BJ12" s="215">
        <v>0</v>
      </c>
      <c r="BK12" s="215">
        <v>0</v>
      </c>
      <c r="BL12" s="215">
        <v>0</v>
      </c>
      <c r="BM12" s="215">
        <v>0</v>
      </c>
      <c r="BN12" s="215">
        <v>0</v>
      </c>
      <c r="BO12" s="215">
        <v>0</v>
      </c>
      <c r="BP12" s="215">
        <v>0</v>
      </c>
      <c r="BQ12" s="215">
        <v>0</v>
      </c>
      <c r="BR12" s="215">
        <v>0</v>
      </c>
      <c r="BS12" s="215">
        <v>0</v>
      </c>
      <c r="BT12" s="215">
        <v>0</v>
      </c>
      <c r="BU12" s="219">
        <v>0</v>
      </c>
      <c r="BW12" s="214">
        <v>1</v>
      </c>
      <c r="BX12" s="215">
        <f>'Waste Composition'!$G$5/'Waste Composition'!$P$5</f>
        <v>0.4705882352941177</v>
      </c>
      <c r="BY12" s="215">
        <v>0</v>
      </c>
      <c r="BZ12" s="215">
        <v>0</v>
      </c>
      <c r="CA12" s="215">
        <v>1</v>
      </c>
      <c r="CB12" s="215">
        <v>1</v>
      </c>
      <c r="CC12" s="215">
        <v>1</v>
      </c>
      <c r="CD12" s="215">
        <v>1</v>
      </c>
      <c r="CE12" s="215">
        <v>1</v>
      </c>
      <c r="CF12" s="215">
        <v>1</v>
      </c>
      <c r="CG12" s="215">
        <v>1</v>
      </c>
      <c r="CH12" s="215">
        <v>1</v>
      </c>
      <c r="CI12" s="215">
        <v>1</v>
      </c>
      <c r="CJ12" s="215">
        <v>1</v>
      </c>
      <c r="CK12" s="215">
        <v>1</v>
      </c>
      <c r="CL12" s="219">
        <v>1</v>
      </c>
      <c r="CN12" s="214">
        <v>0</v>
      </c>
      <c r="CO12" s="215">
        <v>0</v>
      </c>
      <c r="CP12" s="215">
        <v>0</v>
      </c>
      <c r="CQ12" s="215">
        <v>0</v>
      </c>
      <c r="CR12" s="215">
        <v>0</v>
      </c>
      <c r="CS12" s="215">
        <v>0</v>
      </c>
      <c r="CT12" s="215">
        <v>0</v>
      </c>
      <c r="CU12" s="215">
        <v>0</v>
      </c>
      <c r="CV12" s="215">
        <v>0</v>
      </c>
      <c r="CW12" s="215">
        <v>0</v>
      </c>
      <c r="CX12" s="215">
        <v>0</v>
      </c>
      <c r="CY12" s="215">
        <v>0</v>
      </c>
      <c r="CZ12" s="215">
        <v>0</v>
      </c>
      <c r="DA12" s="215">
        <v>0</v>
      </c>
      <c r="DB12" s="215">
        <v>0</v>
      </c>
      <c r="DC12" s="219">
        <v>0</v>
      </c>
      <c r="DE12" s="214">
        <v>0</v>
      </c>
      <c r="DF12" s="215">
        <f>'Waste Composition'!$G$16/'Waste Composition'!$P$5</f>
        <v>0.52941176470588236</v>
      </c>
      <c r="DG12" s="215">
        <v>1</v>
      </c>
      <c r="DH12" s="215">
        <v>1</v>
      </c>
      <c r="DI12" s="215">
        <v>0</v>
      </c>
      <c r="DJ12" s="215">
        <v>0</v>
      </c>
      <c r="DK12" s="215">
        <v>0</v>
      </c>
      <c r="DL12" s="215">
        <v>0</v>
      </c>
      <c r="DM12" s="215">
        <v>0</v>
      </c>
      <c r="DN12" s="215">
        <v>0</v>
      </c>
      <c r="DO12" s="215">
        <v>0</v>
      </c>
      <c r="DP12" s="215">
        <v>0</v>
      </c>
      <c r="DQ12" s="215">
        <v>0</v>
      </c>
      <c r="DR12" s="215">
        <v>0</v>
      </c>
      <c r="DS12" s="215">
        <v>0</v>
      </c>
      <c r="DT12" s="219">
        <v>0</v>
      </c>
      <c r="DV12" s="214">
        <v>0</v>
      </c>
      <c r="DW12" s="215">
        <v>0</v>
      </c>
      <c r="DX12" s="215">
        <v>0</v>
      </c>
      <c r="DY12" s="215">
        <v>0</v>
      </c>
      <c r="DZ12" s="215">
        <v>0</v>
      </c>
      <c r="EA12" s="215">
        <v>0</v>
      </c>
      <c r="EB12" s="215">
        <v>0</v>
      </c>
      <c r="EC12" s="215">
        <v>0</v>
      </c>
      <c r="ED12" s="215">
        <v>0</v>
      </c>
      <c r="EE12" s="215">
        <v>0</v>
      </c>
      <c r="EF12" s="215">
        <v>0</v>
      </c>
      <c r="EG12" s="215">
        <v>0</v>
      </c>
      <c r="EH12" s="215">
        <v>0</v>
      </c>
      <c r="EI12" s="215">
        <v>0</v>
      </c>
      <c r="EJ12" s="215">
        <v>0</v>
      </c>
      <c r="EK12" s="219">
        <v>0</v>
      </c>
      <c r="EM12" s="172">
        <f>$X$12*AO12</f>
        <v>0</v>
      </c>
      <c r="EN12" s="164">
        <f>$Y$12*AP12</f>
        <v>0</v>
      </c>
      <c r="EO12" s="164">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73">
        <f>$AM$12*BD12</f>
        <v>0</v>
      </c>
      <c r="FC12" s="229"/>
      <c r="FD12" s="172">
        <f>$X$12*BF12</f>
        <v>0</v>
      </c>
      <c r="FE12" s="164">
        <f>$Y$12*BG12</f>
        <v>0</v>
      </c>
      <c r="FF12" s="164">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73">
        <f>$AM$12*BU12</f>
        <v>0</v>
      </c>
      <c r="FT12" s="229"/>
      <c r="FU12" s="172">
        <f>$X$12*BW12</f>
        <v>460.41320000000002</v>
      </c>
      <c r="FV12" s="164">
        <f>$Y$12*BX12</f>
        <v>920.82640000000004</v>
      </c>
      <c r="FW12" s="164">
        <f>$Z$12*BY12</f>
        <v>0</v>
      </c>
      <c r="FX12" s="164">
        <f>$AA$12*BZ12</f>
        <v>0</v>
      </c>
      <c r="FY12" s="164">
        <f>$AB$12*CA12</f>
        <v>172.65494999999999</v>
      </c>
      <c r="FZ12" s="164">
        <f>$AC$12*CB12</f>
        <v>287.75825000000003</v>
      </c>
      <c r="GA12" s="164">
        <f>$AD$12*CC12</f>
        <v>57.551650000000002</v>
      </c>
      <c r="GB12" s="164">
        <f>$AE$12*CD12</f>
        <v>863.27474999999993</v>
      </c>
      <c r="GC12" s="164">
        <f>$AF$12*CE12</f>
        <v>115.1033</v>
      </c>
      <c r="GD12" s="164">
        <f>$AG$12*CF12</f>
        <v>115.1033</v>
      </c>
      <c r="GE12" s="164">
        <f>$AH$12*CG12</f>
        <v>287.75825000000003</v>
      </c>
      <c r="GF12" s="164">
        <f>$AI$12*CH12</f>
        <v>345.30989999999997</v>
      </c>
      <c r="GG12" s="164">
        <f>$AJ$12*CI12</f>
        <v>1381.2395999999999</v>
      </c>
      <c r="GH12" s="164">
        <f>$AK$12*CJ12</f>
        <v>57.551650000000002</v>
      </c>
      <c r="GI12" s="164">
        <f>$AL$12*CK12</f>
        <v>1381.2395999999999</v>
      </c>
      <c r="GJ12" s="173">
        <f>$AM$12*CL12</f>
        <v>920.82640000000004</v>
      </c>
      <c r="GK12" s="229"/>
      <c r="GL12" s="172">
        <f>$X$12*CN12</f>
        <v>0</v>
      </c>
      <c r="GM12" s="164">
        <f>$Y$12*CO12</f>
        <v>0</v>
      </c>
      <c r="GN12" s="164">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73">
        <f>$AM$12*DC12</f>
        <v>0</v>
      </c>
      <c r="HB12" s="229"/>
      <c r="HC12" s="172">
        <f>$X$12*DE12</f>
        <v>0</v>
      </c>
      <c r="HD12" s="164">
        <f>$Y$12*DF12</f>
        <v>1035.9296999999999</v>
      </c>
      <c r="HE12" s="164">
        <f>$Z$12*DG12</f>
        <v>2071.8593999999998</v>
      </c>
      <c r="HF12" s="164">
        <f>$AA$12*DH12</f>
        <v>1035.9296999999999</v>
      </c>
      <c r="HG12" s="164">
        <f>$AB$12*DI12</f>
        <v>0</v>
      </c>
      <c r="HH12" s="164">
        <f>$AC$12*DJ12</f>
        <v>0</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73">
        <f>$AM$12*DT12</f>
        <v>0</v>
      </c>
      <c r="HS12" s="229"/>
      <c r="HT12" s="172">
        <f>$X$12*DV12</f>
        <v>0</v>
      </c>
      <c r="HU12" s="164">
        <f>$Y$12*DW12</f>
        <v>0</v>
      </c>
      <c r="HV12" s="164">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73">
        <f>$AM$12*EK12</f>
        <v>0</v>
      </c>
      <c r="IK12" s="49" t="s">
        <v>229</v>
      </c>
      <c r="IL12" s="62">
        <f t="shared" si="4"/>
        <v>0</v>
      </c>
      <c r="IM12" s="289">
        <f t="shared" si="5"/>
        <v>0</v>
      </c>
      <c r="IN12" s="289">
        <f t="shared" si="6"/>
        <v>5515.6821160177988</v>
      </c>
      <c r="IO12" s="289">
        <f t="shared" si="7"/>
        <v>0</v>
      </c>
      <c r="IP12" s="289">
        <f t="shared" si="8"/>
        <v>0</v>
      </c>
      <c r="IQ12" s="236">
        <f t="shared" si="9"/>
        <v>0</v>
      </c>
    </row>
    <row r="13" spans="1:251">
      <c r="A13" s="367" t="s">
        <v>260</v>
      </c>
      <c r="B13" s="145">
        <f>INDEX('Waste Projections'!$H15:$AL15,MATCH('5. YTS UCRTS+Backyard Compost'!$B$1,'Waste Projections'!$H$6:$AL$6,0))</f>
        <v>2245</v>
      </c>
      <c r="C13" s="286" t="s">
        <v>294</v>
      </c>
      <c r="D13" s="154" t="s">
        <v>257</v>
      </c>
      <c r="E13" s="83" t="s">
        <v>249</v>
      </c>
      <c r="F13" s="83" t="s">
        <v>249</v>
      </c>
      <c r="G13" s="156">
        <v>11.8</v>
      </c>
      <c r="H13" s="83" t="s">
        <v>220</v>
      </c>
      <c r="I13" s="156">
        <v>0</v>
      </c>
      <c r="J13" s="156" t="str">
        <f t="shared" si="1"/>
        <v>N/A</v>
      </c>
      <c r="K13" s="156">
        <v>0</v>
      </c>
      <c r="L13" s="240" t="str">
        <f t="shared" si="2"/>
        <v>N/A</v>
      </c>
      <c r="M13" s="243">
        <f t="shared" si="10"/>
        <v>1200</v>
      </c>
      <c r="N13" s="240" t="str">
        <f t="shared" si="3"/>
        <v>Rail</v>
      </c>
      <c r="O13" s="172">
        <f t="shared" si="0"/>
        <v>0</v>
      </c>
      <c r="P13" s="164">
        <f t="shared" si="0"/>
        <v>16954.240000000002</v>
      </c>
      <c r="Q13" s="164">
        <f t="shared" si="0"/>
        <v>0</v>
      </c>
      <c r="R13" s="173">
        <f t="shared" si="0"/>
        <v>1724160.0000000002</v>
      </c>
      <c r="S13" s="172">
        <f>INDEX('Transportation GHG'!$B$21:$B$24,MATCH('5. YTS UCRTS+Backyard Compost'!S$4,'Transportation GHG'!$A$21:$A$24,0))*O13</f>
        <v>0</v>
      </c>
      <c r="T13" s="164">
        <f>INDEX('Transportation GHG'!$B$21:$B$24,MATCH('5. YTS UCRTS+Backyard Compost'!T$4,'Transportation GHG'!$A$21:$A$24,0))*P13</f>
        <v>1.5209257452307694</v>
      </c>
      <c r="U13" s="164">
        <f>INDEX('Transportation GHG'!$B$21:$B$24,MATCH('5. YTS UCRTS+Backyard Compost'!U$4,'Transportation GHG'!$A$21:$A$24,0))*Q13</f>
        <v>0</v>
      </c>
      <c r="V13" s="173">
        <f>INDEX('Transportation GHG'!$B$21:$B$24,MATCH('5. YTS UCRTS+Backyard Compost'!V$4,'Transportation GHG'!$A$21:$A$24,0))*R13</f>
        <v>40.868199024390258</v>
      </c>
      <c r="X13" s="172">
        <f>INDEX('Waste Composition'!$P$5:$P$20,MATCH('5. YTS UCRTS+Backyard Compost'!X$4,'Waste Composition'!$O$5:$O$20,0))*$B13</f>
        <v>89.8</v>
      </c>
      <c r="Y13" s="164">
        <f>INDEX('Waste Composition'!$P$5:$P$20,MATCH('5. YTS UCRTS+Backyard Compost'!Y$4,'Waste Composition'!$O$5:$O$20,0))*$B13</f>
        <v>381.65</v>
      </c>
      <c r="Z13" s="164">
        <f>INDEX('Waste Composition'!$P$5:$P$20,MATCH('5. YTS UCRTS+Backyard Compost'!Z$4,'Waste Composition'!$O$5:$O$20,0))*$B13</f>
        <v>404.09999999999997</v>
      </c>
      <c r="AA13" s="164">
        <f>INDEX('Waste Composition'!$P$5:$P$20,MATCH('5. YTS UCRTS+Backyard Compost'!AA$4,'Waste Composition'!$O$5:$O$20,0))*$B13</f>
        <v>202.04999999999998</v>
      </c>
      <c r="AB13" s="164">
        <f>INDEX('Waste Composition'!$P$5:$P$20,MATCH('5. YTS UCRTS+Backyard Compost'!AB$4,'Waste Composition'!$O$5:$O$20,0))*$B13</f>
        <v>33.674999999999997</v>
      </c>
      <c r="AC13" s="164">
        <f>INDEX('Waste Composition'!$P$5:$P$20,MATCH('5. YTS UCRTS+Backyard Compost'!AC$4,'Waste Composition'!$O$5:$O$20,0))*$B13</f>
        <v>56.125</v>
      </c>
      <c r="AD13" s="164">
        <f>INDEX('Waste Composition'!$P$5:$P$20,MATCH('5. YTS UCRTS+Backyard Compost'!AD$4,'Waste Composition'!$O$5:$O$20,0))*$B13</f>
        <v>11.225</v>
      </c>
      <c r="AE13" s="164">
        <f>INDEX('Waste Composition'!$P$5:$P$20,MATCH('5. YTS UCRTS+Backyard Compost'!AE$4,'Waste Composition'!$O$5:$O$20,0))*$B13</f>
        <v>168.375</v>
      </c>
      <c r="AF13" s="164">
        <f>INDEX('Waste Composition'!$P$5:$P$20,MATCH('5. YTS UCRTS+Backyard Compost'!AF$4,'Waste Composition'!$O$5:$O$20,0))*$B13</f>
        <v>22.45</v>
      </c>
      <c r="AG13" s="164">
        <f>INDEX('Waste Composition'!$P$5:$P$20,MATCH('5. YTS UCRTS+Backyard Compost'!AG$4,'Waste Composition'!$O$5:$O$20,0))*$B13</f>
        <v>22.45</v>
      </c>
      <c r="AH13" s="164">
        <f>INDEX('Waste Composition'!$P$5:$P$20,MATCH('5. YTS UCRTS+Backyard Compost'!AH$4,'Waste Composition'!$O$5:$O$20,0))*$B13</f>
        <v>56.125</v>
      </c>
      <c r="AI13" s="164">
        <f>INDEX('Waste Composition'!$P$5:$P$20,MATCH('5. YTS UCRTS+Backyard Compost'!AI$4,'Waste Composition'!$O$5:$O$20,0))*$B13</f>
        <v>67.349999999999994</v>
      </c>
      <c r="AJ13" s="164">
        <f>INDEX('Waste Composition'!$P$5:$P$20,MATCH('5. YTS UCRTS+Backyard Compost'!AJ$4,'Waste Composition'!$O$5:$O$20,0))*$B13</f>
        <v>269.39999999999998</v>
      </c>
      <c r="AK13" s="164">
        <f>INDEX('Waste Composition'!$P$5:$P$20,MATCH('5. YTS UCRTS+Backyard Compost'!AK$4,'Waste Composition'!$O$5:$O$20,0))*$B13</f>
        <v>11.225</v>
      </c>
      <c r="AL13" s="164">
        <f>INDEX('Waste Composition'!$P$5:$P$20,MATCH('5. YTS UCRTS+Backyard Compost'!AL$4,'Waste Composition'!$O$5:$O$20,0))*$B13</f>
        <v>269.39999999999998</v>
      </c>
      <c r="AM13" s="173">
        <f>INDEX('Waste Composition'!$P$5:$P$20,MATCH('5. YTS UCRTS+Backyard Compost'!AM$4,'Waste Composition'!$O$5:$O$20,0))*$B13</f>
        <v>179.6</v>
      </c>
      <c r="AO13" s="214">
        <v>0</v>
      </c>
      <c r="AP13" s="215">
        <v>0</v>
      </c>
      <c r="AQ13" s="215">
        <v>0</v>
      </c>
      <c r="AR13" s="215">
        <v>0</v>
      </c>
      <c r="AS13" s="215">
        <v>0</v>
      </c>
      <c r="AT13" s="215">
        <v>0</v>
      </c>
      <c r="AU13" s="215">
        <v>0</v>
      </c>
      <c r="AV13" s="215">
        <v>0</v>
      </c>
      <c r="AW13" s="215">
        <v>0</v>
      </c>
      <c r="AX13" s="215">
        <v>0</v>
      </c>
      <c r="AY13" s="215">
        <v>0</v>
      </c>
      <c r="AZ13" s="215">
        <v>0</v>
      </c>
      <c r="BA13" s="215">
        <v>0</v>
      </c>
      <c r="BB13" s="215">
        <v>0</v>
      </c>
      <c r="BC13" s="215">
        <v>0</v>
      </c>
      <c r="BD13" s="215">
        <v>0</v>
      </c>
      <c r="BF13" s="214">
        <v>0</v>
      </c>
      <c r="BG13" s="215">
        <v>0</v>
      </c>
      <c r="BH13" s="215">
        <v>0</v>
      </c>
      <c r="BI13" s="215">
        <v>0</v>
      </c>
      <c r="BJ13" s="215">
        <v>0</v>
      </c>
      <c r="BK13" s="215">
        <v>0</v>
      </c>
      <c r="BL13" s="215">
        <v>0</v>
      </c>
      <c r="BM13" s="215">
        <v>0</v>
      </c>
      <c r="BN13" s="215">
        <v>0</v>
      </c>
      <c r="BO13" s="215">
        <v>0</v>
      </c>
      <c r="BP13" s="215">
        <v>0</v>
      </c>
      <c r="BQ13" s="215">
        <v>0</v>
      </c>
      <c r="BR13" s="215">
        <v>0</v>
      </c>
      <c r="BS13" s="215">
        <v>0</v>
      </c>
      <c r="BT13" s="215">
        <v>0</v>
      </c>
      <c r="BU13" s="219">
        <v>0</v>
      </c>
      <c r="BW13" s="214">
        <v>1</v>
      </c>
      <c r="BX13" s="215">
        <f>'Waste Composition'!$G$5/'Waste Composition'!$P$5</f>
        <v>0.4705882352941177</v>
      </c>
      <c r="BY13" s="215">
        <v>0</v>
      </c>
      <c r="BZ13" s="215">
        <v>0</v>
      </c>
      <c r="CA13" s="215">
        <v>1</v>
      </c>
      <c r="CB13" s="215">
        <v>1</v>
      </c>
      <c r="CC13" s="215">
        <v>1</v>
      </c>
      <c r="CD13" s="215">
        <v>1</v>
      </c>
      <c r="CE13" s="215">
        <v>1</v>
      </c>
      <c r="CF13" s="215">
        <v>1</v>
      </c>
      <c r="CG13" s="215">
        <v>1</v>
      </c>
      <c r="CH13" s="215">
        <v>1</v>
      </c>
      <c r="CI13" s="215">
        <v>1</v>
      </c>
      <c r="CJ13" s="215">
        <v>1</v>
      </c>
      <c r="CK13" s="215">
        <v>1</v>
      </c>
      <c r="CL13" s="219">
        <v>1</v>
      </c>
      <c r="CN13" s="214">
        <v>0</v>
      </c>
      <c r="CO13" s="215">
        <v>0</v>
      </c>
      <c r="CP13" s="215">
        <v>0</v>
      </c>
      <c r="CQ13" s="215">
        <v>0</v>
      </c>
      <c r="CR13" s="215">
        <v>0</v>
      </c>
      <c r="CS13" s="215">
        <v>0</v>
      </c>
      <c r="CT13" s="215">
        <v>0</v>
      </c>
      <c r="CU13" s="215">
        <v>0</v>
      </c>
      <c r="CV13" s="215">
        <v>0</v>
      </c>
      <c r="CW13" s="215">
        <v>0</v>
      </c>
      <c r="CX13" s="215">
        <v>0</v>
      </c>
      <c r="CY13" s="215">
        <v>0</v>
      </c>
      <c r="CZ13" s="215">
        <v>0</v>
      </c>
      <c r="DA13" s="215">
        <v>0</v>
      </c>
      <c r="DB13" s="215">
        <v>0</v>
      </c>
      <c r="DC13" s="219">
        <v>0</v>
      </c>
      <c r="DE13" s="214">
        <v>0</v>
      </c>
      <c r="DF13" s="215">
        <f>'Waste Composition'!$G$16/'Waste Composition'!$P$5</f>
        <v>0.52941176470588236</v>
      </c>
      <c r="DG13" s="215">
        <v>1</v>
      </c>
      <c r="DH13" s="215">
        <v>1</v>
      </c>
      <c r="DI13" s="215">
        <v>0</v>
      </c>
      <c r="DJ13" s="215">
        <v>0</v>
      </c>
      <c r="DK13" s="215">
        <v>0</v>
      </c>
      <c r="DL13" s="215">
        <v>0</v>
      </c>
      <c r="DM13" s="215">
        <v>0</v>
      </c>
      <c r="DN13" s="215">
        <v>0</v>
      </c>
      <c r="DO13" s="215">
        <v>0</v>
      </c>
      <c r="DP13" s="215">
        <v>0</v>
      </c>
      <c r="DQ13" s="215">
        <v>0</v>
      </c>
      <c r="DR13" s="215">
        <v>0</v>
      </c>
      <c r="DS13" s="215">
        <v>0</v>
      </c>
      <c r="DT13" s="219">
        <v>0</v>
      </c>
      <c r="DV13" s="214">
        <v>0</v>
      </c>
      <c r="DW13" s="215">
        <v>0</v>
      </c>
      <c r="DX13" s="215">
        <v>0</v>
      </c>
      <c r="DY13" s="215">
        <v>0</v>
      </c>
      <c r="DZ13" s="215">
        <v>0</v>
      </c>
      <c r="EA13" s="215">
        <v>0</v>
      </c>
      <c r="EB13" s="215">
        <v>0</v>
      </c>
      <c r="EC13" s="215">
        <v>0</v>
      </c>
      <c r="ED13" s="215">
        <v>0</v>
      </c>
      <c r="EE13" s="215">
        <v>0</v>
      </c>
      <c r="EF13" s="215">
        <v>0</v>
      </c>
      <c r="EG13" s="215">
        <v>0</v>
      </c>
      <c r="EH13" s="215">
        <v>0</v>
      </c>
      <c r="EI13" s="215">
        <v>0</v>
      </c>
      <c r="EJ13" s="215">
        <v>0</v>
      </c>
      <c r="EK13" s="219">
        <v>0</v>
      </c>
      <c r="EM13" s="172">
        <f>$X$13*AO13</f>
        <v>0</v>
      </c>
      <c r="EN13" s="164">
        <f>$Y$13*AP13</f>
        <v>0</v>
      </c>
      <c r="EO13" s="164">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73">
        <f>$AM$13*BD13</f>
        <v>0</v>
      </c>
      <c r="FC13" s="229"/>
      <c r="FD13" s="172">
        <f>$X$13*BF13</f>
        <v>0</v>
      </c>
      <c r="FE13" s="164">
        <f>$Y$13*BG13</f>
        <v>0</v>
      </c>
      <c r="FF13" s="164">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73">
        <f>$AM$13*BU13</f>
        <v>0</v>
      </c>
      <c r="FT13" s="229"/>
      <c r="FU13" s="172">
        <f>$X$13*BW13</f>
        <v>89.8</v>
      </c>
      <c r="FV13" s="164">
        <f>$Y$13*BX13</f>
        <v>179.6</v>
      </c>
      <c r="FW13" s="164">
        <f>$Z$13*BY13</f>
        <v>0</v>
      </c>
      <c r="FX13" s="164">
        <f>$AA$13*BZ13</f>
        <v>0</v>
      </c>
      <c r="FY13" s="164">
        <f>$AB$13*CA13</f>
        <v>33.674999999999997</v>
      </c>
      <c r="FZ13" s="164">
        <f>$AC$13*CB13</f>
        <v>56.125</v>
      </c>
      <c r="GA13" s="164">
        <f>$AD$13*CC13</f>
        <v>11.225</v>
      </c>
      <c r="GB13" s="164">
        <f>$AE$13*CD13</f>
        <v>168.375</v>
      </c>
      <c r="GC13" s="164">
        <f>$AF$13*CE13</f>
        <v>22.45</v>
      </c>
      <c r="GD13" s="164">
        <f>$AG$13*CF13</f>
        <v>22.45</v>
      </c>
      <c r="GE13" s="164">
        <f>$AH$13*CG13</f>
        <v>56.125</v>
      </c>
      <c r="GF13" s="164">
        <f>$AI$13*CH13</f>
        <v>67.349999999999994</v>
      </c>
      <c r="GG13" s="164">
        <f>$AJ$13*CI13</f>
        <v>269.39999999999998</v>
      </c>
      <c r="GH13" s="164">
        <f>$AK$13*CJ13</f>
        <v>11.225</v>
      </c>
      <c r="GI13" s="164">
        <f>$AL$13*CK13</f>
        <v>269.39999999999998</v>
      </c>
      <c r="GJ13" s="173">
        <f>$AM$13*CL13</f>
        <v>179.6</v>
      </c>
      <c r="GK13" s="229"/>
      <c r="GL13" s="172">
        <f>$X$13*CN13</f>
        <v>0</v>
      </c>
      <c r="GM13" s="164">
        <f>$Y$13*CO13</f>
        <v>0</v>
      </c>
      <c r="GN13" s="164">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73">
        <f>$AM$13*DC13</f>
        <v>0</v>
      </c>
      <c r="HB13" s="229"/>
      <c r="HC13" s="172">
        <f>$X$13*DE13</f>
        <v>0</v>
      </c>
      <c r="HD13" s="164">
        <f>$Y$13*DF13</f>
        <v>202.04999999999998</v>
      </c>
      <c r="HE13" s="164">
        <f>$Z$13*DG13</f>
        <v>404.09999999999997</v>
      </c>
      <c r="HF13" s="164">
        <f>$AA$13*DH13</f>
        <v>202.04999999999998</v>
      </c>
      <c r="HG13" s="164">
        <f>$AB$13*DI13</f>
        <v>0</v>
      </c>
      <c r="HH13" s="164">
        <f>$AC$13*DJ13</f>
        <v>0</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73">
        <f>$AM$13*DT13</f>
        <v>0</v>
      </c>
      <c r="HS13" s="229"/>
      <c r="HT13" s="172">
        <f>$X$13*DV13</f>
        <v>0</v>
      </c>
      <c r="HU13" s="164">
        <f>$Y$13*DW13</f>
        <v>0</v>
      </c>
      <c r="HV13" s="164">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73">
        <f>$AM$13*EK13</f>
        <v>0</v>
      </c>
      <c r="IK13" s="65" t="s">
        <v>230</v>
      </c>
      <c r="IL13" s="62">
        <f t="shared" si="4"/>
        <v>0</v>
      </c>
      <c r="IM13" s="289">
        <f t="shared" si="5"/>
        <v>0</v>
      </c>
      <c r="IN13" s="289">
        <f t="shared" si="6"/>
        <v>735.42428213570611</v>
      </c>
      <c r="IO13" s="289">
        <f t="shared" si="7"/>
        <v>0</v>
      </c>
      <c r="IP13" s="289">
        <f t="shared" si="8"/>
        <v>0</v>
      </c>
      <c r="IQ13" s="236">
        <f t="shared" si="9"/>
        <v>0</v>
      </c>
    </row>
    <row r="14" spans="1:251">
      <c r="A14" s="368"/>
      <c r="B14" s="145">
        <f>INDEX('Waste Projections'!$H16:$AL16,MATCH('5. YTS UCRTS+Backyard Compost'!$B$1,'Waste Projections'!$H$6:$AL$6,0))</f>
        <v>2245</v>
      </c>
      <c r="C14" s="286" t="s">
        <v>294</v>
      </c>
      <c r="D14" s="154" t="s">
        <v>257</v>
      </c>
      <c r="E14" s="83" t="s">
        <v>249</v>
      </c>
      <c r="F14" s="83" t="s">
        <v>249</v>
      </c>
      <c r="G14" s="156">
        <v>11.8</v>
      </c>
      <c r="H14" s="83" t="s">
        <v>220</v>
      </c>
      <c r="I14" s="156">
        <v>0</v>
      </c>
      <c r="J14" s="156" t="str">
        <f t="shared" si="1"/>
        <v>N/A</v>
      </c>
      <c r="K14" s="156">
        <v>0</v>
      </c>
      <c r="L14" s="240" t="str">
        <f t="shared" si="2"/>
        <v>N/A</v>
      </c>
      <c r="M14" s="243">
        <f t="shared" si="10"/>
        <v>1200</v>
      </c>
      <c r="N14" s="240" t="str">
        <f t="shared" si="3"/>
        <v>Rail</v>
      </c>
      <c r="O14" s="172">
        <f t="shared" si="0"/>
        <v>0</v>
      </c>
      <c r="P14" s="164">
        <f t="shared" si="0"/>
        <v>16954.240000000002</v>
      </c>
      <c r="Q14" s="164">
        <f t="shared" si="0"/>
        <v>0</v>
      </c>
      <c r="R14" s="173">
        <f t="shared" si="0"/>
        <v>1724160.0000000002</v>
      </c>
      <c r="S14" s="172">
        <f>INDEX('Transportation GHG'!$B$21:$B$24,MATCH('5. YTS UCRTS+Backyard Compost'!S$4,'Transportation GHG'!$A$21:$A$24,0))*O14</f>
        <v>0</v>
      </c>
      <c r="T14" s="164">
        <f>INDEX('Transportation GHG'!$B$21:$B$24,MATCH('5. YTS UCRTS+Backyard Compost'!T$4,'Transportation GHG'!$A$21:$A$24,0))*P14</f>
        <v>1.5209257452307694</v>
      </c>
      <c r="U14" s="164">
        <f>INDEX('Transportation GHG'!$B$21:$B$24,MATCH('5. YTS UCRTS+Backyard Compost'!U$4,'Transportation GHG'!$A$21:$A$24,0))*Q14</f>
        <v>0</v>
      </c>
      <c r="V14" s="173">
        <f>INDEX('Transportation GHG'!$B$21:$B$24,MATCH('5. YTS UCRTS+Backyard Compost'!V$4,'Transportation GHG'!$A$21:$A$24,0))*R14</f>
        <v>40.868199024390258</v>
      </c>
      <c r="X14" s="172">
        <f>INDEX('Waste Composition'!$P$5:$P$20,MATCH('5. YTS UCRTS+Backyard Compost'!X$4,'Waste Composition'!$O$5:$O$20,0))*$B14</f>
        <v>89.8</v>
      </c>
      <c r="Y14" s="164">
        <f>INDEX('Waste Composition'!$P$5:$P$20,MATCH('5. YTS UCRTS+Backyard Compost'!Y$4,'Waste Composition'!$O$5:$O$20,0))*$B14</f>
        <v>381.65</v>
      </c>
      <c r="Z14" s="164">
        <f>INDEX('Waste Composition'!$P$5:$P$20,MATCH('5. YTS UCRTS+Backyard Compost'!Z$4,'Waste Composition'!$O$5:$O$20,0))*$B14</f>
        <v>404.09999999999997</v>
      </c>
      <c r="AA14" s="164">
        <f>INDEX('Waste Composition'!$P$5:$P$20,MATCH('5. YTS UCRTS+Backyard Compost'!AA$4,'Waste Composition'!$O$5:$O$20,0))*$B14</f>
        <v>202.04999999999998</v>
      </c>
      <c r="AB14" s="164">
        <f>INDEX('Waste Composition'!$P$5:$P$20,MATCH('5. YTS UCRTS+Backyard Compost'!AB$4,'Waste Composition'!$O$5:$O$20,0))*$B14</f>
        <v>33.674999999999997</v>
      </c>
      <c r="AC14" s="164">
        <f>INDEX('Waste Composition'!$P$5:$P$20,MATCH('5. YTS UCRTS+Backyard Compost'!AC$4,'Waste Composition'!$O$5:$O$20,0))*$B14</f>
        <v>56.125</v>
      </c>
      <c r="AD14" s="164">
        <f>INDEX('Waste Composition'!$P$5:$P$20,MATCH('5. YTS UCRTS+Backyard Compost'!AD$4,'Waste Composition'!$O$5:$O$20,0))*$B14</f>
        <v>11.225</v>
      </c>
      <c r="AE14" s="164">
        <f>INDEX('Waste Composition'!$P$5:$P$20,MATCH('5. YTS UCRTS+Backyard Compost'!AE$4,'Waste Composition'!$O$5:$O$20,0))*$B14</f>
        <v>168.375</v>
      </c>
      <c r="AF14" s="164">
        <f>INDEX('Waste Composition'!$P$5:$P$20,MATCH('5. YTS UCRTS+Backyard Compost'!AF$4,'Waste Composition'!$O$5:$O$20,0))*$B14</f>
        <v>22.45</v>
      </c>
      <c r="AG14" s="164">
        <f>INDEX('Waste Composition'!$P$5:$P$20,MATCH('5. YTS UCRTS+Backyard Compost'!AG$4,'Waste Composition'!$O$5:$O$20,0))*$B14</f>
        <v>22.45</v>
      </c>
      <c r="AH14" s="164">
        <f>INDEX('Waste Composition'!$P$5:$P$20,MATCH('5. YTS UCRTS+Backyard Compost'!AH$4,'Waste Composition'!$O$5:$O$20,0))*$B14</f>
        <v>56.125</v>
      </c>
      <c r="AI14" s="164">
        <f>INDEX('Waste Composition'!$P$5:$P$20,MATCH('5. YTS UCRTS+Backyard Compost'!AI$4,'Waste Composition'!$O$5:$O$20,0))*$B14</f>
        <v>67.349999999999994</v>
      </c>
      <c r="AJ14" s="164">
        <f>INDEX('Waste Composition'!$P$5:$P$20,MATCH('5. YTS UCRTS+Backyard Compost'!AJ$4,'Waste Composition'!$O$5:$O$20,0))*$B14</f>
        <v>269.39999999999998</v>
      </c>
      <c r="AK14" s="164">
        <f>INDEX('Waste Composition'!$P$5:$P$20,MATCH('5. YTS UCRTS+Backyard Compost'!AK$4,'Waste Composition'!$O$5:$O$20,0))*$B14</f>
        <v>11.225</v>
      </c>
      <c r="AL14" s="164">
        <f>INDEX('Waste Composition'!$P$5:$P$20,MATCH('5. YTS UCRTS+Backyard Compost'!AL$4,'Waste Composition'!$O$5:$O$20,0))*$B14</f>
        <v>269.39999999999998</v>
      </c>
      <c r="AM14" s="173">
        <f>INDEX('Waste Composition'!$P$5:$P$20,MATCH('5. YTS UCRTS+Backyard Compost'!AM$4,'Waste Composition'!$O$5:$O$20,0))*$B14</f>
        <v>179.6</v>
      </c>
      <c r="AO14" s="214">
        <v>0</v>
      </c>
      <c r="AP14" s="215">
        <v>0</v>
      </c>
      <c r="AQ14" s="215">
        <v>0</v>
      </c>
      <c r="AR14" s="215">
        <v>0</v>
      </c>
      <c r="AS14" s="215">
        <v>0</v>
      </c>
      <c r="AT14" s="215">
        <v>0</v>
      </c>
      <c r="AU14" s="215">
        <v>0</v>
      </c>
      <c r="AV14" s="215">
        <v>0</v>
      </c>
      <c r="AW14" s="215">
        <v>0</v>
      </c>
      <c r="AX14" s="215">
        <v>0</v>
      </c>
      <c r="AY14" s="215">
        <v>0</v>
      </c>
      <c r="AZ14" s="215">
        <v>0</v>
      </c>
      <c r="BA14" s="215">
        <v>0</v>
      </c>
      <c r="BB14" s="215">
        <v>0</v>
      </c>
      <c r="BC14" s="215">
        <v>0</v>
      </c>
      <c r="BD14" s="215">
        <v>0</v>
      </c>
      <c r="BF14" s="214">
        <v>0</v>
      </c>
      <c r="BG14" s="215">
        <v>0</v>
      </c>
      <c r="BH14" s="215">
        <v>0</v>
      </c>
      <c r="BI14" s="215">
        <v>0</v>
      </c>
      <c r="BJ14" s="215">
        <v>0</v>
      </c>
      <c r="BK14" s="215">
        <v>0</v>
      </c>
      <c r="BL14" s="215">
        <v>0</v>
      </c>
      <c r="BM14" s="215">
        <v>0</v>
      </c>
      <c r="BN14" s="215">
        <v>0</v>
      </c>
      <c r="BO14" s="215">
        <v>0</v>
      </c>
      <c r="BP14" s="215">
        <v>0</v>
      </c>
      <c r="BQ14" s="215">
        <v>0</v>
      </c>
      <c r="BR14" s="215">
        <v>0</v>
      </c>
      <c r="BS14" s="215">
        <v>0</v>
      </c>
      <c r="BT14" s="215">
        <v>0</v>
      </c>
      <c r="BU14" s="219">
        <v>0</v>
      </c>
      <c r="BW14" s="214">
        <v>1</v>
      </c>
      <c r="BX14" s="215">
        <f>'Waste Composition'!$G$5/'Waste Composition'!$P$5</f>
        <v>0.4705882352941177</v>
      </c>
      <c r="BY14" s="215">
        <v>0</v>
      </c>
      <c r="BZ14" s="215">
        <v>0</v>
      </c>
      <c r="CA14" s="215">
        <v>1</v>
      </c>
      <c r="CB14" s="215">
        <v>1</v>
      </c>
      <c r="CC14" s="215">
        <v>1</v>
      </c>
      <c r="CD14" s="215">
        <v>1</v>
      </c>
      <c r="CE14" s="215">
        <v>1</v>
      </c>
      <c r="CF14" s="215">
        <v>1</v>
      </c>
      <c r="CG14" s="215">
        <v>1</v>
      </c>
      <c r="CH14" s="215">
        <v>1</v>
      </c>
      <c r="CI14" s="215">
        <v>1</v>
      </c>
      <c r="CJ14" s="215">
        <v>1</v>
      </c>
      <c r="CK14" s="215">
        <v>1</v>
      </c>
      <c r="CL14" s="219">
        <v>1</v>
      </c>
      <c r="CN14" s="214">
        <v>0</v>
      </c>
      <c r="CO14" s="215">
        <v>0</v>
      </c>
      <c r="CP14" s="215">
        <v>0</v>
      </c>
      <c r="CQ14" s="215">
        <v>0</v>
      </c>
      <c r="CR14" s="215">
        <v>0</v>
      </c>
      <c r="CS14" s="215">
        <v>0</v>
      </c>
      <c r="CT14" s="215">
        <v>0</v>
      </c>
      <c r="CU14" s="215">
        <v>0</v>
      </c>
      <c r="CV14" s="215">
        <v>0</v>
      </c>
      <c r="CW14" s="215">
        <v>0</v>
      </c>
      <c r="CX14" s="215">
        <v>0</v>
      </c>
      <c r="CY14" s="215">
        <v>0</v>
      </c>
      <c r="CZ14" s="215">
        <v>0</v>
      </c>
      <c r="DA14" s="215">
        <v>0</v>
      </c>
      <c r="DB14" s="215">
        <v>0</v>
      </c>
      <c r="DC14" s="219">
        <v>0</v>
      </c>
      <c r="DE14" s="214">
        <v>0</v>
      </c>
      <c r="DF14" s="215">
        <f>'Waste Composition'!$G$16/'Waste Composition'!$P$5</f>
        <v>0.52941176470588236</v>
      </c>
      <c r="DG14" s="215">
        <v>1</v>
      </c>
      <c r="DH14" s="215">
        <v>1</v>
      </c>
      <c r="DI14" s="215">
        <v>0</v>
      </c>
      <c r="DJ14" s="215">
        <v>0</v>
      </c>
      <c r="DK14" s="215">
        <v>0</v>
      </c>
      <c r="DL14" s="215">
        <v>0</v>
      </c>
      <c r="DM14" s="215">
        <v>0</v>
      </c>
      <c r="DN14" s="215">
        <v>0</v>
      </c>
      <c r="DO14" s="215">
        <v>0</v>
      </c>
      <c r="DP14" s="215">
        <v>0</v>
      </c>
      <c r="DQ14" s="215">
        <v>0</v>
      </c>
      <c r="DR14" s="215">
        <v>0</v>
      </c>
      <c r="DS14" s="215">
        <v>0</v>
      </c>
      <c r="DT14" s="219">
        <v>0</v>
      </c>
      <c r="DV14" s="214">
        <v>0</v>
      </c>
      <c r="DW14" s="215">
        <v>0</v>
      </c>
      <c r="DX14" s="215">
        <v>0</v>
      </c>
      <c r="DY14" s="215">
        <v>0</v>
      </c>
      <c r="DZ14" s="215">
        <v>0</v>
      </c>
      <c r="EA14" s="215">
        <v>0</v>
      </c>
      <c r="EB14" s="215">
        <v>0</v>
      </c>
      <c r="EC14" s="215">
        <v>0</v>
      </c>
      <c r="ED14" s="215">
        <v>0</v>
      </c>
      <c r="EE14" s="215">
        <v>0</v>
      </c>
      <c r="EF14" s="215">
        <v>0</v>
      </c>
      <c r="EG14" s="215">
        <v>0</v>
      </c>
      <c r="EH14" s="215">
        <v>0</v>
      </c>
      <c r="EI14" s="215">
        <v>0</v>
      </c>
      <c r="EJ14" s="215">
        <v>0</v>
      </c>
      <c r="EK14" s="219">
        <v>0</v>
      </c>
      <c r="EM14" s="172">
        <f>$X$14*AO14</f>
        <v>0</v>
      </c>
      <c r="EN14" s="164">
        <f>$Y$14*AP14</f>
        <v>0</v>
      </c>
      <c r="EO14" s="164">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73">
        <f>$AM$14*BD14</f>
        <v>0</v>
      </c>
      <c r="FC14" s="229"/>
      <c r="FD14" s="172">
        <f>$X$14*BF14</f>
        <v>0</v>
      </c>
      <c r="FE14" s="164">
        <f>$Y$14*BG14</f>
        <v>0</v>
      </c>
      <c r="FF14" s="164">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73">
        <f>$AM$14*BU14</f>
        <v>0</v>
      </c>
      <c r="FT14" s="229"/>
      <c r="FU14" s="172">
        <f>$X$14*BW14</f>
        <v>89.8</v>
      </c>
      <c r="FV14" s="164">
        <f>$Y$14*BX14</f>
        <v>179.6</v>
      </c>
      <c r="FW14" s="164">
        <f>$Z$14*BY14</f>
        <v>0</v>
      </c>
      <c r="FX14" s="164">
        <f>$AA$14*BZ14</f>
        <v>0</v>
      </c>
      <c r="FY14" s="164">
        <f>$AB$14*CA14</f>
        <v>33.674999999999997</v>
      </c>
      <c r="FZ14" s="164">
        <f>$AC$14*CB14</f>
        <v>56.125</v>
      </c>
      <c r="GA14" s="164">
        <f>$AD$14*CC14</f>
        <v>11.225</v>
      </c>
      <c r="GB14" s="164">
        <f>$AE$14*CD14</f>
        <v>168.375</v>
      </c>
      <c r="GC14" s="164">
        <f>$AF$14*CE14</f>
        <v>22.45</v>
      </c>
      <c r="GD14" s="164">
        <f>$AG$14*CF14</f>
        <v>22.45</v>
      </c>
      <c r="GE14" s="164">
        <f>$AH$14*CG14</f>
        <v>56.125</v>
      </c>
      <c r="GF14" s="164">
        <f>$AI$14*CH14</f>
        <v>67.349999999999994</v>
      </c>
      <c r="GG14" s="164">
        <f>$AJ$14*CI14</f>
        <v>269.39999999999998</v>
      </c>
      <c r="GH14" s="164">
        <f>$AK$14*CJ14</f>
        <v>11.225</v>
      </c>
      <c r="GI14" s="164">
        <f>$AL$14*CK14</f>
        <v>269.39999999999998</v>
      </c>
      <c r="GJ14" s="173">
        <f>$AM$14*CL14</f>
        <v>179.6</v>
      </c>
      <c r="GK14" s="229"/>
      <c r="GL14" s="172">
        <f>$X$14*CN14</f>
        <v>0</v>
      </c>
      <c r="GM14" s="164">
        <f>$Y$14*CO14</f>
        <v>0</v>
      </c>
      <c r="GN14" s="164">
        <f>$Z$14*CP14</f>
        <v>0</v>
      </c>
      <c r="GO14" s="164">
        <f>$AA$14*CQ14</f>
        <v>0</v>
      </c>
      <c r="GP14" s="164">
        <f>$AB$14*CR14</f>
        <v>0</v>
      </c>
      <c r="GQ14" s="164">
        <f>$AC$14*CS14</f>
        <v>0</v>
      </c>
      <c r="GR14" s="164">
        <f>$AD$14*CT14</f>
        <v>0</v>
      </c>
      <c r="GS14" s="164">
        <f>$AE$14*CU14</f>
        <v>0</v>
      </c>
      <c r="GT14" s="164">
        <f>$AF$14*CV14</f>
        <v>0</v>
      </c>
      <c r="GU14" s="164">
        <f>$AG$14*CW14</f>
        <v>0</v>
      </c>
      <c r="GV14" s="164">
        <f>$AH$14*CX14</f>
        <v>0</v>
      </c>
      <c r="GW14" s="164">
        <f>$AI$14*CY14</f>
        <v>0</v>
      </c>
      <c r="GX14" s="164">
        <f>$AJ$14*CZ14</f>
        <v>0</v>
      </c>
      <c r="GY14" s="164">
        <f>$AK$14*DA14</f>
        <v>0</v>
      </c>
      <c r="GZ14" s="164">
        <f>$AL$14*DB14</f>
        <v>0</v>
      </c>
      <c r="HA14" s="173">
        <f>$AM$14*DC14</f>
        <v>0</v>
      </c>
      <c r="HB14" s="229"/>
      <c r="HC14" s="172">
        <f>$X$14*DE14</f>
        <v>0</v>
      </c>
      <c r="HD14" s="164">
        <f>$Y$14*DF14</f>
        <v>202.04999999999998</v>
      </c>
      <c r="HE14" s="164">
        <f>$Z$14*DG14</f>
        <v>404.09999999999997</v>
      </c>
      <c r="HF14" s="164">
        <f>$AA$14*DH14</f>
        <v>202.04999999999998</v>
      </c>
      <c r="HG14" s="164">
        <f>$AB$14*DI14</f>
        <v>0</v>
      </c>
      <c r="HH14" s="164">
        <f>$AC$14*DJ14</f>
        <v>0</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73">
        <f>$AM$14*DT14</f>
        <v>0</v>
      </c>
      <c r="HS14" s="229"/>
      <c r="HT14" s="172">
        <f>$X$14*DV14</f>
        <v>0</v>
      </c>
      <c r="HU14" s="164">
        <f>$Y$14*DW14</f>
        <v>0</v>
      </c>
      <c r="HV14" s="164">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73">
        <f>$AM$14*EK14</f>
        <v>0</v>
      </c>
      <c r="IK14" s="52" t="s">
        <v>231</v>
      </c>
      <c r="IL14" s="62">
        <f t="shared" si="4"/>
        <v>0</v>
      </c>
      <c r="IM14" s="289">
        <f t="shared" si="5"/>
        <v>0</v>
      </c>
      <c r="IN14" s="289">
        <f t="shared" si="6"/>
        <v>735.42428213570611</v>
      </c>
      <c r="IO14" s="289">
        <f t="shared" si="7"/>
        <v>0</v>
      </c>
      <c r="IP14" s="289">
        <f t="shared" si="8"/>
        <v>0</v>
      </c>
      <c r="IQ14" s="236">
        <f t="shared" si="9"/>
        <v>0</v>
      </c>
    </row>
    <row r="15" spans="1:251">
      <c r="A15" s="62" t="s">
        <v>262</v>
      </c>
      <c r="B15" s="145">
        <f>INDEX('Waste Projections'!$H17:$AL17,MATCH('5. YTS UCRTS+Backyard Compost'!$B$1,'Waste Projections'!$H$6:$AL$6,0))</f>
        <v>3517</v>
      </c>
      <c r="C15" s="286" t="s">
        <v>294</v>
      </c>
      <c r="D15" s="154" t="s">
        <v>297</v>
      </c>
      <c r="E15" s="83" t="s">
        <v>249</v>
      </c>
      <c r="F15" s="83" t="s">
        <v>249</v>
      </c>
      <c r="G15" s="156">
        <v>8</v>
      </c>
      <c r="H15" s="83" t="s">
        <v>220</v>
      </c>
      <c r="I15" s="156">
        <v>0</v>
      </c>
      <c r="J15" s="156" t="str">
        <f t="shared" si="1"/>
        <v>N/A</v>
      </c>
      <c r="K15" s="156">
        <v>0</v>
      </c>
      <c r="L15" s="240" t="str">
        <f t="shared" si="2"/>
        <v>N/A</v>
      </c>
      <c r="M15" s="243">
        <f t="shared" si="10"/>
        <v>1200</v>
      </c>
      <c r="N15" s="240" t="str">
        <f t="shared" si="3"/>
        <v>Rail</v>
      </c>
      <c r="O15" s="172">
        <f t="shared" si="0"/>
        <v>0</v>
      </c>
      <c r="P15" s="164">
        <f t="shared" si="0"/>
        <v>18007.04</v>
      </c>
      <c r="Q15" s="164">
        <f t="shared" si="0"/>
        <v>0</v>
      </c>
      <c r="R15" s="173">
        <f t="shared" si="0"/>
        <v>2701056</v>
      </c>
      <c r="S15" s="172">
        <f>INDEX('Transportation GHG'!$B$21:$B$24,MATCH('5. YTS UCRTS+Backyard Compost'!S$4,'Transportation GHG'!$A$21:$A$24,0))*O15</f>
        <v>0</v>
      </c>
      <c r="T15" s="164">
        <f>INDEX('Transportation GHG'!$B$21:$B$24,MATCH('5. YTS UCRTS+Backyard Compost'!T$4,'Transportation GHG'!$A$21:$A$24,0))*P15</f>
        <v>1.6153700036923078</v>
      </c>
      <c r="U15" s="164">
        <f>INDEX('Transportation GHG'!$B$21:$B$24,MATCH('5. YTS UCRTS+Backyard Compost'!U$4,'Transportation GHG'!$A$21:$A$24,0))*Q15</f>
        <v>0</v>
      </c>
      <c r="V15" s="173">
        <f>INDEX('Transportation GHG'!$B$21:$B$24,MATCH('5. YTS UCRTS+Backyard Compost'!V$4,'Transportation GHG'!$A$21:$A$24,0))*R15</f>
        <v>64.023811121951226</v>
      </c>
      <c r="X15" s="172">
        <f>INDEX('Waste Composition'!$P$5:$P$20,MATCH('5. YTS UCRTS+Backyard Compost'!X$4,'Waste Composition'!$O$5:$O$20,0))*$B15</f>
        <v>140.68</v>
      </c>
      <c r="Y15" s="164">
        <f>INDEX('Waste Composition'!$P$5:$P$20,MATCH('5. YTS UCRTS+Backyard Compost'!Y$4,'Waste Composition'!$O$5:$O$20,0))*$B15</f>
        <v>597.89</v>
      </c>
      <c r="Z15" s="164">
        <f>INDEX('Waste Composition'!$P$5:$P$20,MATCH('5. YTS UCRTS+Backyard Compost'!Z$4,'Waste Composition'!$O$5:$O$20,0))*$B15</f>
        <v>633.05999999999995</v>
      </c>
      <c r="AA15" s="164">
        <f>INDEX('Waste Composition'!$P$5:$P$20,MATCH('5. YTS UCRTS+Backyard Compost'!AA$4,'Waste Composition'!$O$5:$O$20,0))*$B15</f>
        <v>316.52999999999997</v>
      </c>
      <c r="AB15" s="164">
        <f>INDEX('Waste Composition'!$P$5:$P$20,MATCH('5. YTS UCRTS+Backyard Compost'!AB$4,'Waste Composition'!$O$5:$O$20,0))*$B15</f>
        <v>52.754999999999995</v>
      </c>
      <c r="AC15" s="164">
        <f>INDEX('Waste Composition'!$P$5:$P$20,MATCH('5. YTS UCRTS+Backyard Compost'!AC$4,'Waste Composition'!$O$5:$O$20,0))*$B15</f>
        <v>87.925000000000011</v>
      </c>
      <c r="AD15" s="164">
        <f>INDEX('Waste Composition'!$P$5:$P$20,MATCH('5. YTS UCRTS+Backyard Compost'!AD$4,'Waste Composition'!$O$5:$O$20,0))*$B15</f>
        <v>17.585000000000001</v>
      </c>
      <c r="AE15" s="164">
        <f>INDEX('Waste Composition'!$P$5:$P$20,MATCH('5. YTS UCRTS+Backyard Compost'!AE$4,'Waste Composition'!$O$5:$O$20,0))*$B15</f>
        <v>263.77499999999998</v>
      </c>
      <c r="AF15" s="164">
        <f>INDEX('Waste Composition'!$P$5:$P$20,MATCH('5. YTS UCRTS+Backyard Compost'!AF$4,'Waste Composition'!$O$5:$O$20,0))*$B15</f>
        <v>35.17</v>
      </c>
      <c r="AG15" s="164">
        <f>INDEX('Waste Composition'!$P$5:$P$20,MATCH('5. YTS UCRTS+Backyard Compost'!AG$4,'Waste Composition'!$O$5:$O$20,0))*$B15</f>
        <v>35.17</v>
      </c>
      <c r="AH15" s="164">
        <f>INDEX('Waste Composition'!$P$5:$P$20,MATCH('5. YTS UCRTS+Backyard Compost'!AH$4,'Waste Composition'!$O$5:$O$20,0))*$B15</f>
        <v>87.925000000000011</v>
      </c>
      <c r="AI15" s="164">
        <f>INDEX('Waste Composition'!$P$5:$P$20,MATCH('5. YTS UCRTS+Backyard Compost'!AI$4,'Waste Composition'!$O$5:$O$20,0))*$B15</f>
        <v>105.50999999999999</v>
      </c>
      <c r="AJ15" s="164">
        <f>INDEX('Waste Composition'!$P$5:$P$20,MATCH('5. YTS UCRTS+Backyard Compost'!AJ$4,'Waste Composition'!$O$5:$O$20,0))*$B15</f>
        <v>422.03999999999996</v>
      </c>
      <c r="AK15" s="164">
        <f>INDEX('Waste Composition'!$P$5:$P$20,MATCH('5. YTS UCRTS+Backyard Compost'!AK$4,'Waste Composition'!$O$5:$O$20,0))*$B15</f>
        <v>17.585000000000001</v>
      </c>
      <c r="AL15" s="164">
        <f>INDEX('Waste Composition'!$P$5:$P$20,MATCH('5. YTS UCRTS+Backyard Compost'!AL$4,'Waste Composition'!$O$5:$O$20,0))*$B15</f>
        <v>422.03999999999996</v>
      </c>
      <c r="AM15" s="173">
        <f>INDEX('Waste Composition'!$P$5:$P$20,MATCH('5. YTS UCRTS+Backyard Compost'!AM$4,'Waste Composition'!$O$5:$O$20,0))*$B15</f>
        <v>281.36</v>
      </c>
      <c r="AO15" s="214">
        <v>0</v>
      </c>
      <c r="AP15" s="215">
        <v>0</v>
      </c>
      <c r="AQ15" s="215">
        <v>0</v>
      </c>
      <c r="AR15" s="215">
        <v>0</v>
      </c>
      <c r="AS15" s="215">
        <v>0</v>
      </c>
      <c r="AT15" s="215">
        <v>0</v>
      </c>
      <c r="AU15" s="215">
        <v>0</v>
      </c>
      <c r="AV15" s="215">
        <v>0</v>
      </c>
      <c r="AW15" s="215">
        <v>0</v>
      </c>
      <c r="AX15" s="215">
        <v>0</v>
      </c>
      <c r="AY15" s="215">
        <v>0</v>
      </c>
      <c r="AZ15" s="215">
        <v>0</v>
      </c>
      <c r="BA15" s="215">
        <v>0</v>
      </c>
      <c r="BB15" s="215">
        <v>0</v>
      </c>
      <c r="BC15" s="215">
        <v>0</v>
      </c>
      <c r="BD15" s="215">
        <v>0</v>
      </c>
      <c r="BF15" s="214">
        <v>0</v>
      </c>
      <c r="BG15" s="215">
        <v>0</v>
      </c>
      <c r="BH15" s="215">
        <v>0</v>
      </c>
      <c r="BI15" s="215">
        <v>0</v>
      </c>
      <c r="BJ15" s="215">
        <v>0</v>
      </c>
      <c r="BK15" s="215">
        <v>0</v>
      </c>
      <c r="BL15" s="215">
        <v>0</v>
      </c>
      <c r="BM15" s="215">
        <v>0</v>
      </c>
      <c r="BN15" s="215">
        <v>0</v>
      </c>
      <c r="BO15" s="215">
        <v>0</v>
      </c>
      <c r="BP15" s="215">
        <v>0</v>
      </c>
      <c r="BQ15" s="215">
        <v>0</v>
      </c>
      <c r="BR15" s="215">
        <v>0</v>
      </c>
      <c r="BS15" s="215">
        <v>0</v>
      </c>
      <c r="BT15" s="215">
        <v>0</v>
      </c>
      <c r="BU15" s="219">
        <v>0</v>
      </c>
      <c r="BW15" s="214">
        <v>1</v>
      </c>
      <c r="BX15" s="215">
        <f>'Waste Composition'!$G$5/'Waste Composition'!$P$5</f>
        <v>0.4705882352941177</v>
      </c>
      <c r="BY15" s="215">
        <v>0</v>
      </c>
      <c r="BZ15" s="215">
        <v>0</v>
      </c>
      <c r="CA15" s="215">
        <v>1</v>
      </c>
      <c r="CB15" s="215">
        <v>1</v>
      </c>
      <c r="CC15" s="215">
        <v>1</v>
      </c>
      <c r="CD15" s="215">
        <v>1</v>
      </c>
      <c r="CE15" s="215">
        <v>1</v>
      </c>
      <c r="CF15" s="215">
        <v>1</v>
      </c>
      <c r="CG15" s="215">
        <v>1</v>
      </c>
      <c r="CH15" s="215">
        <v>1</v>
      </c>
      <c r="CI15" s="215">
        <v>1</v>
      </c>
      <c r="CJ15" s="215">
        <v>1</v>
      </c>
      <c r="CK15" s="215">
        <v>1</v>
      </c>
      <c r="CL15" s="219">
        <v>1</v>
      </c>
      <c r="CN15" s="214">
        <v>0</v>
      </c>
      <c r="CO15" s="215">
        <v>0</v>
      </c>
      <c r="CP15" s="215">
        <v>0</v>
      </c>
      <c r="CQ15" s="215">
        <v>0</v>
      </c>
      <c r="CR15" s="215">
        <v>0</v>
      </c>
      <c r="CS15" s="215">
        <v>0</v>
      </c>
      <c r="CT15" s="215">
        <v>0</v>
      </c>
      <c r="CU15" s="215">
        <v>0</v>
      </c>
      <c r="CV15" s="215">
        <v>0</v>
      </c>
      <c r="CW15" s="215">
        <v>0</v>
      </c>
      <c r="CX15" s="215">
        <v>0</v>
      </c>
      <c r="CY15" s="215">
        <v>0</v>
      </c>
      <c r="CZ15" s="215">
        <v>0</v>
      </c>
      <c r="DA15" s="215">
        <v>0</v>
      </c>
      <c r="DB15" s="215">
        <v>0</v>
      </c>
      <c r="DC15" s="219">
        <v>0</v>
      </c>
      <c r="DE15" s="214">
        <v>0</v>
      </c>
      <c r="DF15" s="215">
        <f>'Waste Composition'!$G$16/'Waste Composition'!$P$5</f>
        <v>0.52941176470588236</v>
      </c>
      <c r="DG15" s="215">
        <v>1</v>
      </c>
      <c r="DH15" s="215">
        <v>1</v>
      </c>
      <c r="DI15" s="215">
        <v>0</v>
      </c>
      <c r="DJ15" s="215">
        <v>0</v>
      </c>
      <c r="DK15" s="215">
        <v>0</v>
      </c>
      <c r="DL15" s="215">
        <v>0</v>
      </c>
      <c r="DM15" s="215">
        <v>0</v>
      </c>
      <c r="DN15" s="215">
        <v>0</v>
      </c>
      <c r="DO15" s="215">
        <v>0</v>
      </c>
      <c r="DP15" s="215">
        <v>0</v>
      </c>
      <c r="DQ15" s="215">
        <v>0</v>
      </c>
      <c r="DR15" s="215">
        <v>0</v>
      </c>
      <c r="DS15" s="215">
        <v>0</v>
      </c>
      <c r="DT15" s="219">
        <v>0</v>
      </c>
      <c r="DV15" s="214">
        <v>0</v>
      </c>
      <c r="DW15" s="215">
        <v>0</v>
      </c>
      <c r="DX15" s="215">
        <v>0</v>
      </c>
      <c r="DY15" s="215">
        <v>0</v>
      </c>
      <c r="DZ15" s="215">
        <v>0</v>
      </c>
      <c r="EA15" s="215">
        <v>0</v>
      </c>
      <c r="EB15" s="215">
        <v>0</v>
      </c>
      <c r="EC15" s="215">
        <v>0</v>
      </c>
      <c r="ED15" s="215">
        <v>0</v>
      </c>
      <c r="EE15" s="215">
        <v>0</v>
      </c>
      <c r="EF15" s="215">
        <v>0</v>
      </c>
      <c r="EG15" s="215">
        <v>0</v>
      </c>
      <c r="EH15" s="215">
        <v>0</v>
      </c>
      <c r="EI15" s="215">
        <v>0</v>
      </c>
      <c r="EJ15" s="215">
        <v>0</v>
      </c>
      <c r="EK15" s="219">
        <v>0</v>
      </c>
      <c r="EM15" s="172">
        <f>$X$15*AO15</f>
        <v>0</v>
      </c>
      <c r="EN15" s="164">
        <f>$Y$15*AP15</f>
        <v>0</v>
      </c>
      <c r="EO15" s="164">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73">
        <f>$AM$15*BD15</f>
        <v>0</v>
      </c>
      <c r="FC15" s="229"/>
      <c r="FD15" s="172">
        <f>$X$15*BF15</f>
        <v>0</v>
      </c>
      <c r="FE15" s="164">
        <f>$Y$15*BG15</f>
        <v>0</v>
      </c>
      <c r="FF15" s="164">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73">
        <f>$AM$15*BU15</f>
        <v>0</v>
      </c>
      <c r="FT15" s="229"/>
      <c r="FU15" s="172">
        <f>$X$15*BW15</f>
        <v>140.68</v>
      </c>
      <c r="FV15" s="164">
        <f>$Y$15*BX15</f>
        <v>281.36</v>
      </c>
      <c r="FW15" s="164">
        <f>$Z$15*BY15</f>
        <v>0</v>
      </c>
      <c r="FX15" s="164">
        <f>$AA$15*BZ15</f>
        <v>0</v>
      </c>
      <c r="FY15" s="164">
        <f>$AB$15*CA15</f>
        <v>52.754999999999995</v>
      </c>
      <c r="FZ15" s="164">
        <f>$AC$15*CB15</f>
        <v>87.925000000000011</v>
      </c>
      <c r="GA15" s="164">
        <f>$AD$15*CC15</f>
        <v>17.585000000000001</v>
      </c>
      <c r="GB15" s="164">
        <f>$AE$15*CD15</f>
        <v>263.77499999999998</v>
      </c>
      <c r="GC15" s="164">
        <f>$AF$15*CE15</f>
        <v>35.17</v>
      </c>
      <c r="GD15" s="164">
        <f>$AG$15*CF15</f>
        <v>35.17</v>
      </c>
      <c r="GE15" s="164">
        <f>$AH$15*CG15</f>
        <v>87.925000000000011</v>
      </c>
      <c r="GF15" s="164">
        <f>$AI$15*CH15</f>
        <v>105.50999999999999</v>
      </c>
      <c r="GG15" s="164">
        <f>$AJ$15*CI15</f>
        <v>422.03999999999996</v>
      </c>
      <c r="GH15" s="164">
        <f>$AK$15*CJ15</f>
        <v>17.585000000000001</v>
      </c>
      <c r="GI15" s="164">
        <f>$AL$15*CK15</f>
        <v>422.03999999999996</v>
      </c>
      <c r="GJ15" s="173">
        <f>$AM$15*CL15</f>
        <v>281.36</v>
      </c>
      <c r="GK15" s="229"/>
      <c r="GL15" s="172">
        <f>$X$15*CN15</f>
        <v>0</v>
      </c>
      <c r="GM15" s="164">
        <f>$Y$15*CO15</f>
        <v>0</v>
      </c>
      <c r="GN15" s="164">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73">
        <f>$AM$15*DC15</f>
        <v>0</v>
      </c>
      <c r="HB15" s="229"/>
      <c r="HC15" s="172">
        <f>$X$15*DE15</f>
        <v>0</v>
      </c>
      <c r="HD15" s="164">
        <f>$Y$15*DF15</f>
        <v>316.52999999999997</v>
      </c>
      <c r="HE15" s="164">
        <f>$Z$15*DG15</f>
        <v>633.05999999999995</v>
      </c>
      <c r="HF15" s="164">
        <f>$AA$15*DH15</f>
        <v>316.52999999999997</v>
      </c>
      <c r="HG15" s="164">
        <f>$AB$15*DI15</f>
        <v>0</v>
      </c>
      <c r="HH15" s="164">
        <f>$AC$15*DJ15</f>
        <v>0</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73">
        <f>$AM$15*DT15</f>
        <v>0</v>
      </c>
      <c r="HS15" s="229"/>
      <c r="HT15" s="172">
        <f>$X$15*DV15</f>
        <v>0</v>
      </c>
      <c r="HU15" s="164">
        <f>$Y$15*DW15</f>
        <v>0</v>
      </c>
      <c r="HV15" s="164">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73">
        <f>$AM$15*EK15</f>
        <v>0</v>
      </c>
      <c r="IK15" s="52" t="s">
        <v>232</v>
      </c>
      <c r="IL15" s="62">
        <f t="shared" si="4"/>
        <v>0</v>
      </c>
      <c r="IM15" s="289">
        <f t="shared" si="5"/>
        <v>0</v>
      </c>
      <c r="IN15" s="289">
        <f t="shared" si="6"/>
        <v>1838.560705339266</v>
      </c>
      <c r="IO15" s="289">
        <f t="shared" si="7"/>
        <v>0</v>
      </c>
      <c r="IP15" s="289">
        <f t="shared" si="8"/>
        <v>0</v>
      </c>
      <c r="IQ15" s="236">
        <f t="shared" si="9"/>
        <v>0</v>
      </c>
    </row>
    <row r="16" spans="1:251">
      <c r="A16" s="62" t="s">
        <v>263</v>
      </c>
      <c r="B16" s="145">
        <f>INDEX('Waste Projections'!$H18:$AL18,MATCH('5. YTS UCRTS+Backyard Compost'!$B$1,'Waste Projections'!$H$6:$AL$6,0))</f>
        <v>2476</v>
      </c>
      <c r="C16" s="286" t="s">
        <v>294</v>
      </c>
      <c r="D16" s="154" t="s">
        <v>257</v>
      </c>
      <c r="E16" s="83" t="s">
        <v>249</v>
      </c>
      <c r="F16" s="83" t="s">
        <v>249</v>
      </c>
      <c r="G16" s="156">
        <v>17</v>
      </c>
      <c r="H16" s="83" t="s">
        <v>220</v>
      </c>
      <c r="I16" s="156">
        <v>0</v>
      </c>
      <c r="J16" s="156" t="str">
        <f t="shared" si="1"/>
        <v>N/A</v>
      </c>
      <c r="K16" s="156">
        <v>0</v>
      </c>
      <c r="L16" s="240" t="str">
        <f t="shared" si="2"/>
        <v>N/A</v>
      </c>
      <c r="M16" s="243">
        <f t="shared" si="10"/>
        <v>1200</v>
      </c>
      <c r="N16" s="240" t="str">
        <f t="shared" si="3"/>
        <v>Rail</v>
      </c>
      <c r="O16" s="172">
        <f t="shared" si="0"/>
        <v>0</v>
      </c>
      <c r="P16" s="164">
        <f t="shared" si="0"/>
        <v>26938.879999999997</v>
      </c>
      <c r="Q16" s="164">
        <f t="shared" si="0"/>
        <v>0</v>
      </c>
      <c r="R16" s="173">
        <f t="shared" si="0"/>
        <v>1901567.9999999998</v>
      </c>
      <c r="S16" s="172">
        <f>INDEX('Transportation GHG'!$B$21:$B$24,MATCH('5. YTS UCRTS+Backyard Compost'!S$4,'Transportation GHG'!$A$21:$A$24,0))*O16</f>
        <v>0</v>
      </c>
      <c r="T16" s="164">
        <f>INDEX('Transportation GHG'!$B$21:$B$24,MATCH('5. YTS UCRTS+Backyard Compost'!T$4,'Transportation GHG'!$A$21:$A$24,0))*P16</f>
        <v>2.416624758153846</v>
      </c>
      <c r="U16" s="164">
        <f>INDEX('Transportation GHG'!$B$21:$B$24,MATCH('5. YTS UCRTS+Backyard Compost'!U$4,'Transportation GHG'!$A$21:$A$24,0))*Q16</f>
        <v>0</v>
      </c>
      <c r="V16" s="173">
        <f>INDEX('Transportation GHG'!$B$21:$B$24,MATCH('5. YTS UCRTS+Backyard Compost'!V$4,'Transportation GHG'!$A$21:$A$24,0))*R16</f>
        <v>45.073345560975611</v>
      </c>
      <c r="X16" s="172">
        <f>INDEX('Waste Composition'!$P$5:$P$20,MATCH('5. YTS UCRTS+Backyard Compost'!X$4,'Waste Composition'!$O$5:$O$20,0))*$B16</f>
        <v>99.04</v>
      </c>
      <c r="Y16" s="164">
        <f>INDEX('Waste Composition'!$P$5:$P$20,MATCH('5. YTS UCRTS+Backyard Compost'!Y$4,'Waste Composition'!$O$5:$O$20,0))*$B16</f>
        <v>420.91999999999996</v>
      </c>
      <c r="Z16" s="164">
        <f>INDEX('Waste Composition'!$P$5:$P$20,MATCH('5. YTS UCRTS+Backyard Compost'!Z$4,'Waste Composition'!$O$5:$O$20,0))*$B16</f>
        <v>445.68</v>
      </c>
      <c r="AA16" s="164">
        <f>INDEX('Waste Composition'!$P$5:$P$20,MATCH('5. YTS UCRTS+Backyard Compost'!AA$4,'Waste Composition'!$O$5:$O$20,0))*$B16</f>
        <v>222.84</v>
      </c>
      <c r="AB16" s="164">
        <f>INDEX('Waste Composition'!$P$5:$P$20,MATCH('5. YTS UCRTS+Backyard Compost'!AB$4,'Waste Composition'!$O$5:$O$20,0))*$B16</f>
        <v>37.14</v>
      </c>
      <c r="AC16" s="164">
        <f>INDEX('Waste Composition'!$P$5:$P$20,MATCH('5. YTS UCRTS+Backyard Compost'!AC$4,'Waste Composition'!$O$5:$O$20,0))*$B16</f>
        <v>61.900000000000006</v>
      </c>
      <c r="AD16" s="164">
        <f>INDEX('Waste Composition'!$P$5:$P$20,MATCH('5. YTS UCRTS+Backyard Compost'!AD$4,'Waste Composition'!$O$5:$O$20,0))*$B16</f>
        <v>12.38</v>
      </c>
      <c r="AE16" s="164">
        <f>INDEX('Waste Composition'!$P$5:$P$20,MATCH('5. YTS UCRTS+Backyard Compost'!AE$4,'Waste Composition'!$O$5:$O$20,0))*$B16</f>
        <v>185.7</v>
      </c>
      <c r="AF16" s="164">
        <f>INDEX('Waste Composition'!$P$5:$P$20,MATCH('5. YTS UCRTS+Backyard Compost'!AF$4,'Waste Composition'!$O$5:$O$20,0))*$B16</f>
        <v>24.76</v>
      </c>
      <c r="AG16" s="164">
        <f>INDEX('Waste Composition'!$P$5:$P$20,MATCH('5. YTS UCRTS+Backyard Compost'!AG$4,'Waste Composition'!$O$5:$O$20,0))*$B16</f>
        <v>24.76</v>
      </c>
      <c r="AH16" s="164">
        <f>INDEX('Waste Composition'!$P$5:$P$20,MATCH('5. YTS UCRTS+Backyard Compost'!AH$4,'Waste Composition'!$O$5:$O$20,0))*$B16</f>
        <v>61.900000000000006</v>
      </c>
      <c r="AI16" s="164">
        <f>INDEX('Waste Composition'!$P$5:$P$20,MATCH('5. YTS UCRTS+Backyard Compost'!AI$4,'Waste Composition'!$O$5:$O$20,0))*$B16</f>
        <v>74.28</v>
      </c>
      <c r="AJ16" s="164">
        <f>INDEX('Waste Composition'!$P$5:$P$20,MATCH('5. YTS UCRTS+Backyard Compost'!AJ$4,'Waste Composition'!$O$5:$O$20,0))*$B16</f>
        <v>297.12</v>
      </c>
      <c r="AK16" s="164">
        <f>INDEX('Waste Composition'!$P$5:$P$20,MATCH('5. YTS UCRTS+Backyard Compost'!AK$4,'Waste Composition'!$O$5:$O$20,0))*$B16</f>
        <v>12.38</v>
      </c>
      <c r="AL16" s="164">
        <f>INDEX('Waste Composition'!$P$5:$P$20,MATCH('5. YTS UCRTS+Backyard Compost'!AL$4,'Waste Composition'!$O$5:$O$20,0))*$B16</f>
        <v>297.12</v>
      </c>
      <c r="AM16" s="173">
        <f>INDEX('Waste Composition'!$P$5:$P$20,MATCH('5. YTS UCRTS+Backyard Compost'!AM$4,'Waste Composition'!$O$5:$O$20,0))*$B16</f>
        <v>198.08</v>
      </c>
      <c r="AO16" s="214">
        <v>0</v>
      </c>
      <c r="AP16" s="215">
        <v>0</v>
      </c>
      <c r="AQ16" s="215">
        <v>0</v>
      </c>
      <c r="AR16" s="215">
        <v>0</v>
      </c>
      <c r="AS16" s="215">
        <v>0</v>
      </c>
      <c r="AT16" s="215">
        <v>0</v>
      </c>
      <c r="AU16" s="215">
        <v>0</v>
      </c>
      <c r="AV16" s="215">
        <v>0</v>
      </c>
      <c r="AW16" s="215">
        <v>0</v>
      </c>
      <c r="AX16" s="215">
        <v>0</v>
      </c>
      <c r="AY16" s="215">
        <v>0</v>
      </c>
      <c r="AZ16" s="215">
        <v>0</v>
      </c>
      <c r="BA16" s="215">
        <v>0</v>
      </c>
      <c r="BB16" s="215">
        <v>0</v>
      </c>
      <c r="BC16" s="215">
        <v>0</v>
      </c>
      <c r="BD16" s="215">
        <v>0</v>
      </c>
      <c r="BF16" s="214">
        <v>0</v>
      </c>
      <c r="BG16" s="215">
        <v>0</v>
      </c>
      <c r="BH16" s="215">
        <v>0</v>
      </c>
      <c r="BI16" s="215">
        <v>0</v>
      </c>
      <c r="BJ16" s="215">
        <v>0</v>
      </c>
      <c r="BK16" s="215">
        <v>0</v>
      </c>
      <c r="BL16" s="215">
        <v>0</v>
      </c>
      <c r="BM16" s="215">
        <v>0</v>
      </c>
      <c r="BN16" s="215">
        <v>0</v>
      </c>
      <c r="BO16" s="215">
        <v>0</v>
      </c>
      <c r="BP16" s="215">
        <v>0</v>
      </c>
      <c r="BQ16" s="215">
        <v>0</v>
      </c>
      <c r="BR16" s="215">
        <v>0</v>
      </c>
      <c r="BS16" s="215">
        <v>0</v>
      </c>
      <c r="BT16" s="215">
        <v>0</v>
      </c>
      <c r="BU16" s="219">
        <v>0</v>
      </c>
      <c r="BW16" s="214">
        <v>1</v>
      </c>
      <c r="BX16" s="215">
        <f>'Waste Composition'!$G$5/'Waste Composition'!$P$5</f>
        <v>0.4705882352941177</v>
      </c>
      <c r="BY16" s="215">
        <v>0</v>
      </c>
      <c r="BZ16" s="215">
        <v>0</v>
      </c>
      <c r="CA16" s="215">
        <v>1</v>
      </c>
      <c r="CB16" s="215">
        <v>1</v>
      </c>
      <c r="CC16" s="215">
        <v>1</v>
      </c>
      <c r="CD16" s="215">
        <v>1</v>
      </c>
      <c r="CE16" s="215">
        <v>1</v>
      </c>
      <c r="CF16" s="215">
        <v>1</v>
      </c>
      <c r="CG16" s="215">
        <v>1</v>
      </c>
      <c r="CH16" s="215">
        <v>1</v>
      </c>
      <c r="CI16" s="215">
        <v>1</v>
      </c>
      <c r="CJ16" s="215">
        <v>1</v>
      </c>
      <c r="CK16" s="215">
        <v>1</v>
      </c>
      <c r="CL16" s="219">
        <v>1</v>
      </c>
      <c r="CN16" s="214">
        <v>0</v>
      </c>
      <c r="CO16" s="215">
        <v>0</v>
      </c>
      <c r="CP16" s="215">
        <v>0</v>
      </c>
      <c r="CQ16" s="215">
        <v>0</v>
      </c>
      <c r="CR16" s="215">
        <v>0</v>
      </c>
      <c r="CS16" s="215">
        <v>0</v>
      </c>
      <c r="CT16" s="215">
        <v>0</v>
      </c>
      <c r="CU16" s="215">
        <v>0</v>
      </c>
      <c r="CV16" s="215">
        <v>0</v>
      </c>
      <c r="CW16" s="215">
        <v>0</v>
      </c>
      <c r="CX16" s="215">
        <v>0</v>
      </c>
      <c r="CY16" s="215">
        <v>0</v>
      </c>
      <c r="CZ16" s="215">
        <v>0</v>
      </c>
      <c r="DA16" s="215">
        <v>0</v>
      </c>
      <c r="DB16" s="215">
        <v>0</v>
      </c>
      <c r="DC16" s="219">
        <v>0</v>
      </c>
      <c r="DE16" s="214">
        <v>0</v>
      </c>
      <c r="DF16" s="215">
        <f>'Waste Composition'!$G$16/'Waste Composition'!$P$5</f>
        <v>0.52941176470588236</v>
      </c>
      <c r="DG16" s="215">
        <v>1</v>
      </c>
      <c r="DH16" s="215">
        <v>1</v>
      </c>
      <c r="DI16" s="215">
        <v>0</v>
      </c>
      <c r="DJ16" s="215">
        <v>0</v>
      </c>
      <c r="DK16" s="215">
        <v>0</v>
      </c>
      <c r="DL16" s="215">
        <v>0</v>
      </c>
      <c r="DM16" s="215">
        <v>0</v>
      </c>
      <c r="DN16" s="215">
        <v>0</v>
      </c>
      <c r="DO16" s="215">
        <v>0</v>
      </c>
      <c r="DP16" s="215">
        <v>0</v>
      </c>
      <c r="DQ16" s="215">
        <v>0</v>
      </c>
      <c r="DR16" s="215">
        <v>0</v>
      </c>
      <c r="DS16" s="215">
        <v>0</v>
      </c>
      <c r="DT16" s="219">
        <v>0</v>
      </c>
      <c r="DV16" s="214">
        <v>0</v>
      </c>
      <c r="DW16" s="215">
        <v>0</v>
      </c>
      <c r="DX16" s="215">
        <v>0</v>
      </c>
      <c r="DY16" s="215">
        <v>0</v>
      </c>
      <c r="DZ16" s="215">
        <v>0</v>
      </c>
      <c r="EA16" s="215">
        <v>0</v>
      </c>
      <c r="EB16" s="215">
        <v>0</v>
      </c>
      <c r="EC16" s="215">
        <v>0</v>
      </c>
      <c r="ED16" s="215">
        <v>0</v>
      </c>
      <c r="EE16" s="215">
        <v>0</v>
      </c>
      <c r="EF16" s="215">
        <v>0</v>
      </c>
      <c r="EG16" s="215">
        <v>0</v>
      </c>
      <c r="EH16" s="215">
        <v>0</v>
      </c>
      <c r="EI16" s="215">
        <v>0</v>
      </c>
      <c r="EJ16" s="215">
        <v>0</v>
      </c>
      <c r="EK16" s="219">
        <v>0</v>
      </c>
      <c r="EM16" s="172">
        <f>$X$16*AO16</f>
        <v>0</v>
      </c>
      <c r="EN16" s="164">
        <f>$Y$16*AP16</f>
        <v>0</v>
      </c>
      <c r="EO16" s="164">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73">
        <f>$AM$16*BD16</f>
        <v>0</v>
      </c>
      <c r="FC16" s="229"/>
      <c r="FD16" s="172">
        <f>$X$16*BF16</f>
        <v>0</v>
      </c>
      <c r="FE16" s="164">
        <f>$Y$16*BG16</f>
        <v>0</v>
      </c>
      <c r="FF16" s="164">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73">
        <f>$AM$16*BU16</f>
        <v>0</v>
      </c>
      <c r="FT16" s="229"/>
      <c r="FU16" s="172">
        <f>$X$16*BW16</f>
        <v>99.04</v>
      </c>
      <c r="FV16" s="164">
        <f>$Y$16*BX16</f>
        <v>198.08</v>
      </c>
      <c r="FW16" s="164">
        <f>$Z$16*BY16</f>
        <v>0</v>
      </c>
      <c r="FX16" s="164">
        <f>$AA$16*BZ16</f>
        <v>0</v>
      </c>
      <c r="FY16" s="164">
        <f>$AB$16*CA16</f>
        <v>37.14</v>
      </c>
      <c r="FZ16" s="164">
        <f>$AC$16*CB16</f>
        <v>61.900000000000006</v>
      </c>
      <c r="GA16" s="164">
        <f>$AD$16*CC16</f>
        <v>12.38</v>
      </c>
      <c r="GB16" s="164">
        <f>$AE$16*CD16</f>
        <v>185.7</v>
      </c>
      <c r="GC16" s="164">
        <f>$AF$16*CE16</f>
        <v>24.76</v>
      </c>
      <c r="GD16" s="164">
        <f>$AG$16*CF16</f>
        <v>24.76</v>
      </c>
      <c r="GE16" s="164">
        <f>$AH$16*CG16</f>
        <v>61.900000000000006</v>
      </c>
      <c r="GF16" s="164">
        <f>$AI$16*CH16</f>
        <v>74.28</v>
      </c>
      <c r="GG16" s="164">
        <f>$AJ$16*CI16</f>
        <v>297.12</v>
      </c>
      <c r="GH16" s="164">
        <f>$AK$16*CJ16</f>
        <v>12.38</v>
      </c>
      <c r="GI16" s="164">
        <f>$AL$16*CK16</f>
        <v>297.12</v>
      </c>
      <c r="GJ16" s="173">
        <f>$AM$16*CL16</f>
        <v>198.08</v>
      </c>
      <c r="GK16" s="229"/>
      <c r="GL16" s="172">
        <f>$X$16*CN16</f>
        <v>0</v>
      </c>
      <c r="GM16" s="164">
        <f>$Y$16*CO16</f>
        <v>0</v>
      </c>
      <c r="GN16" s="164">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73">
        <f>$AM$16*DC16</f>
        <v>0</v>
      </c>
      <c r="HB16" s="229"/>
      <c r="HC16" s="172">
        <f>$X$16*DE16</f>
        <v>0</v>
      </c>
      <c r="HD16" s="164">
        <f>$Y$16*DF16</f>
        <v>222.83999999999997</v>
      </c>
      <c r="HE16" s="164">
        <f>$Z$16*DG16</f>
        <v>445.68</v>
      </c>
      <c r="HF16" s="164">
        <f>$AA$16*DH16</f>
        <v>222.84</v>
      </c>
      <c r="HG16" s="164">
        <f>$AB$16*DI16</f>
        <v>0</v>
      </c>
      <c r="HH16" s="164">
        <f>$AC$16*DJ16</f>
        <v>0</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73">
        <f>$AM$16*DT16</f>
        <v>0</v>
      </c>
      <c r="HS16" s="229"/>
      <c r="HT16" s="172">
        <f>$X$16*DV16</f>
        <v>0</v>
      </c>
      <c r="HU16" s="164">
        <f>$Y$16*DW16</f>
        <v>0</v>
      </c>
      <c r="HV16" s="164">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73">
        <f>$AM$16*EK16</f>
        <v>0</v>
      </c>
      <c r="IK16" s="55" t="s">
        <v>233</v>
      </c>
      <c r="IL16" s="62">
        <f t="shared" si="4"/>
        <v>0</v>
      </c>
      <c r="IM16" s="289">
        <f t="shared" si="5"/>
        <v>0</v>
      </c>
      <c r="IN16" s="289">
        <f t="shared" si="6"/>
        <v>2206.2728464071183</v>
      </c>
      <c r="IO16" s="289">
        <f t="shared" si="7"/>
        <v>0</v>
      </c>
      <c r="IP16" s="289">
        <f t="shared" si="8"/>
        <v>0</v>
      </c>
      <c r="IQ16" s="236">
        <f t="shared" si="9"/>
        <v>0</v>
      </c>
    </row>
    <row r="17" spans="1:251">
      <c r="A17" s="62" t="s">
        <v>264</v>
      </c>
      <c r="B17" s="145">
        <f>INDEX('Waste Projections'!$H19:$AL19,MATCH('5. YTS UCRTS+Backyard Compost'!$B$1,'Waste Projections'!$H$6:$AL$6,0))</f>
        <v>3025</v>
      </c>
      <c r="C17" s="286" t="s">
        <v>294</v>
      </c>
      <c r="D17" s="154" t="s">
        <v>257</v>
      </c>
      <c r="E17" s="83" t="s">
        <v>249</v>
      </c>
      <c r="F17" s="83" t="s">
        <v>249</v>
      </c>
      <c r="G17" s="156">
        <v>43.3</v>
      </c>
      <c r="H17" s="83" t="s">
        <v>219</v>
      </c>
      <c r="I17" s="156">
        <v>0</v>
      </c>
      <c r="J17" s="156" t="str">
        <f t="shared" si="1"/>
        <v>N/A</v>
      </c>
      <c r="K17" s="156">
        <v>0</v>
      </c>
      <c r="L17" s="240" t="str">
        <f t="shared" si="2"/>
        <v>N/A</v>
      </c>
      <c r="M17" s="243">
        <f t="shared" si="10"/>
        <v>1200</v>
      </c>
      <c r="N17" s="240" t="str">
        <f t="shared" si="3"/>
        <v>Rail</v>
      </c>
      <c r="O17" s="172">
        <f t="shared" si="0"/>
        <v>83828.799999999988</v>
      </c>
      <c r="P17" s="164">
        <f t="shared" si="0"/>
        <v>0</v>
      </c>
      <c r="Q17" s="164">
        <f t="shared" si="0"/>
        <v>0</v>
      </c>
      <c r="R17" s="173">
        <f t="shared" si="0"/>
        <v>2323200</v>
      </c>
      <c r="S17" s="172">
        <f>INDEX('Transportation GHG'!$B$21:$B$24,MATCH('5. YTS UCRTS+Backyard Compost'!S$4,'Transportation GHG'!$A$21:$A$24,0))*O17</f>
        <v>15.040176393846151</v>
      </c>
      <c r="T17" s="164">
        <f>INDEX('Transportation GHG'!$B$21:$B$24,MATCH('5. YTS UCRTS+Backyard Compost'!T$4,'Transportation GHG'!$A$21:$A$24,0))*P17</f>
        <v>0</v>
      </c>
      <c r="U17" s="164">
        <f>INDEX('Transportation GHG'!$B$21:$B$24,MATCH('5. YTS UCRTS+Backyard Compost'!U$4,'Transportation GHG'!$A$21:$A$24,0))*Q17</f>
        <v>0</v>
      </c>
      <c r="V17" s="173">
        <f>INDEX('Transportation GHG'!$B$21:$B$24,MATCH('5. YTS UCRTS+Backyard Compost'!V$4,'Transportation GHG'!$A$21:$A$24,0))*R17</f>
        <v>55.067395121951229</v>
      </c>
      <c r="X17" s="172">
        <f>INDEX('Waste Composition'!$P$5:$P$20,MATCH('5. YTS UCRTS+Backyard Compost'!X$4,'Waste Composition'!$O$5:$O$20,0))*$B17</f>
        <v>121</v>
      </c>
      <c r="Y17" s="164">
        <f>INDEX('Waste Composition'!$P$5:$P$20,MATCH('5. YTS UCRTS+Backyard Compost'!Y$4,'Waste Composition'!$O$5:$O$20,0))*$B17</f>
        <v>514.25</v>
      </c>
      <c r="Z17" s="164">
        <f>INDEX('Waste Composition'!$P$5:$P$20,MATCH('5. YTS UCRTS+Backyard Compost'!Z$4,'Waste Composition'!$O$5:$O$20,0))*$B17</f>
        <v>544.5</v>
      </c>
      <c r="AA17" s="164">
        <f>INDEX('Waste Composition'!$P$5:$P$20,MATCH('5. YTS UCRTS+Backyard Compost'!AA$4,'Waste Composition'!$O$5:$O$20,0))*$B17</f>
        <v>272.25</v>
      </c>
      <c r="AB17" s="164">
        <f>INDEX('Waste Composition'!$P$5:$P$20,MATCH('5. YTS UCRTS+Backyard Compost'!AB$4,'Waste Composition'!$O$5:$O$20,0))*$B17</f>
        <v>45.375</v>
      </c>
      <c r="AC17" s="164">
        <f>INDEX('Waste Composition'!$P$5:$P$20,MATCH('5. YTS UCRTS+Backyard Compost'!AC$4,'Waste Composition'!$O$5:$O$20,0))*$B17</f>
        <v>75.625</v>
      </c>
      <c r="AD17" s="164">
        <f>INDEX('Waste Composition'!$P$5:$P$20,MATCH('5. YTS UCRTS+Backyard Compost'!AD$4,'Waste Composition'!$O$5:$O$20,0))*$B17</f>
        <v>15.125</v>
      </c>
      <c r="AE17" s="164">
        <f>INDEX('Waste Composition'!$P$5:$P$20,MATCH('5. YTS UCRTS+Backyard Compost'!AE$4,'Waste Composition'!$O$5:$O$20,0))*$B17</f>
        <v>226.875</v>
      </c>
      <c r="AF17" s="164">
        <f>INDEX('Waste Composition'!$P$5:$P$20,MATCH('5. YTS UCRTS+Backyard Compost'!AF$4,'Waste Composition'!$O$5:$O$20,0))*$B17</f>
        <v>30.25</v>
      </c>
      <c r="AG17" s="164">
        <f>INDEX('Waste Composition'!$P$5:$P$20,MATCH('5. YTS UCRTS+Backyard Compost'!AG$4,'Waste Composition'!$O$5:$O$20,0))*$B17</f>
        <v>30.25</v>
      </c>
      <c r="AH17" s="164">
        <f>INDEX('Waste Composition'!$P$5:$P$20,MATCH('5. YTS UCRTS+Backyard Compost'!AH$4,'Waste Composition'!$O$5:$O$20,0))*$B17</f>
        <v>75.625</v>
      </c>
      <c r="AI17" s="164">
        <f>INDEX('Waste Composition'!$P$5:$P$20,MATCH('5. YTS UCRTS+Backyard Compost'!AI$4,'Waste Composition'!$O$5:$O$20,0))*$B17</f>
        <v>90.75</v>
      </c>
      <c r="AJ17" s="164">
        <f>INDEX('Waste Composition'!$P$5:$P$20,MATCH('5. YTS UCRTS+Backyard Compost'!AJ$4,'Waste Composition'!$O$5:$O$20,0))*$B17</f>
        <v>363</v>
      </c>
      <c r="AK17" s="164">
        <f>INDEX('Waste Composition'!$P$5:$P$20,MATCH('5. YTS UCRTS+Backyard Compost'!AK$4,'Waste Composition'!$O$5:$O$20,0))*$B17</f>
        <v>15.125</v>
      </c>
      <c r="AL17" s="164">
        <f>INDEX('Waste Composition'!$P$5:$P$20,MATCH('5. YTS UCRTS+Backyard Compost'!AL$4,'Waste Composition'!$O$5:$O$20,0))*$B17</f>
        <v>363</v>
      </c>
      <c r="AM17" s="173">
        <f>INDEX('Waste Composition'!$P$5:$P$20,MATCH('5. YTS UCRTS+Backyard Compost'!AM$4,'Waste Composition'!$O$5:$O$20,0))*$B17</f>
        <v>242</v>
      </c>
      <c r="AO17" s="214">
        <v>0</v>
      </c>
      <c r="AP17" s="215">
        <v>0</v>
      </c>
      <c r="AQ17" s="215">
        <v>0</v>
      </c>
      <c r="AR17" s="215">
        <v>0</v>
      </c>
      <c r="AS17" s="215">
        <v>0</v>
      </c>
      <c r="AT17" s="215">
        <v>0</v>
      </c>
      <c r="AU17" s="215">
        <v>0</v>
      </c>
      <c r="AV17" s="215">
        <v>0</v>
      </c>
      <c r="AW17" s="215">
        <v>0</v>
      </c>
      <c r="AX17" s="215">
        <v>0</v>
      </c>
      <c r="AY17" s="215">
        <v>0</v>
      </c>
      <c r="AZ17" s="215">
        <v>0</v>
      </c>
      <c r="BA17" s="215">
        <v>0</v>
      </c>
      <c r="BB17" s="215">
        <v>0</v>
      </c>
      <c r="BC17" s="215">
        <v>0</v>
      </c>
      <c r="BD17" s="215">
        <v>0</v>
      </c>
      <c r="BF17" s="214">
        <v>0</v>
      </c>
      <c r="BG17" s="215">
        <v>0</v>
      </c>
      <c r="BH17" s="215">
        <v>0</v>
      </c>
      <c r="BI17" s="215">
        <v>0</v>
      </c>
      <c r="BJ17" s="215">
        <v>0</v>
      </c>
      <c r="BK17" s="215">
        <v>0</v>
      </c>
      <c r="BL17" s="215">
        <v>0</v>
      </c>
      <c r="BM17" s="215">
        <v>0</v>
      </c>
      <c r="BN17" s="215">
        <v>0</v>
      </c>
      <c r="BO17" s="215">
        <v>0</v>
      </c>
      <c r="BP17" s="215">
        <v>0</v>
      </c>
      <c r="BQ17" s="215">
        <v>0</v>
      </c>
      <c r="BR17" s="215">
        <v>0</v>
      </c>
      <c r="BS17" s="215">
        <v>0</v>
      </c>
      <c r="BT17" s="215">
        <v>0</v>
      </c>
      <c r="BU17" s="219">
        <v>0</v>
      </c>
      <c r="BW17" s="214">
        <v>1</v>
      </c>
      <c r="BX17" s="215">
        <f>'Waste Composition'!$G$5/'Waste Composition'!$P$5</f>
        <v>0.4705882352941177</v>
      </c>
      <c r="BY17" s="215">
        <v>0</v>
      </c>
      <c r="BZ17" s="215">
        <v>0</v>
      </c>
      <c r="CA17" s="215">
        <v>1</v>
      </c>
      <c r="CB17" s="215">
        <v>1</v>
      </c>
      <c r="CC17" s="215">
        <v>1</v>
      </c>
      <c r="CD17" s="215">
        <v>1</v>
      </c>
      <c r="CE17" s="215">
        <v>1</v>
      </c>
      <c r="CF17" s="215">
        <v>1</v>
      </c>
      <c r="CG17" s="215">
        <v>1</v>
      </c>
      <c r="CH17" s="215">
        <v>1</v>
      </c>
      <c r="CI17" s="215">
        <v>1</v>
      </c>
      <c r="CJ17" s="215">
        <v>1</v>
      </c>
      <c r="CK17" s="215">
        <v>1</v>
      </c>
      <c r="CL17" s="219">
        <v>1</v>
      </c>
      <c r="CN17" s="214">
        <v>0</v>
      </c>
      <c r="CO17" s="215">
        <v>0</v>
      </c>
      <c r="CP17" s="215">
        <v>0</v>
      </c>
      <c r="CQ17" s="215">
        <v>0</v>
      </c>
      <c r="CR17" s="215">
        <v>0</v>
      </c>
      <c r="CS17" s="215">
        <v>0</v>
      </c>
      <c r="CT17" s="215">
        <v>0</v>
      </c>
      <c r="CU17" s="215">
        <v>0</v>
      </c>
      <c r="CV17" s="215">
        <v>0</v>
      </c>
      <c r="CW17" s="215">
        <v>0</v>
      </c>
      <c r="CX17" s="215">
        <v>0</v>
      </c>
      <c r="CY17" s="215">
        <v>0</v>
      </c>
      <c r="CZ17" s="215">
        <v>0</v>
      </c>
      <c r="DA17" s="215">
        <v>0</v>
      </c>
      <c r="DB17" s="215">
        <v>0</v>
      </c>
      <c r="DC17" s="219">
        <v>0</v>
      </c>
      <c r="DE17" s="214">
        <v>0</v>
      </c>
      <c r="DF17" s="215">
        <f>'Waste Composition'!$G$16/'Waste Composition'!$P$5</f>
        <v>0.52941176470588236</v>
      </c>
      <c r="DG17" s="215">
        <v>1</v>
      </c>
      <c r="DH17" s="215">
        <v>1</v>
      </c>
      <c r="DI17" s="215">
        <v>0</v>
      </c>
      <c r="DJ17" s="215">
        <v>0</v>
      </c>
      <c r="DK17" s="215">
        <v>0</v>
      </c>
      <c r="DL17" s="215">
        <v>0</v>
      </c>
      <c r="DM17" s="215">
        <v>0</v>
      </c>
      <c r="DN17" s="215">
        <v>0</v>
      </c>
      <c r="DO17" s="215">
        <v>0</v>
      </c>
      <c r="DP17" s="215">
        <v>0</v>
      </c>
      <c r="DQ17" s="215">
        <v>0</v>
      </c>
      <c r="DR17" s="215">
        <v>0</v>
      </c>
      <c r="DS17" s="215">
        <v>0</v>
      </c>
      <c r="DT17" s="219">
        <v>0</v>
      </c>
      <c r="DV17" s="214">
        <v>0</v>
      </c>
      <c r="DW17" s="215">
        <v>0</v>
      </c>
      <c r="DX17" s="215">
        <v>0</v>
      </c>
      <c r="DY17" s="215">
        <v>0</v>
      </c>
      <c r="DZ17" s="215">
        <v>0</v>
      </c>
      <c r="EA17" s="215">
        <v>0</v>
      </c>
      <c r="EB17" s="215">
        <v>0</v>
      </c>
      <c r="EC17" s="215">
        <v>0</v>
      </c>
      <c r="ED17" s="215">
        <v>0</v>
      </c>
      <c r="EE17" s="215">
        <v>0</v>
      </c>
      <c r="EF17" s="215">
        <v>0</v>
      </c>
      <c r="EG17" s="215">
        <v>0</v>
      </c>
      <c r="EH17" s="215">
        <v>0</v>
      </c>
      <c r="EI17" s="215">
        <v>0</v>
      </c>
      <c r="EJ17" s="215">
        <v>0</v>
      </c>
      <c r="EK17" s="219">
        <v>0</v>
      </c>
      <c r="EM17" s="172">
        <f>$X$17*AO17</f>
        <v>0</v>
      </c>
      <c r="EN17" s="164">
        <f>$Y$17*AP17</f>
        <v>0</v>
      </c>
      <c r="EO17" s="164">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73">
        <f>$AM$17*BD17</f>
        <v>0</v>
      </c>
      <c r="FC17" s="229"/>
      <c r="FD17" s="172">
        <f>$X$17*BF17</f>
        <v>0</v>
      </c>
      <c r="FE17" s="164">
        <f>$Y$17*BG17</f>
        <v>0</v>
      </c>
      <c r="FF17" s="164">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73">
        <f>$AM$17*BU17</f>
        <v>0</v>
      </c>
      <c r="FT17" s="229"/>
      <c r="FU17" s="172">
        <f>$X$17*BW17</f>
        <v>121</v>
      </c>
      <c r="FV17" s="164">
        <f>$Y$17*BX17</f>
        <v>242.00000000000003</v>
      </c>
      <c r="FW17" s="164">
        <f>$Z$17*BY17</f>
        <v>0</v>
      </c>
      <c r="FX17" s="164">
        <f>$AA$17*BZ17</f>
        <v>0</v>
      </c>
      <c r="FY17" s="164">
        <f>$AB$17*CA17</f>
        <v>45.375</v>
      </c>
      <c r="FZ17" s="164">
        <f>$AC$17*CB17</f>
        <v>75.625</v>
      </c>
      <c r="GA17" s="164">
        <f>$AD$17*CC17</f>
        <v>15.125</v>
      </c>
      <c r="GB17" s="164">
        <f>$AE$17*CD17</f>
        <v>226.875</v>
      </c>
      <c r="GC17" s="164">
        <f>$AF$17*CE17</f>
        <v>30.25</v>
      </c>
      <c r="GD17" s="164">
        <f>$AG$17*CF17</f>
        <v>30.25</v>
      </c>
      <c r="GE17" s="164">
        <f>$AH$17*CG17</f>
        <v>75.625</v>
      </c>
      <c r="GF17" s="164">
        <f>$AI$17*CH17</f>
        <v>90.75</v>
      </c>
      <c r="GG17" s="164">
        <f>$AJ$17*CI17</f>
        <v>363</v>
      </c>
      <c r="GH17" s="164">
        <f>$AK$17*CJ17</f>
        <v>15.125</v>
      </c>
      <c r="GI17" s="164">
        <f>$AL$17*CK17</f>
        <v>363</v>
      </c>
      <c r="GJ17" s="173">
        <f>$AM$17*CL17</f>
        <v>242</v>
      </c>
      <c r="GK17" s="229"/>
      <c r="GL17" s="172">
        <f>$X$17*CN17</f>
        <v>0</v>
      </c>
      <c r="GM17" s="164">
        <f>$Y$17*CO17</f>
        <v>0</v>
      </c>
      <c r="GN17" s="164">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73">
        <f>$AM$17*DC17</f>
        <v>0</v>
      </c>
      <c r="HB17" s="229"/>
      <c r="HC17" s="172">
        <f>$X$17*DE17</f>
        <v>0</v>
      </c>
      <c r="HD17" s="164">
        <f>$Y$17*DF17</f>
        <v>272.25</v>
      </c>
      <c r="HE17" s="164">
        <f>$Z$17*DG17</f>
        <v>544.5</v>
      </c>
      <c r="HF17" s="164">
        <f>$AA$17*DH17</f>
        <v>272.25</v>
      </c>
      <c r="HG17" s="164">
        <f>$AB$17*DI17</f>
        <v>0</v>
      </c>
      <c r="HH17" s="164">
        <f>$AC$17*DJ17</f>
        <v>0</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73">
        <f>$AM$17*DT17</f>
        <v>0</v>
      </c>
      <c r="HS17" s="229"/>
      <c r="HT17" s="172">
        <f>$X$17*DV17</f>
        <v>0</v>
      </c>
      <c r="HU17" s="164">
        <f>$Y$17*DW17</f>
        <v>0</v>
      </c>
      <c r="HV17" s="164">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73">
        <f>$AM$17*EK17</f>
        <v>0</v>
      </c>
      <c r="IK17" s="61" t="s">
        <v>234</v>
      </c>
      <c r="IL17" s="62">
        <f t="shared" si="4"/>
        <v>0</v>
      </c>
      <c r="IM17" s="289">
        <f t="shared" si="5"/>
        <v>0</v>
      </c>
      <c r="IN17" s="289">
        <f t="shared" si="6"/>
        <v>10192.823999999999</v>
      </c>
      <c r="IO17" s="289">
        <f t="shared" si="7"/>
        <v>0</v>
      </c>
      <c r="IP17" s="289">
        <f t="shared" si="8"/>
        <v>0</v>
      </c>
      <c r="IQ17" s="236">
        <f t="shared" si="9"/>
        <v>0</v>
      </c>
    </row>
    <row r="18" spans="1:251">
      <c r="A18" s="62" t="s">
        <v>265</v>
      </c>
      <c r="B18" s="145">
        <f>INDEX('Waste Projections'!$H20:$AL20,MATCH('5. YTS UCRTS+Backyard Compost'!$B$1,'Waste Projections'!$H$6:$AL$6,0))</f>
        <v>2783</v>
      </c>
      <c r="C18" s="286" t="s">
        <v>294</v>
      </c>
      <c r="D18" s="154" t="s">
        <v>297</v>
      </c>
      <c r="E18" s="83" t="s">
        <v>249</v>
      </c>
      <c r="F18" s="83" t="s">
        <v>249</v>
      </c>
      <c r="G18" s="156">
        <v>14</v>
      </c>
      <c r="H18" s="83" t="s">
        <v>220</v>
      </c>
      <c r="I18" s="156">
        <v>0</v>
      </c>
      <c r="J18" s="156" t="str">
        <f t="shared" si="1"/>
        <v>N/A</v>
      </c>
      <c r="K18" s="156">
        <v>0</v>
      </c>
      <c r="L18" s="240" t="str">
        <f t="shared" si="2"/>
        <v>N/A</v>
      </c>
      <c r="M18" s="243">
        <f t="shared" si="10"/>
        <v>1200</v>
      </c>
      <c r="N18" s="240" t="str">
        <f t="shared" si="3"/>
        <v>Rail</v>
      </c>
      <c r="O18" s="172">
        <f t="shared" si="0"/>
        <v>0</v>
      </c>
      <c r="P18" s="164">
        <f t="shared" si="0"/>
        <v>24935.68</v>
      </c>
      <c r="Q18" s="164">
        <f t="shared" si="0"/>
        <v>0</v>
      </c>
      <c r="R18" s="173">
        <f t="shared" si="0"/>
        <v>2137344</v>
      </c>
      <c r="S18" s="172">
        <f>INDEX('Transportation GHG'!$B$21:$B$24,MATCH('5. YTS UCRTS+Backyard Compost'!S$4,'Transportation GHG'!$A$21:$A$24,0))*O18</f>
        <v>0</v>
      </c>
      <c r="T18" s="164">
        <f>INDEX('Transportation GHG'!$B$21:$B$24,MATCH('5. YTS UCRTS+Backyard Compost'!T$4,'Transportation GHG'!$A$21:$A$24,0))*P18</f>
        <v>2.2369223089230768</v>
      </c>
      <c r="U18" s="164">
        <f>INDEX('Transportation GHG'!$B$21:$B$24,MATCH('5. YTS UCRTS+Backyard Compost'!U$4,'Transportation GHG'!$A$21:$A$24,0))*Q18</f>
        <v>0</v>
      </c>
      <c r="V18" s="173">
        <f>INDEX('Transportation GHG'!$B$21:$B$24,MATCH('5. YTS UCRTS+Backyard Compost'!V$4,'Transportation GHG'!$A$21:$A$24,0))*R18</f>
        <v>50.662003512195128</v>
      </c>
      <c r="X18" s="172">
        <f>INDEX('Waste Composition'!$P$5:$P$20,MATCH('5. YTS UCRTS+Backyard Compost'!X$4,'Waste Composition'!$O$5:$O$20,0))*$B18</f>
        <v>111.32000000000001</v>
      </c>
      <c r="Y18" s="164">
        <f>INDEX('Waste Composition'!$P$5:$P$20,MATCH('5. YTS UCRTS+Backyard Compost'!Y$4,'Waste Composition'!$O$5:$O$20,0))*$B18</f>
        <v>473.10999999999996</v>
      </c>
      <c r="Z18" s="164">
        <f>INDEX('Waste Composition'!$P$5:$P$20,MATCH('5. YTS UCRTS+Backyard Compost'!Z$4,'Waste Composition'!$O$5:$O$20,0))*$B18</f>
        <v>500.94</v>
      </c>
      <c r="AA18" s="164">
        <f>INDEX('Waste Composition'!$P$5:$P$20,MATCH('5. YTS UCRTS+Backyard Compost'!AA$4,'Waste Composition'!$O$5:$O$20,0))*$B18</f>
        <v>250.47</v>
      </c>
      <c r="AB18" s="164">
        <f>INDEX('Waste Composition'!$P$5:$P$20,MATCH('5. YTS UCRTS+Backyard Compost'!AB$4,'Waste Composition'!$O$5:$O$20,0))*$B18</f>
        <v>41.744999999999997</v>
      </c>
      <c r="AC18" s="164">
        <f>INDEX('Waste Composition'!$P$5:$P$20,MATCH('5. YTS UCRTS+Backyard Compost'!AC$4,'Waste Composition'!$O$5:$O$20,0))*$B18</f>
        <v>69.575000000000003</v>
      </c>
      <c r="AD18" s="164">
        <f>INDEX('Waste Composition'!$P$5:$P$20,MATCH('5. YTS UCRTS+Backyard Compost'!AD$4,'Waste Composition'!$O$5:$O$20,0))*$B18</f>
        <v>13.915000000000001</v>
      </c>
      <c r="AE18" s="164">
        <f>INDEX('Waste Composition'!$P$5:$P$20,MATCH('5. YTS UCRTS+Backyard Compost'!AE$4,'Waste Composition'!$O$5:$O$20,0))*$B18</f>
        <v>208.72499999999999</v>
      </c>
      <c r="AF18" s="164">
        <f>INDEX('Waste Composition'!$P$5:$P$20,MATCH('5. YTS UCRTS+Backyard Compost'!AF$4,'Waste Composition'!$O$5:$O$20,0))*$B18</f>
        <v>27.830000000000002</v>
      </c>
      <c r="AG18" s="164">
        <f>INDEX('Waste Composition'!$P$5:$P$20,MATCH('5. YTS UCRTS+Backyard Compost'!AG$4,'Waste Composition'!$O$5:$O$20,0))*$B18</f>
        <v>27.830000000000002</v>
      </c>
      <c r="AH18" s="164">
        <f>INDEX('Waste Composition'!$P$5:$P$20,MATCH('5. YTS UCRTS+Backyard Compost'!AH$4,'Waste Composition'!$O$5:$O$20,0))*$B18</f>
        <v>69.575000000000003</v>
      </c>
      <c r="AI18" s="164">
        <f>INDEX('Waste Composition'!$P$5:$P$20,MATCH('5. YTS UCRTS+Backyard Compost'!AI$4,'Waste Composition'!$O$5:$O$20,0))*$B18</f>
        <v>83.49</v>
      </c>
      <c r="AJ18" s="164">
        <f>INDEX('Waste Composition'!$P$5:$P$20,MATCH('5. YTS UCRTS+Backyard Compost'!AJ$4,'Waste Composition'!$O$5:$O$20,0))*$B18</f>
        <v>333.96</v>
      </c>
      <c r="AK18" s="164">
        <f>INDEX('Waste Composition'!$P$5:$P$20,MATCH('5. YTS UCRTS+Backyard Compost'!AK$4,'Waste Composition'!$O$5:$O$20,0))*$B18</f>
        <v>13.915000000000001</v>
      </c>
      <c r="AL18" s="164">
        <f>INDEX('Waste Composition'!$P$5:$P$20,MATCH('5. YTS UCRTS+Backyard Compost'!AL$4,'Waste Composition'!$O$5:$O$20,0))*$B18</f>
        <v>333.96</v>
      </c>
      <c r="AM18" s="173">
        <f>INDEX('Waste Composition'!$P$5:$P$20,MATCH('5. YTS UCRTS+Backyard Compost'!AM$4,'Waste Composition'!$O$5:$O$20,0))*$B18</f>
        <v>222.64000000000001</v>
      </c>
      <c r="AO18" s="214">
        <v>0</v>
      </c>
      <c r="AP18" s="215">
        <v>0</v>
      </c>
      <c r="AQ18" s="215">
        <v>0</v>
      </c>
      <c r="AR18" s="215">
        <v>0</v>
      </c>
      <c r="AS18" s="215">
        <v>0</v>
      </c>
      <c r="AT18" s="215">
        <v>0</v>
      </c>
      <c r="AU18" s="215">
        <v>0</v>
      </c>
      <c r="AV18" s="215">
        <v>0</v>
      </c>
      <c r="AW18" s="215">
        <v>0</v>
      </c>
      <c r="AX18" s="215">
        <v>0</v>
      </c>
      <c r="AY18" s="215">
        <v>0</v>
      </c>
      <c r="AZ18" s="215">
        <v>0</v>
      </c>
      <c r="BA18" s="215">
        <v>0</v>
      </c>
      <c r="BB18" s="215">
        <v>0</v>
      </c>
      <c r="BC18" s="215">
        <v>0</v>
      </c>
      <c r="BD18" s="215">
        <v>0</v>
      </c>
      <c r="BF18" s="214">
        <v>0</v>
      </c>
      <c r="BG18" s="215">
        <v>0</v>
      </c>
      <c r="BH18" s="215">
        <v>0</v>
      </c>
      <c r="BI18" s="215">
        <v>0</v>
      </c>
      <c r="BJ18" s="215">
        <v>0</v>
      </c>
      <c r="BK18" s="215">
        <v>0</v>
      </c>
      <c r="BL18" s="215">
        <v>0</v>
      </c>
      <c r="BM18" s="215">
        <v>0</v>
      </c>
      <c r="BN18" s="215">
        <v>0</v>
      </c>
      <c r="BO18" s="215">
        <v>0</v>
      </c>
      <c r="BP18" s="215">
        <v>0</v>
      </c>
      <c r="BQ18" s="215">
        <v>0</v>
      </c>
      <c r="BR18" s="215">
        <v>0</v>
      </c>
      <c r="BS18" s="215">
        <v>0</v>
      </c>
      <c r="BT18" s="215">
        <v>0</v>
      </c>
      <c r="BU18" s="219">
        <v>0</v>
      </c>
      <c r="BW18" s="214">
        <v>1</v>
      </c>
      <c r="BX18" s="215">
        <f>'Waste Composition'!$G$5/'Waste Composition'!$P$5</f>
        <v>0.4705882352941177</v>
      </c>
      <c r="BY18" s="215">
        <v>0</v>
      </c>
      <c r="BZ18" s="215">
        <v>0</v>
      </c>
      <c r="CA18" s="215">
        <v>1</v>
      </c>
      <c r="CB18" s="215">
        <v>1</v>
      </c>
      <c r="CC18" s="215">
        <v>1</v>
      </c>
      <c r="CD18" s="215">
        <v>1</v>
      </c>
      <c r="CE18" s="215">
        <v>1</v>
      </c>
      <c r="CF18" s="215">
        <v>1</v>
      </c>
      <c r="CG18" s="215">
        <v>1</v>
      </c>
      <c r="CH18" s="215">
        <v>1</v>
      </c>
      <c r="CI18" s="215">
        <v>1</v>
      </c>
      <c r="CJ18" s="215">
        <v>1</v>
      </c>
      <c r="CK18" s="215">
        <v>1</v>
      </c>
      <c r="CL18" s="219">
        <v>1</v>
      </c>
      <c r="CN18" s="214">
        <v>0</v>
      </c>
      <c r="CO18" s="215">
        <v>0</v>
      </c>
      <c r="CP18" s="215">
        <v>0</v>
      </c>
      <c r="CQ18" s="215">
        <v>0</v>
      </c>
      <c r="CR18" s="215">
        <v>0</v>
      </c>
      <c r="CS18" s="215">
        <v>0</v>
      </c>
      <c r="CT18" s="215">
        <v>0</v>
      </c>
      <c r="CU18" s="215">
        <v>0</v>
      </c>
      <c r="CV18" s="215">
        <v>0</v>
      </c>
      <c r="CW18" s="215">
        <v>0</v>
      </c>
      <c r="CX18" s="215">
        <v>0</v>
      </c>
      <c r="CY18" s="215">
        <v>0</v>
      </c>
      <c r="CZ18" s="215">
        <v>0</v>
      </c>
      <c r="DA18" s="215">
        <v>0</v>
      </c>
      <c r="DB18" s="215">
        <v>0</v>
      </c>
      <c r="DC18" s="219">
        <v>0</v>
      </c>
      <c r="DE18" s="214">
        <v>0</v>
      </c>
      <c r="DF18" s="215">
        <f>'Waste Composition'!$G$16/'Waste Composition'!$P$5</f>
        <v>0.52941176470588236</v>
      </c>
      <c r="DG18" s="215">
        <v>1</v>
      </c>
      <c r="DH18" s="215">
        <v>1</v>
      </c>
      <c r="DI18" s="215">
        <v>0</v>
      </c>
      <c r="DJ18" s="215">
        <v>0</v>
      </c>
      <c r="DK18" s="215">
        <v>0</v>
      </c>
      <c r="DL18" s="215">
        <v>0</v>
      </c>
      <c r="DM18" s="215">
        <v>0</v>
      </c>
      <c r="DN18" s="215">
        <v>0</v>
      </c>
      <c r="DO18" s="215">
        <v>0</v>
      </c>
      <c r="DP18" s="215">
        <v>0</v>
      </c>
      <c r="DQ18" s="215">
        <v>0</v>
      </c>
      <c r="DR18" s="215">
        <v>0</v>
      </c>
      <c r="DS18" s="215">
        <v>0</v>
      </c>
      <c r="DT18" s="219">
        <v>0</v>
      </c>
      <c r="DV18" s="214">
        <v>0</v>
      </c>
      <c r="DW18" s="215">
        <v>0</v>
      </c>
      <c r="DX18" s="215">
        <v>0</v>
      </c>
      <c r="DY18" s="215">
        <v>0</v>
      </c>
      <c r="DZ18" s="215">
        <v>0</v>
      </c>
      <c r="EA18" s="215">
        <v>0</v>
      </c>
      <c r="EB18" s="215">
        <v>0</v>
      </c>
      <c r="EC18" s="215">
        <v>0</v>
      </c>
      <c r="ED18" s="215">
        <v>0</v>
      </c>
      <c r="EE18" s="215">
        <v>0</v>
      </c>
      <c r="EF18" s="215">
        <v>0</v>
      </c>
      <c r="EG18" s="215">
        <v>0</v>
      </c>
      <c r="EH18" s="215">
        <v>0</v>
      </c>
      <c r="EI18" s="215">
        <v>0</v>
      </c>
      <c r="EJ18" s="215">
        <v>0</v>
      </c>
      <c r="EK18" s="219">
        <v>0</v>
      </c>
      <c r="EM18" s="172">
        <f>$X$18*AO18</f>
        <v>0</v>
      </c>
      <c r="EN18" s="164">
        <f>$Y$18*AP18</f>
        <v>0</v>
      </c>
      <c r="EO18" s="164">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73">
        <f>$AM$18*BD18</f>
        <v>0</v>
      </c>
      <c r="FC18" s="229"/>
      <c r="FD18" s="172">
        <f>$X$18*BF18</f>
        <v>0</v>
      </c>
      <c r="FE18" s="164">
        <f>$Y$18*BG18</f>
        <v>0</v>
      </c>
      <c r="FF18" s="164">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73">
        <f>$AM$18*BU18</f>
        <v>0</v>
      </c>
      <c r="FT18" s="229"/>
      <c r="FU18" s="172">
        <f>$X$18*BW18</f>
        <v>111.32000000000001</v>
      </c>
      <c r="FV18" s="164">
        <f>$Y$18*BX18</f>
        <v>222.64000000000001</v>
      </c>
      <c r="FW18" s="164">
        <f>$Z$18*BY18</f>
        <v>0</v>
      </c>
      <c r="FX18" s="164">
        <f>$AA$18*BZ18</f>
        <v>0</v>
      </c>
      <c r="FY18" s="164">
        <f>$AB$18*CA18</f>
        <v>41.744999999999997</v>
      </c>
      <c r="FZ18" s="164">
        <f>$AC$18*CB18</f>
        <v>69.575000000000003</v>
      </c>
      <c r="GA18" s="164">
        <f>$AD$18*CC18</f>
        <v>13.915000000000001</v>
      </c>
      <c r="GB18" s="164">
        <f>$AE$18*CD18</f>
        <v>208.72499999999999</v>
      </c>
      <c r="GC18" s="164">
        <f>$AF$18*CE18</f>
        <v>27.830000000000002</v>
      </c>
      <c r="GD18" s="164">
        <f>$AG$18*CF18</f>
        <v>27.830000000000002</v>
      </c>
      <c r="GE18" s="164">
        <f>$AH$18*CG18</f>
        <v>69.575000000000003</v>
      </c>
      <c r="GF18" s="164">
        <f>$AI$18*CH18</f>
        <v>83.49</v>
      </c>
      <c r="GG18" s="164">
        <f>$AJ$18*CI18</f>
        <v>333.96</v>
      </c>
      <c r="GH18" s="164">
        <f>$AK$18*CJ18</f>
        <v>13.915000000000001</v>
      </c>
      <c r="GI18" s="164">
        <f>$AL$18*CK18</f>
        <v>333.96</v>
      </c>
      <c r="GJ18" s="173">
        <f>$AM$18*CL18</f>
        <v>222.64000000000001</v>
      </c>
      <c r="GK18" s="229"/>
      <c r="GL18" s="172">
        <f>$X$18*CN18</f>
        <v>0</v>
      </c>
      <c r="GM18" s="164">
        <f>$Y$18*CO18</f>
        <v>0</v>
      </c>
      <c r="GN18" s="164">
        <f>$Z$18*CP18</f>
        <v>0</v>
      </c>
      <c r="GO18" s="164">
        <f>$AA$18*CQ18</f>
        <v>0</v>
      </c>
      <c r="GP18" s="164">
        <f>$AB$18*CR18</f>
        <v>0</v>
      </c>
      <c r="GQ18" s="164">
        <f>$AC$18*CS18</f>
        <v>0</v>
      </c>
      <c r="GR18" s="164">
        <f>$AD$18*CT18</f>
        <v>0</v>
      </c>
      <c r="GS18" s="164">
        <f>$AE$18*CU18</f>
        <v>0</v>
      </c>
      <c r="GT18" s="164">
        <f>$AF$18*CV18</f>
        <v>0</v>
      </c>
      <c r="GU18" s="164">
        <f>$AG$18*CW18</f>
        <v>0</v>
      </c>
      <c r="GV18" s="164">
        <f>$AH$18*CX18</f>
        <v>0</v>
      </c>
      <c r="GW18" s="164">
        <f>$AI$18*CY18</f>
        <v>0</v>
      </c>
      <c r="GX18" s="164">
        <f>$AJ$18*CZ18</f>
        <v>0</v>
      </c>
      <c r="GY18" s="164">
        <f>$AK$18*DA18</f>
        <v>0</v>
      </c>
      <c r="GZ18" s="164">
        <f>$AL$18*DB18</f>
        <v>0</v>
      </c>
      <c r="HA18" s="173">
        <f>$AM$18*DC18</f>
        <v>0</v>
      </c>
      <c r="HB18" s="229"/>
      <c r="HC18" s="172">
        <f>$X$18*DE18</f>
        <v>0</v>
      </c>
      <c r="HD18" s="164">
        <f>$Y$18*DF18</f>
        <v>250.46999999999997</v>
      </c>
      <c r="HE18" s="164">
        <f>$Z$18*DG18</f>
        <v>500.94</v>
      </c>
      <c r="HF18" s="164">
        <f>$AA$18*DH18</f>
        <v>250.47</v>
      </c>
      <c r="HG18" s="164">
        <f>$AB$18*DI18</f>
        <v>0</v>
      </c>
      <c r="HH18" s="164">
        <f>$AC$18*DJ18</f>
        <v>0</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73">
        <f>$AM$18*DT18</f>
        <v>0</v>
      </c>
      <c r="HS18" s="229"/>
      <c r="HT18" s="172">
        <f>$X$18*DV18</f>
        <v>0</v>
      </c>
      <c r="HU18" s="164">
        <f>$Y$18*DW18</f>
        <v>0</v>
      </c>
      <c r="HV18" s="164">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73">
        <f>$AM$18*EK18</f>
        <v>0</v>
      </c>
      <c r="IK18" s="65" t="s">
        <v>235</v>
      </c>
      <c r="IL18" s="62">
        <f t="shared" si="4"/>
        <v>0</v>
      </c>
      <c r="IM18" s="289">
        <f t="shared" si="5"/>
        <v>0</v>
      </c>
      <c r="IN18" s="289">
        <f t="shared" si="6"/>
        <v>367.71214106785305</v>
      </c>
      <c r="IO18" s="289">
        <f t="shared" si="7"/>
        <v>0</v>
      </c>
      <c r="IP18" s="289">
        <f t="shared" si="8"/>
        <v>0</v>
      </c>
      <c r="IQ18" s="236">
        <f t="shared" si="9"/>
        <v>0</v>
      </c>
    </row>
    <row r="19" spans="1:251">
      <c r="A19" s="62" t="s">
        <v>266</v>
      </c>
      <c r="B19" s="145">
        <f>INDEX('Waste Projections'!$H21:$AL21,MATCH('5. YTS UCRTS+Backyard Compost'!$B$1,'Waste Projections'!$H$6:$AL$6,0))</f>
        <v>1047.98</v>
      </c>
      <c r="C19" s="286" t="s">
        <v>294</v>
      </c>
      <c r="D19" s="154" t="s">
        <v>257</v>
      </c>
      <c r="E19" s="83" t="s">
        <v>249</v>
      </c>
      <c r="F19" s="83" t="s">
        <v>249</v>
      </c>
      <c r="G19" s="156">
        <v>33.9</v>
      </c>
      <c r="H19" s="83" t="s">
        <v>220</v>
      </c>
      <c r="I19" s="156">
        <v>0</v>
      </c>
      <c r="J19" s="156" t="str">
        <f t="shared" si="1"/>
        <v>N/A</v>
      </c>
      <c r="K19" s="156">
        <v>0</v>
      </c>
      <c r="L19" s="240" t="str">
        <f t="shared" si="2"/>
        <v>N/A</v>
      </c>
      <c r="M19" s="243">
        <f t="shared" si="10"/>
        <v>1200</v>
      </c>
      <c r="N19" s="240" t="str">
        <f t="shared" si="3"/>
        <v>Rail</v>
      </c>
      <c r="O19" s="172">
        <f t="shared" si="0"/>
        <v>0</v>
      </c>
      <c r="P19" s="164">
        <f t="shared" si="0"/>
        <v>22736.97408</v>
      </c>
      <c r="Q19" s="164">
        <f t="shared" si="0"/>
        <v>0</v>
      </c>
      <c r="R19" s="173">
        <f t="shared" si="0"/>
        <v>804848.64000000001</v>
      </c>
      <c r="S19" s="172">
        <f>INDEX('Transportation GHG'!$B$21:$B$24,MATCH('5. YTS UCRTS+Backyard Compost'!S$4,'Transportation GHG'!$A$21:$A$24,0))*O19</f>
        <v>0</v>
      </c>
      <c r="T19" s="164">
        <f>INDEX('Transportation GHG'!$B$21:$B$24,MATCH('5. YTS UCRTS+Backyard Compost'!T$4,'Transportation GHG'!$A$21:$A$24,0))*P19</f>
        <v>2.0396814747766152</v>
      </c>
      <c r="U19" s="164">
        <f>INDEX('Transportation GHG'!$B$21:$B$24,MATCH('5. YTS UCRTS+Backyard Compost'!U$4,'Transportation GHG'!$A$21:$A$24,0))*Q19</f>
        <v>0</v>
      </c>
      <c r="V19" s="173">
        <f>INDEX('Transportation GHG'!$B$21:$B$24,MATCH('5. YTS UCRTS+Backyard Compost'!V$4,'Transportation GHG'!$A$21:$A$24,0))*R19</f>
        <v>19.077530161951223</v>
      </c>
      <c r="X19" s="172">
        <f>INDEX('Waste Composition'!$P$5:$P$20,MATCH('5. YTS UCRTS+Backyard Compost'!X$4,'Waste Composition'!$O$5:$O$20,0))*$B19</f>
        <v>41.919200000000004</v>
      </c>
      <c r="Y19" s="164">
        <f>INDEX('Waste Composition'!$P$5:$P$20,MATCH('5. YTS UCRTS+Backyard Compost'!Y$4,'Waste Composition'!$O$5:$O$20,0))*$B19</f>
        <v>178.1566</v>
      </c>
      <c r="Z19" s="164">
        <f>INDEX('Waste Composition'!$P$5:$P$20,MATCH('5. YTS UCRTS+Backyard Compost'!Z$4,'Waste Composition'!$O$5:$O$20,0))*$B19</f>
        <v>188.63640000000001</v>
      </c>
      <c r="AA19" s="164">
        <f>INDEX('Waste Composition'!$P$5:$P$20,MATCH('5. YTS UCRTS+Backyard Compost'!AA$4,'Waste Composition'!$O$5:$O$20,0))*$B19</f>
        <v>94.318200000000004</v>
      </c>
      <c r="AB19" s="164">
        <f>INDEX('Waste Composition'!$P$5:$P$20,MATCH('5. YTS UCRTS+Backyard Compost'!AB$4,'Waste Composition'!$O$5:$O$20,0))*$B19</f>
        <v>15.7197</v>
      </c>
      <c r="AC19" s="164">
        <f>INDEX('Waste Composition'!$P$5:$P$20,MATCH('5. YTS UCRTS+Backyard Compost'!AC$4,'Waste Composition'!$O$5:$O$20,0))*$B19</f>
        <v>26.1995</v>
      </c>
      <c r="AD19" s="164">
        <f>INDEX('Waste Composition'!$P$5:$P$20,MATCH('5. YTS UCRTS+Backyard Compost'!AD$4,'Waste Composition'!$O$5:$O$20,0))*$B19</f>
        <v>5.2399000000000004</v>
      </c>
      <c r="AE19" s="164">
        <f>INDEX('Waste Composition'!$P$5:$P$20,MATCH('5. YTS UCRTS+Backyard Compost'!AE$4,'Waste Composition'!$O$5:$O$20,0))*$B19</f>
        <v>78.598500000000001</v>
      </c>
      <c r="AF19" s="164">
        <f>INDEX('Waste Composition'!$P$5:$P$20,MATCH('5. YTS UCRTS+Backyard Compost'!AF$4,'Waste Composition'!$O$5:$O$20,0))*$B19</f>
        <v>10.479800000000001</v>
      </c>
      <c r="AG19" s="164">
        <f>INDEX('Waste Composition'!$P$5:$P$20,MATCH('5. YTS UCRTS+Backyard Compost'!AG$4,'Waste Composition'!$O$5:$O$20,0))*$B19</f>
        <v>10.479800000000001</v>
      </c>
      <c r="AH19" s="164">
        <f>INDEX('Waste Composition'!$P$5:$P$20,MATCH('5. YTS UCRTS+Backyard Compost'!AH$4,'Waste Composition'!$O$5:$O$20,0))*$B19</f>
        <v>26.1995</v>
      </c>
      <c r="AI19" s="164">
        <f>INDEX('Waste Composition'!$P$5:$P$20,MATCH('5. YTS UCRTS+Backyard Compost'!AI$4,'Waste Composition'!$O$5:$O$20,0))*$B19</f>
        <v>31.439399999999999</v>
      </c>
      <c r="AJ19" s="164">
        <f>INDEX('Waste Composition'!$P$5:$P$20,MATCH('5. YTS UCRTS+Backyard Compost'!AJ$4,'Waste Composition'!$O$5:$O$20,0))*$B19</f>
        <v>125.7576</v>
      </c>
      <c r="AK19" s="164">
        <f>INDEX('Waste Composition'!$P$5:$P$20,MATCH('5. YTS UCRTS+Backyard Compost'!AK$4,'Waste Composition'!$O$5:$O$20,0))*$B19</f>
        <v>5.2399000000000004</v>
      </c>
      <c r="AL19" s="164">
        <f>INDEX('Waste Composition'!$P$5:$P$20,MATCH('5. YTS UCRTS+Backyard Compost'!AL$4,'Waste Composition'!$O$5:$O$20,0))*$B19</f>
        <v>125.7576</v>
      </c>
      <c r="AM19" s="173">
        <f>INDEX('Waste Composition'!$P$5:$P$20,MATCH('5. YTS UCRTS+Backyard Compost'!AM$4,'Waste Composition'!$O$5:$O$20,0))*$B19</f>
        <v>83.838400000000007</v>
      </c>
      <c r="AO19" s="214">
        <v>0</v>
      </c>
      <c r="AP19" s="215">
        <v>0</v>
      </c>
      <c r="AQ19" s="215">
        <v>0</v>
      </c>
      <c r="AR19" s="215">
        <v>0</v>
      </c>
      <c r="AS19" s="215">
        <v>0</v>
      </c>
      <c r="AT19" s="215">
        <v>0</v>
      </c>
      <c r="AU19" s="215">
        <v>0</v>
      </c>
      <c r="AV19" s="215">
        <v>0</v>
      </c>
      <c r="AW19" s="215">
        <v>0</v>
      </c>
      <c r="AX19" s="215">
        <v>0</v>
      </c>
      <c r="AY19" s="215">
        <v>0</v>
      </c>
      <c r="AZ19" s="215">
        <v>0</v>
      </c>
      <c r="BA19" s="215">
        <v>0</v>
      </c>
      <c r="BB19" s="215">
        <v>0</v>
      </c>
      <c r="BC19" s="215">
        <v>0</v>
      </c>
      <c r="BD19" s="215">
        <v>0</v>
      </c>
      <c r="BF19" s="214">
        <v>0</v>
      </c>
      <c r="BG19" s="215">
        <v>0</v>
      </c>
      <c r="BH19" s="215">
        <v>0</v>
      </c>
      <c r="BI19" s="215">
        <v>0</v>
      </c>
      <c r="BJ19" s="215">
        <v>0</v>
      </c>
      <c r="BK19" s="215">
        <v>0</v>
      </c>
      <c r="BL19" s="215">
        <v>0</v>
      </c>
      <c r="BM19" s="215">
        <v>0</v>
      </c>
      <c r="BN19" s="215">
        <v>0</v>
      </c>
      <c r="BO19" s="215">
        <v>0</v>
      </c>
      <c r="BP19" s="215">
        <v>0</v>
      </c>
      <c r="BQ19" s="215">
        <v>0</v>
      </c>
      <c r="BR19" s="215">
        <v>0</v>
      </c>
      <c r="BS19" s="215">
        <v>0</v>
      </c>
      <c r="BT19" s="215">
        <v>0</v>
      </c>
      <c r="BU19" s="219">
        <v>0</v>
      </c>
      <c r="BW19" s="214">
        <v>1</v>
      </c>
      <c r="BX19" s="215">
        <f>'Waste Composition'!$G$5/'Waste Composition'!$P$5</f>
        <v>0.4705882352941177</v>
      </c>
      <c r="BY19" s="215">
        <v>0</v>
      </c>
      <c r="BZ19" s="215">
        <v>0</v>
      </c>
      <c r="CA19" s="215">
        <v>1</v>
      </c>
      <c r="CB19" s="215">
        <v>1</v>
      </c>
      <c r="CC19" s="215">
        <v>1</v>
      </c>
      <c r="CD19" s="215">
        <v>1</v>
      </c>
      <c r="CE19" s="215">
        <v>1</v>
      </c>
      <c r="CF19" s="215">
        <v>1</v>
      </c>
      <c r="CG19" s="215">
        <v>1</v>
      </c>
      <c r="CH19" s="215">
        <v>1</v>
      </c>
      <c r="CI19" s="215">
        <v>1</v>
      </c>
      <c r="CJ19" s="215">
        <v>1</v>
      </c>
      <c r="CK19" s="215">
        <v>1</v>
      </c>
      <c r="CL19" s="219">
        <v>1</v>
      </c>
      <c r="CN19" s="214">
        <v>0</v>
      </c>
      <c r="CO19" s="215">
        <v>0</v>
      </c>
      <c r="CP19" s="215">
        <v>0</v>
      </c>
      <c r="CQ19" s="215">
        <v>0</v>
      </c>
      <c r="CR19" s="215">
        <v>0</v>
      </c>
      <c r="CS19" s="215">
        <v>0</v>
      </c>
      <c r="CT19" s="215">
        <v>0</v>
      </c>
      <c r="CU19" s="215">
        <v>0</v>
      </c>
      <c r="CV19" s="215">
        <v>0</v>
      </c>
      <c r="CW19" s="215">
        <v>0</v>
      </c>
      <c r="CX19" s="215">
        <v>0</v>
      </c>
      <c r="CY19" s="215">
        <v>0</v>
      </c>
      <c r="CZ19" s="215">
        <v>0</v>
      </c>
      <c r="DA19" s="215">
        <v>0</v>
      </c>
      <c r="DB19" s="215">
        <v>0</v>
      </c>
      <c r="DC19" s="219">
        <v>0</v>
      </c>
      <c r="DE19" s="214">
        <v>0</v>
      </c>
      <c r="DF19" s="215">
        <f>'Waste Composition'!$G$16/'Waste Composition'!$P$5</f>
        <v>0.52941176470588236</v>
      </c>
      <c r="DG19" s="215">
        <v>1</v>
      </c>
      <c r="DH19" s="215">
        <v>1</v>
      </c>
      <c r="DI19" s="215">
        <v>0</v>
      </c>
      <c r="DJ19" s="215">
        <v>0</v>
      </c>
      <c r="DK19" s="215">
        <v>0</v>
      </c>
      <c r="DL19" s="215">
        <v>0</v>
      </c>
      <c r="DM19" s="215">
        <v>0</v>
      </c>
      <c r="DN19" s="215">
        <v>0</v>
      </c>
      <c r="DO19" s="215">
        <v>0</v>
      </c>
      <c r="DP19" s="215">
        <v>0</v>
      </c>
      <c r="DQ19" s="215">
        <v>0</v>
      </c>
      <c r="DR19" s="215">
        <v>0</v>
      </c>
      <c r="DS19" s="215">
        <v>0</v>
      </c>
      <c r="DT19" s="219">
        <v>0</v>
      </c>
      <c r="DV19" s="214">
        <v>0</v>
      </c>
      <c r="DW19" s="215">
        <v>0</v>
      </c>
      <c r="DX19" s="215">
        <v>0</v>
      </c>
      <c r="DY19" s="215">
        <v>0</v>
      </c>
      <c r="DZ19" s="215">
        <v>0</v>
      </c>
      <c r="EA19" s="215">
        <v>0</v>
      </c>
      <c r="EB19" s="215">
        <v>0</v>
      </c>
      <c r="EC19" s="215">
        <v>0</v>
      </c>
      <c r="ED19" s="215">
        <v>0</v>
      </c>
      <c r="EE19" s="215">
        <v>0</v>
      </c>
      <c r="EF19" s="215">
        <v>0</v>
      </c>
      <c r="EG19" s="215">
        <v>0</v>
      </c>
      <c r="EH19" s="215">
        <v>0</v>
      </c>
      <c r="EI19" s="215">
        <v>0</v>
      </c>
      <c r="EJ19" s="215">
        <v>0</v>
      </c>
      <c r="EK19" s="219">
        <v>0</v>
      </c>
      <c r="EM19" s="172">
        <f>$X$19*AO19</f>
        <v>0</v>
      </c>
      <c r="EN19" s="164">
        <f>$Y$19*AP19</f>
        <v>0</v>
      </c>
      <c r="EO19" s="164">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73">
        <f>$AM$19*BD19</f>
        <v>0</v>
      </c>
      <c r="FC19" s="229"/>
      <c r="FD19" s="172">
        <f>$X$19*BF19</f>
        <v>0</v>
      </c>
      <c r="FE19" s="164">
        <f>$Y$19*BG19</f>
        <v>0</v>
      </c>
      <c r="FF19" s="164">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73">
        <f>$AM$19*BU19</f>
        <v>0</v>
      </c>
      <c r="FT19" s="229"/>
      <c r="FU19" s="172">
        <f>$X$19*BW19</f>
        <v>41.919200000000004</v>
      </c>
      <c r="FV19" s="164">
        <f>$Y$19*BX19</f>
        <v>83.838400000000007</v>
      </c>
      <c r="FW19" s="164">
        <f>$Z$19*BY19</f>
        <v>0</v>
      </c>
      <c r="FX19" s="164">
        <f>$AA$19*BZ19</f>
        <v>0</v>
      </c>
      <c r="FY19" s="164">
        <f>$AB$19*CA19</f>
        <v>15.7197</v>
      </c>
      <c r="FZ19" s="164">
        <f>$AC$19*CB19</f>
        <v>26.1995</v>
      </c>
      <c r="GA19" s="164">
        <f>$AD$19*CC19</f>
        <v>5.2399000000000004</v>
      </c>
      <c r="GB19" s="164">
        <f>$AE$19*CD19</f>
        <v>78.598500000000001</v>
      </c>
      <c r="GC19" s="164">
        <f>$AF$19*CE19</f>
        <v>10.479800000000001</v>
      </c>
      <c r="GD19" s="164">
        <f>$AG$19*CF19</f>
        <v>10.479800000000001</v>
      </c>
      <c r="GE19" s="164">
        <f>$AH$19*CG19</f>
        <v>26.1995</v>
      </c>
      <c r="GF19" s="164">
        <f>$AI$19*CH19</f>
        <v>31.439399999999999</v>
      </c>
      <c r="GG19" s="164">
        <f>$AJ$19*CI19</f>
        <v>125.7576</v>
      </c>
      <c r="GH19" s="164">
        <f>$AK$19*CJ19</f>
        <v>5.2399000000000004</v>
      </c>
      <c r="GI19" s="164">
        <f>$AL$19*CK19</f>
        <v>125.7576</v>
      </c>
      <c r="GJ19" s="173">
        <f>$AM$19*CL19</f>
        <v>83.838400000000007</v>
      </c>
      <c r="GK19" s="229"/>
      <c r="GL19" s="172">
        <f>$X$19*CN19</f>
        <v>0</v>
      </c>
      <c r="GM19" s="164">
        <f>$Y$19*CO19</f>
        <v>0</v>
      </c>
      <c r="GN19" s="164">
        <f>$Z$19*CP19</f>
        <v>0</v>
      </c>
      <c r="GO19" s="164">
        <f>$AA$19*CQ19</f>
        <v>0</v>
      </c>
      <c r="GP19" s="164">
        <f>$AB$19*CR19</f>
        <v>0</v>
      </c>
      <c r="GQ19" s="164">
        <f>$AC$19*CS19</f>
        <v>0</v>
      </c>
      <c r="GR19" s="164">
        <f>$AD$19*CT19</f>
        <v>0</v>
      </c>
      <c r="GS19" s="164">
        <f>$AE$19*CU19</f>
        <v>0</v>
      </c>
      <c r="GT19" s="164">
        <f>$AF$19*CV19</f>
        <v>0</v>
      </c>
      <c r="GU19" s="164">
        <f>$AG$19*CW19</f>
        <v>0</v>
      </c>
      <c r="GV19" s="164">
        <f>$AH$19*CX19</f>
        <v>0</v>
      </c>
      <c r="GW19" s="164">
        <f>$AI$19*CY19</f>
        <v>0</v>
      </c>
      <c r="GX19" s="164">
        <f>$AJ$19*CZ19</f>
        <v>0</v>
      </c>
      <c r="GY19" s="164">
        <f>$AK$19*DA19</f>
        <v>0</v>
      </c>
      <c r="GZ19" s="164">
        <f>$AL$19*DB19</f>
        <v>0</v>
      </c>
      <c r="HA19" s="173">
        <f>$AM$19*DC19</f>
        <v>0</v>
      </c>
      <c r="HB19" s="229"/>
      <c r="HC19" s="172">
        <f>$X$19*DE19</f>
        <v>0</v>
      </c>
      <c r="HD19" s="164">
        <f>$Y$19*DF19</f>
        <v>94.318200000000004</v>
      </c>
      <c r="HE19" s="164">
        <f>$Z$19*DG19</f>
        <v>188.63640000000001</v>
      </c>
      <c r="HF19" s="164">
        <f>$AA$19*DH19</f>
        <v>94.318200000000004</v>
      </c>
      <c r="HG19" s="164">
        <f>$AB$19*DI19</f>
        <v>0</v>
      </c>
      <c r="HH19" s="164">
        <f>$AC$19*DJ19</f>
        <v>0</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73">
        <f>$AM$19*DT19</f>
        <v>0</v>
      </c>
      <c r="HS19" s="229"/>
      <c r="HT19" s="172">
        <f>$X$19*DV19</f>
        <v>0</v>
      </c>
      <c r="HU19" s="164">
        <f>$Y$19*DW19</f>
        <v>0</v>
      </c>
      <c r="HV19" s="164">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73">
        <f>$AM$19*EK19</f>
        <v>0</v>
      </c>
      <c r="IK19" s="65" t="s">
        <v>236</v>
      </c>
      <c r="IL19" s="62">
        <f t="shared" si="4"/>
        <v>0</v>
      </c>
      <c r="IM19" s="289">
        <f t="shared" si="5"/>
        <v>0</v>
      </c>
      <c r="IN19" s="289">
        <f t="shared" si="6"/>
        <v>8825.0913856284733</v>
      </c>
      <c r="IO19" s="289">
        <f t="shared" si="7"/>
        <v>0</v>
      </c>
      <c r="IP19" s="289">
        <f t="shared" si="8"/>
        <v>0</v>
      </c>
      <c r="IQ19" s="236">
        <f t="shared" si="9"/>
        <v>0</v>
      </c>
    </row>
    <row r="20" spans="1:251" ht="14.65" thickBot="1">
      <c r="A20" s="62" t="s">
        <v>267</v>
      </c>
      <c r="B20" s="145">
        <f>INDEX('Waste Projections'!$H22:$AL22,MATCH('5. YTS UCRTS+Backyard Compost'!$B$1,'Waste Projections'!$H$6:$AL$6,0))</f>
        <v>773.87</v>
      </c>
      <c r="C20" s="286" t="s">
        <v>294</v>
      </c>
      <c r="D20" s="154" t="s">
        <v>257</v>
      </c>
      <c r="E20" s="83" t="s">
        <v>249</v>
      </c>
      <c r="F20" s="83" t="s">
        <v>249</v>
      </c>
      <c r="G20" s="156">
        <v>29.7</v>
      </c>
      <c r="H20" s="83" t="s">
        <v>220</v>
      </c>
      <c r="I20" s="156">
        <v>0</v>
      </c>
      <c r="J20" s="156" t="str">
        <f t="shared" si="1"/>
        <v>N/A</v>
      </c>
      <c r="K20" s="156">
        <v>0</v>
      </c>
      <c r="L20" s="240" t="str">
        <f t="shared" si="2"/>
        <v>N/A</v>
      </c>
      <c r="M20" s="243">
        <f t="shared" si="10"/>
        <v>1200</v>
      </c>
      <c r="N20" s="240" t="str">
        <f t="shared" si="3"/>
        <v>Rail</v>
      </c>
      <c r="O20" s="172">
        <f t="shared" si="0"/>
        <v>0</v>
      </c>
      <c r="P20" s="164">
        <f t="shared" si="0"/>
        <v>14709.720960000001</v>
      </c>
      <c r="Q20" s="164">
        <f t="shared" si="0"/>
        <v>0</v>
      </c>
      <c r="R20" s="173">
        <f t="shared" si="0"/>
        <v>594332.16000000003</v>
      </c>
      <c r="S20" s="172">
        <f>INDEX('Transportation GHG'!$B$21:$B$24,MATCH('5. YTS UCRTS+Backyard Compost'!S$4,'Transportation GHG'!$A$21:$A$24,0))*O20</f>
        <v>0</v>
      </c>
      <c r="T20" s="164">
        <f>INDEX('Transportation GHG'!$B$21:$B$24,MATCH('5. YTS UCRTS+Backyard Compost'!T$4,'Transportation GHG'!$A$21:$A$24,0))*P20</f>
        <v>1.3195751218116925</v>
      </c>
      <c r="U20" s="164">
        <f>INDEX('Transportation GHG'!$B$21:$B$24,MATCH('5. YTS UCRTS+Backyard Compost'!U$4,'Transportation GHG'!$A$21:$A$24,0))*Q20</f>
        <v>0</v>
      </c>
      <c r="V20" s="173">
        <f>INDEX('Transportation GHG'!$B$21:$B$24,MATCH('5. YTS UCRTS+Backyard Compost'!V$4,'Transportation GHG'!$A$21:$A$24,0))*R20</f>
        <v>14.087604979512198</v>
      </c>
      <c r="X20" s="172">
        <f>INDEX('Waste Composition'!$P$5:$P$20,MATCH('5. YTS UCRTS+Backyard Compost'!X$4,'Waste Composition'!$O$5:$O$20,0))*$B20</f>
        <v>30.954800000000002</v>
      </c>
      <c r="Y20" s="164">
        <f>INDEX('Waste Composition'!$P$5:$P$20,MATCH('5. YTS UCRTS+Backyard Compost'!Y$4,'Waste Composition'!$O$5:$O$20,0))*$B20</f>
        <v>131.55789999999999</v>
      </c>
      <c r="Z20" s="164">
        <f>INDEX('Waste Composition'!$P$5:$P$20,MATCH('5. YTS UCRTS+Backyard Compost'!Z$4,'Waste Composition'!$O$5:$O$20,0))*$B20</f>
        <v>139.29659999999998</v>
      </c>
      <c r="AA20" s="164">
        <f>INDEX('Waste Composition'!$P$5:$P$20,MATCH('5. YTS UCRTS+Backyard Compost'!AA$4,'Waste Composition'!$O$5:$O$20,0))*$B20</f>
        <v>69.648299999999992</v>
      </c>
      <c r="AB20" s="164">
        <f>INDEX('Waste Composition'!$P$5:$P$20,MATCH('5. YTS UCRTS+Backyard Compost'!AB$4,'Waste Composition'!$O$5:$O$20,0))*$B20</f>
        <v>11.60805</v>
      </c>
      <c r="AC20" s="164">
        <f>INDEX('Waste Composition'!$P$5:$P$20,MATCH('5. YTS UCRTS+Backyard Compost'!AC$4,'Waste Composition'!$O$5:$O$20,0))*$B20</f>
        <v>19.34675</v>
      </c>
      <c r="AD20" s="164">
        <f>INDEX('Waste Composition'!$P$5:$P$20,MATCH('5. YTS UCRTS+Backyard Compost'!AD$4,'Waste Composition'!$O$5:$O$20,0))*$B20</f>
        <v>3.8693500000000003</v>
      </c>
      <c r="AE20" s="164">
        <f>INDEX('Waste Composition'!$P$5:$P$20,MATCH('5. YTS UCRTS+Backyard Compost'!AE$4,'Waste Composition'!$O$5:$O$20,0))*$B20</f>
        <v>58.04025</v>
      </c>
      <c r="AF20" s="164">
        <f>INDEX('Waste Composition'!$P$5:$P$20,MATCH('5. YTS UCRTS+Backyard Compost'!AF$4,'Waste Composition'!$O$5:$O$20,0))*$B20</f>
        <v>7.7387000000000006</v>
      </c>
      <c r="AG20" s="164">
        <f>INDEX('Waste Composition'!$P$5:$P$20,MATCH('5. YTS UCRTS+Backyard Compost'!AG$4,'Waste Composition'!$O$5:$O$20,0))*$B20</f>
        <v>7.7387000000000006</v>
      </c>
      <c r="AH20" s="164">
        <f>INDEX('Waste Composition'!$P$5:$P$20,MATCH('5. YTS UCRTS+Backyard Compost'!AH$4,'Waste Composition'!$O$5:$O$20,0))*$B20</f>
        <v>19.34675</v>
      </c>
      <c r="AI20" s="164">
        <f>INDEX('Waste Composition'!$P$5:$P$20,MATCH('5. YTS UCRTS+Backyard Compost'!AI$4,'Waste Composition'!$O$5:$O$20,0))*$B20</f>
        <v>23.216100000000001</v>
      </c>
      <c r="AJ20" s="164">
        <f>INDEX('Waste Composition'!$P$5:$P$20,MATCH('5. YTS UCRTS+Backyard Compost'!AJ$4,'Waste Composition'!$O$5:$O$20,0))*$B20</f>
        <v>92.864400000000003</v>
      </c>
      <c r="AK20" s="164">
        <f>INDEX('Waste Composition'!$P$5:$P$20,MATCH('5. YTS UCRTS+Backyard Compost'!AK$4,'Waste Composition'!$O$5:$O$20,0))*$B20</f>
        <v>3.8693500000000003</v>
      </c>
      <c r="AL20" s="164">
        <f>INDEX('Waste Composition'!$P$5:$P$20,MATCH('5. YTS UCRTS+Backyard Compost'!AL$4,'Waste Composition'!$O$5:$O$20,0))*$B20</f>
        <v>92.864400000000003</v>
      </c>
      <c r="AM20" s="173">
        <f>INDEX('Waste Composition'!$P$5:$P$20,MATCH('5. YTS UCRTS+Backyard Compost'!AM$4,'Waste Composition'!$O$5:$O$20,0))*$B20</f>
        <v>61.909600000000005</v>
      </c>
      <c r="AO20" s="214">
        <v>0</v>
      </c>
      <c r="AP20" s="215">
        <v>0</v>
      </c>
      <c r="AQ20" s="215">
        <v>0</v>
      </c>
      <c r="AR20" s="215">
        <v>0</v>
      </c>
      <c r="AS20" s="215">
        <v>0</v>
      </c>
      <c r="AT20" s="215">
        <v>0</v>
      </c>
      <c r="AU20" s="215">
        <v>0</v>
      </c>
      <c r="AV20" s="215">
        <v>0</v>
      </c>
      <c r="AW20" s="215">
        <v>0</v>
      </c>
      <c r="AX20" s="215">
        <v>0</v>
      </c>
      <c r="AY20" s="215">
        <v>0</v>
      </c>
      <c r="AZ20" s="215">
        <v>0</v>
      </c>
      <c r="BA20" s="215">
        <v>0</v>
      </c>
      <c r="BB20" s="215">
        <v>0</v>
      </c>
      <c r="BC20" s="215">
        <v>0</v>
      </c>
      <c r="BD20" s="215">
        <v>0</v>
      </c>
      <c r="BF20" s="214">
        <v>0</v>
      </c>
      <c r="BG20" s="215">
        <v>0</v>
      </c>
      <c r="BH20" s="215">
        <v>0</v>
      </c>
      <c r="BI20" s="215">
        <v>0</v>
      </c>
      <c r="BJ20" s="215">
        <v>0</v>
      </c>
      <c r="BK20" s="215">
        <v>0</v>
      </c>
      <c r="BL20" s="215">
        <v>0</v>
      </c>
      <c r="BM20" s="215">
        <v>0</v>
      </c>
      <c r="BN20" s="215">
        <v>0</v>
      </c>
      <c r="BO20" s="215">
        <v>0</v>
      </c>
      <c r="BP20" s="215">
        <v>0</v>
      </c>
      <c r="BQ20" s="215">
        <v>0</v>
      </c>
      <c r="BR20" s="215">
        <v>0</v>
      </c>
      <c r="BS20" s="215">
        <v>0</v>
      </c>
      <c r="BT20" s="215">
        <v>0</v>
      </c>
      <c r="BU20" s="219">
        <v>0</v>
      </c>
      <c r="BW20" s="214">
        <v>1</v>
      </c>
      <c r="BX20" s="215">
        <f>'Waste Composition'!$G$5/'Waste Composition'!$P$5</f>
        <v>0.4705882352941177</v>
      </c>
      <c r="BY20" s="215">
        <v>0</v>
      </c>
      <c r="BZ20" s="215">
        <v>0</v>
      </c>
      <c r="CA20" s="215">
        <v>1</v>
      </c>
      <c r="CB20" s="215">
        <v>1</v>
      </c>
      <c r="CC20" s="215">
        <v>1</v>
      </c>
      <c r="CD20" s="215">
        <v>1</v>
      </c>
      <c r="CE20" s="215">
        <v>1</v>
      </c>
      <c r="CF20" s="215">
        <v>1</v>
      </c>
      <c r="CG20" s="215">
        <v>1</v>
      </c>
      <c r="CH20" s="215">
        <v>1</v>
      </c>
      <c r="CI20" s="215">
        <v>1</v>
      </c>
      <c r="CJ20" s="215">
        <v>1</v>
      </c>
      <c r="CK20" s="215">
        <v>1</v>
      </c>
      <c r="CL20" s="219">
        <v>1</v>
      </c>
      <c r="CN20" s="214">
        <v>0</v>
      </c>
      <c r="CO20" s="215">
        <v>0</v>
      </c>
      <c r="CP20" s="215">
        <v>0</v>
      </c>
      <c r="CQ20" s="215">
        <v>0</v>
      </c>
      <c r="CR20" s="215">
        <v>0</v>
      </c>
      <c r="CS20" s="215">
        <v>0</v>
      </c>
      <c r="CT20" s="215">
        <v>0</v>
      </c>
      <c r="CU20" s="215">
        <v>0</v>
      </c>
      <c r="CV20" s="215">
        <v>0</v>
      </c>
      <c r="CW20" s="215">
        <v>0</v>
      </c>
      <c r="CX20" s="215">
        <v>0</v>
      </c>
      <c r="CY20" s="215">
        <v>0</v>
      </c>
      <c r="CZ20" s="215">
        <v>0</v>
      </c>
      <c r="DA20" s="215">
        <v>0</v>
      </c>
      <c r="DB20" s="215">
        <v>0</v>
      </c>
      <c r="DC20" s="219">
        <v>0</v>
      </c>
      <c r="DE20" s="214">
        <v>0</v>
      </c>
      <c r="DF20" s="215">
        <f>'Waste Composition'!$G$16/'Waste Composition'!$P$5</f>
        <v>0.52941176470588236</v>
      </c>
      <c r="DG20" s="215">
        <v>1</v>
      </c>
      <c r="DH20" s="215">
        <v>1</v>
      </c>
      <c r="DI20" s="215">
        <v>0</v>
      </c>
      <c r="DJ20" s="215">
        <v>0</v>
      </c>
      <c r="DK20" s="215">
        <v>0</v>
      </c>
      <c r="DL20" s="215">
        <v>0</v>
      </c>
      <c r="DM20" s="215">
        <v>0</v>
      </c>
      <c r="DN20" s="215">
        <v>0</v>
      </c>
      <c r="DO20" s="215">
        <v>0</v>
      </c>
      <c r="DP20" s="215">
        <v>0</v>
      </c>
      <c r="DQ20" s="215">
        <v>0</v>
      </c>
      <c r="DR20" s="215">
        <v>0</v>
      </c>
      <c r="DS20" s="215">
        <v>0</v>
      </c>
      <c r="DT20" s="219">
        <v>0</v>
      </c>
      <c r="DV20" s="214">
        <v>0</v>
      </c>
      <c r="DW20" s="215">
        <v>0</v>
      </c>
      <c r="DX20" s="215">
        <v>0</v>
      </c>
      <c r="DY20" s="215">
        <v>0</v>
      </c>
      <c r="DZ20" s="215">
        <v>0</v>
      </c>
      <c r="EA20" s="215">
        <v>0</v>
      </c>
      <c r="EB20" s="215">
        <v>0</v>
      </c>
      <c r="EC20" s="215">
        <v>0</v>
      </c>
      <c r="ED20" s="215">
        <v>0</v>
      </c>
      <c r="EE20" s="215">
        <v>0</v>
      </c>
      <c r="EF20" s="215">
        <v>0</v>
      </c>
      <c r="EG20" s="215">
        <v>0</v>
      </c>
      <c r="EH20" s="215">
        <v>0</v>
      </c>
      <c r="EI20" s="215">
        <v>0</v>
      </c>
      <c r="EJ20" s="215">
        <v>0</v>
      </c>
      <c r="EK20" s="219">
        <v>0</v>
      </c>
      <c r="EM20" s="172">
        <f>$X$20*AO20</f>
        <v>0</v>
      </c>
      <c r="EN20" s="164">
        <f>$Y$20*AP20</f>
        <v>0</v>
      </c>
      <c r="EO20" s="164">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73">
        <f>$AM$20*BD20</f>
        <v>0</v>
      </c>
      <c r="FC20" s="229"/>
      <c r="FD20" s="172">
        <f>$X$20*BF20</f>
        <v>0</v>
      </c>
      <c r="FE20" s="164">
        <f>$Y$20*BG20</f>
        <v>0</v>
      </c>
      <c r="FF20" s="164">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73">
        <f>$AM$20*BU20</f>
        <v>0</v>
      </c>
      <c r="FT20" s="229"/>
      <c r="FU20" s="172">
        <f>$X$20*BW20</f>
        <v>30.954800000000002</v>
      </c>
      <c r="FV20" s="164">
        <f>$Y$20*BX20</f>
        <v>61.909600000000005</v>
      </c>
      <c r="FW20" s="164">
        <f>$Z$20*BY20</f>
        <v>0</v>
      </c>
      <c r="FX20" s="164">
        <f>$AA$20*BZ20</f>
        <v>0</v>
      </c>
      <c r="FY20" s="164">
        <f>$AB$20*CA20</f>
        <v>11.60805</v>
      </c>
      <c r="FZ20" s="164">
        <f>$AC$20*CB20</f>
        <v>19.34675</v>
      </c>
      <c r="GA20" s="164">
        <f>$AD$20*CC20</f>
        <v>3.8693500000000003</v>
      </c>
      <c r="GB20" s="164">
        <f>$AE$20*CD20</f>
        <v>58.04025</v>
      </c>
      <c r="GC20" s="164">
        <f>$AF$20*CE20</f>
        <v>7.7387000000000006</v>
      </c>
      <c r="GD20" s="164">
        <f>$AG$20*CF20</f>
        <v>7.7387000000000006</v>
      </c>
      <c r="GE20" s="164">
        <f>$AH$20*CG20</f>
        <v>19.34675</v>
      </c>
      <c r="GF20" s="164">
        <f>$AI$20*CH20</f>
        <v>23.216100000000001</v>
      </c>
      <c r="GG20" s="164">
        <f>$AJ$20*CI20</f>
        <v>92.864400000000003</v>
      </c>
      <c r="GH20" s="164">
        <f>$AK$20*CJ20</f>
        <v>3.8693500000000003</v>
      </c>
      <c r="GI20" s="164">
        <f>$AL$20*CK20</f>
        <v>92.864400000000003</v>
      </c>
      <c r="GJ20" s="173">
        <f>$AM$20*CL20</f>
        <v>61.909600000000005</v>
      </c>
      <c r="GK20" s="229"/>
      <c r="GL20" s="172">
        <f>$X$20*CN20</f>
        <v>0</v>
      </c>
      <c r="GM20" s="164">
        <f>$Y$20*CO20</f>
        <v>0</v>
      </c>
      <c r="GN20" s="164">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73">
        <f>$AM$20*DC20</f>
        <v>0</v>
      </c>
      <c r="HB20" s="229"/>
      <c r="HC20" s="172">
        <f>$X$20*DE20</f>
        <v>0</v>
      </c>
      <c r="HD20" s="164">
        <f>$Y$20*DF20</f>
        <v>69.648299999999992</v>
      </c>
      <c r="HE20" s="164">
        <f>$Z$20*DG20</f>
        <v>139.29659999999998</v>
      </c>
      <c r="HF20" s="164">
        <f>$AA$20*DH20</f>
        <v>69.648299999999992</v>
      </c>
      <c r="HG20" s="164">
        <f>$AB$20*DI20</f>
        <v>0</v>
      </c>
      <c r="HH20" s="164">
        <f>$AC$20*DJ20</f>
        <v>0</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73">
        <f>$AM$20*DT20</f>
        <v>0</v>
      </c>
      <c r="HS20" s="229"/>
      <c r="HT20" s="172">
        <f>$X$20*DV20</f>
        <v>0</v>
      </c>
      <c r="HU20" s="164">
        <f>$Y$20*DW20</f>
        <v>0</v>
      </c>
      <c r="HV20" s="164">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73">
        <f>$AM$20*EK20</f>
        <v>0</v>
      </c>
      <c r="IK20" s="69" t="s">
        <v>237</v>
      </c>
      <c r="IL20" s="282">
        <f t="shared" si="4"/>
        <v>0</v>
      </c>
      <c r="IM20" s="237">
        <f t="shared" si="5"/>
        <v>0</v>
      </c>
      <c r="IN20" s="237">
        <f t="shared" si="6"/>
        <v>6795.2159999999985</v>
      </c>
      <c r="IO20" s="237">
        <f t="shared" si="7"/>
        <v>0</v>
      </c>
      <c r="IP20" s="237">
        <f t="shared" si="8"/>
        <v>0</v>
      </c>
      <c r="IQ20" s="238">
        <f t="shared" si="9"/>
        <v>0</v>
      </c>
    </row>
    <row r="21" spans="1:251" ht="14.65" thickBot="1">
      <c r="A21" s="283" t="s">
        <v>268</v>
      </c>
      <c r="B21" s="145">
        <f>INDEX('Waste Projections'!$H23:$AL23,MATCH('5. YTS UCRTS+Backyard Compost'!$B$1,'Waste Projections'!$H$6:$AL$6,0))</f>
        <v>8428</v>
      </c>
      <c r="C21" s="286" t="s">
        <v>294</v>
      </c>
      <c r="D21" s="154" t="s">
        <v>257</v>
      </c>
      <c r="E21" s="150" t="s">
        <v>249</v>
      </c>
      <c r="F21" s="150" t="s">
        <v>249</v>
      </c>
      <c r="G21" s="157">
        <v>2.2000000000000002</v>
      </c>
      <c r="H21" s="150" t="s">
        <v>249</v>
      </c>
      <c r="I21" s="157">
        <v>0</v>
      </c>
      <c r="J21" s="157" t="str">
        <f t="shared" si="1"/>
        <v>N/A</v>
      </c>
      <c r="K21" s="157">
        <v>0</v>
      </c>
      <c r="L21" s="241" t="str">
        <f t="shared" si="2"/>
        <v>N/A</v>
      </c>
      <c r="M21" s="243">
        <f t="shared" si="10"/>
        <v>1200</v>
      </c>
      <c r="N21" s="241" t="str">
        <f t="shared" si="3"/>
        <v>Rail</v>
      </c>
      <c r="O21" s="174">
        <f t="shared" si="0"/>
        <v>0</v>
      </c>
      <c r="P21" s="165">
        <f t="shared" si="0"/>
        <v>0</v>
      </c>
      <c r="Q21" s="165">
        <f t="shared" si="0"/>
        <v>0</v>
      </c>
      <c r="R21" s="175">
        <f t="shared" si="0"/>
        <v>6472704</v>
      </c>
      <c r="S21" s="174">
        <f>INDEX('Transportation GHG'!$B$21:$B$24,MATCH('5. YTS UCRTS+Backyard Compost'!S$4,'Transportation GHG'!$A$21:$A$24,0))*O21</f>
        <v>0</v>
      </c>
      <c r="T21" s="165">
        <f>INDEX('Transportation GHG'!$B$21:$B$24,MATCH('5. YTS UCRTS+Backyard Compost'!T$4,'Transportation GHG'!$A$21:$A$24,0))*P21</f>
        <v>0</v>
      </c>
      <c r="U21" s="165">
        <f>INDEX('Transportation GHG'!$B$21:$B$24,MATCH('5. YTS UCRTS+Backyard Compost'!U$4,'Transportation GHG'!$A$21:$A$24,0))*Q21</f>
        <v>0</v>
      </c>
      <c r="V21" s="175">
        <f>INDEX('Transportation GHG'!$B$21:$B$24,MATCH('5. YTS UCRTS+Backyard Compost'!V$4,'Transportation GHG'!$A$21:$A$24,0))*R21</f>
        <v>153.42413424390247</v>
      </c>
      <c r="X21" s="174">
        <f>INDEX('Waste Composition'!$P$5:$P$20,MATCH('5. YTS UCRTS+Backyard Compost'!X$4,'Waste Composition'!$O$5:$O$20,0))*$B21</f>
        <v>337.12</v>
      </c>
      <c r="Y21" s="165">
        <f>INDEX('Waste Composition'!$P$5:$P$20,MATCH('5. YTS UCRTS+Backyard Compost'!Y$4,'Waste Composition'!$O$5:$O$20,0))*$B21</f>
        <v>1432.7599999999998</v>
      </c>
      <c r="Z21" s="165">
        <f>INDEX('Waste Composition'!$P$5:$P$20,MATCH('5. YTS UCRTS+Backyard Compost'!Z$4,'Waste Composition'!$O$5:$O$20,0))*$B21</f>
        <v>1517.04</v>
      </c>
      <c r="AA21" s="165">
        <f>INDEX('Waste Composition'!$P$5:$P$20,MATCH('5. YTS UCRTS+Backyard Compost'!AA$4,'Waste Composition'!$O$5:$O$20,0))*$B21</f>
        <v>758.52</v>
      </c>
      <c r="AB21" s="165">
        <f>INDEX('Waste Composition'!$P$5:$P$20,MATCH('5. YTS UCRTS+Backyard Compost'!AB$4,'Waste Composition'!$O$5:$O$20,0))*$B21</f>
        <v>126.42</v>
      </c>
      <c r="AC21" s="165">
        <f>INDEX('Waste Composition'!$P$5:$P$20,MATCH('5. YTS UCRTS+Backyard Compost'!AC$4,'Waste Composition'!$O$5:$O$20,0))*$B21</f>
        <v>210.70000000000002</v>
      </c>
      <c r="AD21" s="165">
        <f>INDEX('Waste Composition'!$P$5:$P$20,MATCH('5. YTS UCRTS+Backyard Compost'!AD$4,'Waste Composition'!$O$5:$O$20,0))*$B21</f>
        <v>42.14</v>
      </c>
      <c r="AE21" s="165">
        <f>INDEX('Waste Composition'!$P$5:$P$20,MATCH('5. YTS UCRTS+Backyard Compost'!AE$4,'Waste Composition'!$O$5:$O$20,0))*$B21</f>
        <v>632.1</v>
      </c>
      <c r="AF21" s="165">
        <f>INDEX('Waste Composition'!$P$5:$P$20,MATCH('5. YTS UCRTS+Backyard Compost'!AF$4,'Waste Composition'!$O$5:$O$20,0))*$B21</f>
        <v>84.28</v>
      </c>
      <c r="AG21" s="165">
        <f>INDEX('Waste Composition'!$P$5:$P$20,MATCH('5. YTS UCRTS+Backyard Compost'!AG$4,'Waste Composition'!$O$5:$O$20,0))*$B21</f>
        <v>84.28</v>
      </c>
      <c r="AH21" s="165">
        <f>INDEX('Waste Composition'!$P$5:$P$20,MATCH('5. YTS UCRTS+Backyard Compost'!AH$4,'Waste Composition'!$O$5:$O$20,0))*$B21</f>
        <v>210.70000000000002</v>
      </c>
      <c r="AI21" s="165">
        <f>INDEX('Waste Composition'!$P$5:$P$20,MATCH('5. YTS UCRTS+Backyard Compost'!AI$4,'Waste Composition'!$O$5:$O$20,0))*$B21</f>
        <v>252.84</v>
      </c>
      <c r="AJ21" s="165">
        <f>INDEX('Waste Composition'!$P$5:$P$20,MATCH('5. YTS UCRTS+Backyard Compost'!AJ$4,'Waste Composition'!$O$5:$O$20,0))*$B21</f>
        <v>1011.36</v>
      </c>
      <c r="AK21" s="165">
        <f>INDEX('Waste Composition'!$P$5:$P$20,MATCH('5. YTS UCRTS+Backyard Compost'!AK$4,'Waste Composition'!$O$5:$O$20,0))*$B21</f>
        <v>42.14</v>
      </c>
      <c r="AL21" s="165">
        <f>INDEX('Waste Composition'!$P$5:$P$20,MATCH('5. YTS UCRTS+Backyard Compost'!AL$4,'Waste Composition'!$O$5:$O$20,0))*$B21</f>
        <v>1011.36</v>
      </c>
      <c r="AM21" s="175">
        <f>INDEX('Waste Composition'!$P$5:$P$20,MATCH('5. YTS UCRTS+Backyard Compost'!AM$4,'Waste Composition'!$O$5:$O$20,0))*$B21</f>
        <v>674.24</v>
      </c>
      <c r="AO21" s="216">
        <v>0</v>
      </c>
      <c r="AP21" s="217">
        <v>0</v>
      </c>
      <c r="AQ21" s="217">
        <v>0</v>
      </c>
      <c r="AR21" s="217">
        <v>0</v>
      </c>
      <c r="AS21" s="217">
        <v>0</v>
      </c>
      <c r="AT21" s="217">
        <v>0</v>
      </c>
      <c r="AU21" s="217">
        <v>0</v>
      </c>
      <c r="AV21" s="217">
        <v>0</v>
      </c>
      <c r="AW21" s="217">
        <v>0</v>
      </c>
      <c r="AX21" s="217">
        <v>0</v>
      </c>
      <c r="AY21" s="217">
        <v>0</v>
      </c>
      <c r="AZ21" s="217">
        <v>0</v>
      </c>
      <c r="BA21" s="217">
        <v>0</v>
      </c>
      <c r="BB21" s="217">
        <v>0</v>
      </c>
      <c r="BC21" s="217">
        <v>0</v>
      </c>
      <c r="BD21" s="217">
        <v>0</v>
      </c>
      <c r="BF21" s="216">
        <v>0</v>
      </c>
      <c r="BG21" s="217">
        <v>0</v>
      </c>
      <c r="BH21" s="217">
        <v>0</v>
      </c>
      <c r="BI21" s="217">
        <v>0</v>
      </c>
      <c r="BJ21" s="217">
        <v>0</v>
      </c>
      <c r="BK21" s="217">
        <v>0</v>
      </c>
      <c r="BL21" s="217">
        <v>0</v>
      </c>
      <c r="BM21" s="217">
        <v>0</v>
      </c>
      <c r="BN21" s="217">
        <v>0</v>
      </c>
      <c r="BO21" s="217">
        <v>0</v>
      </c>
      <c r="BP21" s="217">
        <v>0</v>
      </c>
      <c r="BQ21" s="217">
        <v>0</v>
      </c>
      <c r="BR21" s="217">
        <v>0</v>
      </c>
      <c r="BS21" s="217">
        <v>0</v>
      </c>
      <c r="BT21" s="217">
        <v>0</v>
      </c>
      <c r="BU21" s="220">
        <v>0</v>
      </c>
      <c r="BW21" s="214">
        <v>1</v>
      </c>
      <c r="BX21" s="215">
        <f>'Waste Composition'!$G$5/'Waste Composition'!$P$5</f>
        <v>0.4705882352941177</v>
      </c>
      <c r="BY21" s="217">
        <v>0</v>
      </c>
      <c r="BZ21" s="217">
        <v>0</v>
      </c>
      <c r="CA21" s="215">
        <v>1</v>
      </c>
      <c r="CB21" s="215">
        <v>1</v>
      </c>
      <c r="CC21" s="215">
        <v>1</v>
      </c>
      <c r="CD21" s="215">
        <v>1</v>
      </c>
      <c r="CE21" s="215">
        <v>1</v>
      </c>
      <c r="CF21" s="215">
        <v>1</v>
      </c>
      <c r="CG21" s="215">
        <v>1</v>
      </c>
      <c r="CH21" s="215">
        <v>1</v>
      </c>
      <c r="CI21" s="215">
        <v>1</v>
      </c>
      <c r="CJ21" s="215">
        <v>1</v>
      </c>
      <c r="CK21" s="215">
        <v>1</v>
      </c>
      <c r="CL21" s="219">
        <v>1</v>
      </c>
      <c r="CN21" s="216">
        <v>0</v>
      </c>
      <c r="CO21" s="217">
        <v>0</v>
      </c>
      <c r="CP21" s="217">
        <v>0</v>
      </c>
      <c r="CQ21" s="217">
        <v>0</v>
      </c>
      <c r="CR21" s="217">
        <v>0</v>
      </c>
      <c r="CS21" s="217">
        <v>0</v>
      </c>
      <c r="CT21" s="217">
        <v>0</v>
      </c>
      <c r="CU21" s="217">
        <v>0</v>
      </c>
      <c r="CV21" s="217">
        <v>0</v>
      </c>
      <c r="CW21" s="217">
        <v>0</v>
      </c>
      <c r="CX21" s="217">
        <v>0</v>
      </c>
      <c r="CY21" s="217">
        <v>0</v>
      </c>
      <c r="CZ21" s="217">
        <v>0</v>
      </c>
      <c r="DA21" s="217">
        <v>0</v>
      </c>
      <c r="DB21" s="217">
        <v>0</v>
      </c>
      <c r="DC21" s="220">
        <v>0</v>
      </c>
      <c r="DE21" s="216">
        <v>0</v>
      </c>
      <c r="DF21" s="217">
        <f>'Waste Composition'!$G$16/'Waste Composition'!$P$5</f>
        <v>0.52941176470588236</v>
      </c>
      <c r="DG21" s="217">
        <v>1</v>
      </c>
      <c r="DH21" s="217">
        <v>1</v>
      </c>
      <c r="DI21" s="217">
        <v>0</v>
      </c>
      <c r="DJ21" s="217">
        <v>0</v>
      </c>
      <c r="DK21" s="217">
        <v>0</v>
      </c>
      <c r="DL21" s="217">
        <v>0</v>
      </c>
      <c r="DM21" s="217">
        <v>0</v>
      </c>
      <c r="DN21" s="217">
        <v>0</v>
      </c>
      <c r="DO21" s="217">
        <v>0</v>
      </c>
      <c r="DP21" s="217">
        <v>0</v>
      </c>
      <c r="DQ21" s="217">
        <v>0</v>
      </c>
      <c r="DR21" s="217">
        <v>0</v>
      </c>
      <c r="DS21" s="217">
        <v>0</v>
      </c>
      <c r="DT21" s="220">
        <v>0</v>
      </c>
      <c r="DV21" s="216">
        <v>0</v>
      </c>
      <c r="DW21" s="217">
        <v>0</v>
      </c>
      <c r="DX21" s="217">
        <v>0</v>
      </c>
      <c r="DY21" s="217">
        <v>0</v>
      </c>
      <c r="DZ21" s="217">
        <v>0</v>
      </c>
      <c r="EA21" s="217">
        <v>0</v>
      </c>
      <c r="EB21" s="217">
        <v>0</v>
      </c>
      <c r="EC21" s="217">
        <v>0</v>
      </c>
      <c r="ED21" s="217">
        <v>0</v>
      </c>
      <c r="EE21" s="217">
        <v>0</v>
      </c>
      <c r="EF21" s="217">
        <v>0</v>
      </c>
      <c r="EG21" s="217">
        <v>0</v>
      </c>
      <c r="EH21" s="217">
        <v>0</v>
      </c>
      <c r="EI21" s="217">
        <v>0</v>
      </c>
      <c r="EJ21" s="217">
        <v>0</v>
      </c>
      <c r="EK21" s="220">
        <v>0</v>
      </c>
      <c r="EM21" s="174">
        <f>$X$21*AO21</f>
        <v>0</v>
      </c>
      <c r="EN21" s="165">
        <f>$Y$21*AP21</f>
        <v>0</v>
      </c>
      <c r="EO21" s="165">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75">
        <f>$AM$21*BD21</f>
        <v>0</v>
      </c>
      <c r="FC21" s="229"/>
      <c r="FD21" s="174">
        <f>$X$21*BF21</f>
        <v>0</v>
      </c>
      <c r="FE21" s="165">
        <f>$Y$21*BG21</f>
        <v>0</v>
      </c>
      <c r="FF21" s="165">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75">
        <f>$AM$21*BU21</f>
        <v>0</v>
      </c>
      <c r="FT21" s="229"/>
      <c r="FU21" s="174">
        <f>$X$21*BW21</f>
        <v>337.12</v>
      </c>
      <c r="FV21" s="165">
        <f>$Y$21*BX21</f>
        <v>674.24</v>
      </c>
      <c r="FW21" s="165">
        <f>$Z$21*BY21</f>
        <v>0</v>
      </c>
      <c r="FX21" s="165">
        <f>$AA$21*BZ21</f>
        <v>0</v>
      </c>
      <c r="FY21" s="165">
        <f>$AB$21*CA21</f>
        <v>126.42</v>
      </c>
      <c r="FZ21" s="165">
        <f>$AC$21*CB21</f>
        <v>210.70000000000002</v>
      </c>
      <c r="GA21" s="165">
        <f>$AD$21*CC21</f>
        <v>42.14</v>
      </c>
      <c r="GB21" s="165">
        <f>$AE$21*CD21</f>
        <v>632.1</v>
      </c>
      <c r="GC21" s="165">
        <f>$AF$21*CE21</f>
        <v>84.28</v>
      </c>
      <c r="GD21" s="165">
        <f>$AG$21*CF21</f>
        <v>84.28</v>
      </c>
      <c r="GE21" s="165">
        <f>$AH$21*CG21</f>
        <v>210.70000000000002</v>
      </c>
      <c r="GF21" s="165">
        <f>$AI$21*CH21</f>
        <v>252.84</v>
      </c>
      <c r="GG21" s="165">
        <f>$AJ$21*CI21</f>
        <v>1011.36</v>
      </c>
      <c r="GH21" s="165">
        <f>$AK$21*CJ21</f>
        <v>42.14</v>
      </c>
      <c r="GI21" s="165">
        <f>$AL$21*CK21</f>
        <v>1011.36</v>
      </c>
      <c r="GJ21" s="175">
        <f>$AM$21*CL21</f>
        <v>674.24</v>
      </c>
      <c r="GK21" s="229"/>
      <c r="GL21" s="174">
        <f>$X$21*CN21</f>
        <v>0</v>
      </c>
      <c r="GM21" s="165">
        <f>$Y$21*CO21</f>
        <v>0</v>
      </c>
      <c r="GN21" s="165">
        <f>$Z$21*CP21</f>
        <v>0</v>
      </c>
      <c r="GO21" s="165">
        <f>$AA$21*CQ21</f>
        <v>0</v>
      </c>
      <c r="GP21" s="165">
        <f>$AB$21*CR21</f>
        <v>0</v>
      </c>
      <c r="GQ21" s="165">
        <f>$AC$21*CS21</f>
        <v>0</v>
      </c>
      <c r="GR21" s="165">
        <f>$AD$21*CT21</f>
        <v>0</v>
      </c>
      <c r="GS21" s="165">
        <f>$AE$21*CU21</f>
        <v>0</v>
      </c>
      <c r="GT21" s="165">
        <f>$AF$21*CV21</f>
        <v>0</v>
      </c>
      <c r="GU21" s="165">
        <f>$AG$21*CW21</f>
        <v>0</v>
      </c>
      <c r="GV21" s="165">
        <f>$AH$21*CX21</f>
        <v>0</v>
      </c>
      <c r="GW21" s="165">
        <f>$AI$21*CY21</f>
        <v>0</v>
      </c>
      <c r="GX21" s="165">
        <f>$AJ$21*CZ21</f>
        <v>0</v>
      </c>
      <c r="GY21" s="165">
        <f>$AK$21*DA21</f>
        <v>0</v>
      </c>
      <c r="GZ21" s="165">
        <f>$AL$21*DB21</f>
        <v>0</v>
      </c>
      <c r="HA21" s="175">
        <f>$AM$21*DC21</f>
        <v>0</v>
      </c>
      <c r="HB21" s="229"/>
      <c r="HC21" s="174">
        <f>$X$21*DE21</f>
        <v>0</v>
      </c>
      <c r="HD21" s="165">
        <f>$Y$21*DF21</f>
        <v>758.51999999999987</v>
      </c>
      <c r="HE21" s="165">
        <f>$Z$21*DG21</f>
        <v>1517.04</v>
      </c>
      <c r="HF21" s="165">
        <f>$AA$21*DH21</f>
        <v>758.52</v>
      </c>
      <c r="HG21" s="165">
        <f>$AB$21*DI21</f>
        <v>0</v>
      </c>
      <c r="HH21" s="165">
        <f>$AC$21*DJ21</f>
        <v>0</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75">
        <f>$AM$21*DT21</f>
        <v>0</v>
      </c>
      <c r="HS21" s="229"/>
      <c r="HT21" s="174">
        <f>$X$21*DV21</f>
        <v>0</v>
      </c>
      <c r="HU21" s="165">
        <f>$Y$21*DW21</f>
        <v>0</v>
      </c>
      <c r="HV21" s="165">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75">
        <f>$AM$21*EK21</f>
        <v>0</v>
      </c>
    </row>
    <row r="22" spans="1:251">
      <c r="A22" s="75" t="s">
        <v>270</v>
      </c>
      <c r="B22" s="191">
        <f>AVERAGE(B5:B21)</f>
        <v>3882.9505882352942</v>
      </c>
      <c r="C22" s="76"/>
      <c r="D22" s="76"/>
      <c r="E22" s="76"/>
      <c r="F22" s="76"/>
      <c r="G22" s="76"/>
      <c r="H22" s="77"/>
      <c r="I22" s="76"/>
      <c r="J22" s="76"/>
      <c r="K22" s="76"/>
      <c r="L22" s="76"/>
      <c r="M22" s="76"/>
      <c r="N22" s="176"/>
      <c r="O22" s="250"/>
      <c r="P22" s="145"/>
      <c r="Q22" s="145"/>
      <c r="R22" s="251"/>
      <c r="S22" s="170">
        <f>AVERAGE(S5:S21)</f>
        <v>1.8131038527409229</v>
      </c>
      <c r="T22" s="163">
        <f>AVERAGE(T5:T21)</f>
        <v>1.5540621980455382</v>
      </c>
      <c r="U22" s="163">
        <f>AVERAGE(U5:U21)</f>
        <v>0</v>
      </c>
      <c r="V22" s="171">
        <f>AVERAGE(V5:V21)</f>
        <v>70.685611332682925</v>
      </c>
      <c r="X22" s="170">
        <f>AVERAGE(X5:X21)</f>
        <v>155.31802352941173</v>
      </c>
      <c r="Y22" s="163">
        <f t="shared" ref="Y22:AM22" si="11">AVERAGE(Y5:Y21)</f>
        <v>660.10159999999996</v>
      </c>
      <c r="Z22" s="163">
        <f t="shared" si="11"/>
        <v>698.93110588235288</v>
      </c>
      <c r="AA22" s="163">
        <f t="shared" si="11"/>
        <v>349.46555294117644</v>
      </c>
      <c r="AB22" s="163">
        <f t="shared" si="11"/>
        <v>58.2442588235294</v>
      </c>
      <c r="AC22" s="163">
        <f t="shared" si="11"/>
        <v>97.073764705882354</v>
      </c>
      <c r="AD22" s="163">
        <f t="shared" si="11"/>
        <v>19.414752941176467</v>
      </c>
      <c r="AE22" s="163">
        <f t="shared" si="11"/>
        <v>291.22129411764712</v>
      </c>
      <c r="AF22" s="163">
        <f t="shared" si="11"/>
        <v>38.829505882352933</v>
      </c>
      <c r="AG22" s="163">
        <f t="shared" si="11"/>
        <v>38.829505882352933</v>
      </c>
      <c r="AH22" s="163">
        <f t="shared" si="11"/>
        <v>97.073764705882354</v>
      </c>
      <c r="AI22" s="163">
        <f t="shared" si="11"/>
        <v>116.4885176470588</v>
      </c>
      <c r="AJ22" s="163">
        <f t="shared" si="11"/>
        <v>465.9540705882352</v>
      </c>
      <c r="AK22" s="163">
        <f t="shared" si="11"/>
        <v>19.414752941176467</v>
      </c>
      <c r="AL22" s="163">
        <f t="shared" si="11"/>
        <v>465.9540705882352</v>
      </c>
      <c r="AM22" s="171">
        <f t="shared" si="11"/>
        <v>310.63604705882346</v>
      </c>
      <c r="AO22" s="170"/>
      <c r="AP22" s="163"/>
      <c r="AQ22" s="163"/>
      <c r="AR22" s="163"/>
      <c r="AS22" s="163"/>
      <c r="AT22" s="163"/>
      <c r="AU22" s="163"/>
      <c r="AV22" s="163"/>
      <c r="AW22" s="163"/>
      <c r="AX22" s="163"/>
      <c r="AY22" s="163"/>
      <c r="AZ22" s="163"/>
      <c r="BA22" s="163"/>
      <c r="BB22" s="163"/>
      <c r="BC22" s="163"/>
      <c r="BD22" s="171"/>
      <c r="BF22" s="212"/>
      <c r="BG22" s="213"/>
      <c r="BH22" s="213"/>
      <c r="BI22" s="213"/>
      <c r="BJ22" s="213"/>
      <c r="BK22" s="213"/>
      <c r="BL22" s="213"/>
      <c r="BM22" s="213"/>
      <c r="BN22" s="213"/>
      <c r="BO22" s="213"/>
      <c r="BP22" s="213"/>
      <c r="BQ22" s="213"/>
      <c r="BR22" s="213"/>
      <c r="BS22" s="213"/>
      <c r="BT22" s="213"/>
      <c r="BU22" s="218"/>
      <c r="BW22" s="212"/>
      <c r="BX22" s="213"/>
      <c r="BY22" s="213"/>
      <c r="BZ22" s="213"/>
      <c r="CA22" s="213"/>
      <c r="CB22" s="213"/>
      <c r="CC22" s="213"/>
      <c r="CD22" s="213"/>
      <c r="CE22" s="213"/>
      <c r="CF22" s="213"/>
      <c r="CG22" s="213"/>
      <c r="CH22" s="213"/>
      <c r="CI22" s="213"/>
      <c r="CJ22" s="213"/>
      <c r="CK22" s="213"/>
      <c r="CL22" s="218"/>
      <c r="CN22" s="212"/>
      <c r="CO22" s="213"/>
      <c r="CP22" s="213"/>
      <c r="CQ22" s="213"/>
      <c r="CR22" s="213"/>
      <c r="CS22" s="213"/>
      <c r="CT22" s="213"/>
      <c r="CU22" s="213"/>
      <c r="CV22" s="213"/>
      <c r="CW22" s="213"/>
      <c r="CX22" s="213"/>
      <c r="CY22" s="213"/>
      <c r="CZ22" s="213"/>
      <c r="DA22" s="213"/>
      <c r="DB22" s="213"/>
      <c r="DC22" s="218"/>
      <c r="DE22" s="212"/>
      <c r="DF22" s="163"/>
      <c r="DG22" s="163"/>
      <c r="DH22" s="163"/>
      <c r="DI22" s="213"/>
      <c r="DJ22" s="213"/>
      <c r="DK22" s="213"/>
      <c r="DL22" s="213"/>
      <c r="DM22" s="213"/>
      <c r="DN22" s="213"/>
      <c r="DO22" s="213"/>
      <c r="DP22" s="213"/>
      <c r="DQ22" s="213"/>
      <c r="DR22" s="213"/>
      <c r="DS22" s="213"/>
      <c r="DT22" s="218"/>
      <c r="DV22" s="212"/>
      <c r="DW22" s="213"/>
      <c r="DX22" s="213"/>
      <c r="DY22" s="213"/>
      <c r="DZ22" s="213"/>
      <c r="EA22" s="213"/>
      <c r="EB22" s="213"/>
      <c r="EC22" s="213"/>
      <c r="ED22" s="213"/>
      <c r="EE22" s="213"/>
      <c r="EF22" s="213"/>
      <c r="EG22" s="213"/>
      <c r="EH22" s="213"/>
      <c r="EI22" s="213"/>
      <c r="EJ22" s="213"/>
      <c r="EK22" s="218"/>
      <c r="EM22" s="170">
        <f>AVERAGE(EM5:EM21)</f>
        <v>0</v>
      </c>
      <c r="EN22" s="163">
        <f t="shared" ref="EN22:FB22" si="12">AVERAGE(EN5:EN21)</f>
        <v>0</v>
      </c>
      <c r="EO22" s="163">
        <f t="shared" si="12"/>
        <v>0</v>
      </c>
      <c r="EP22" s="163">
        <f t="shared" si="12"/>
        <v>0</v>
      </c>
      <c r="EQ22" s="163">
        <f t="shared" si="12"/>
        <v>0</v>
      </c>
      <c r="ER22" s="163">
        <f t="shared" si="12"/>
        <v>0</v>
      </c>
      <c r="ES22" s="163">
        <f t="shared" si="12"/>
        <v>0</v>
      </c>
      <c r="ET22" s="163">
        <f t="shared" si="12"/>
        <v>0</v>
      </c>
      <c r="EU22" s="163">
        <f t="shared" si="12"/>
        <v>0</v>
      </c>
      <c r="EV22" s="163">
        <f t="shared" si="12"/>
        <v>0</v>
      </c>
      <c r="EW22" s="163">
        <f t="shared" si="12"/>
        <v>0</v>
      </c>
      <c r="EX22" s="163">
        <f t="shared" si="12"/>
        <v>0</v>
      </c>
      <c r="EY22" s="163">
        <f t="shared" si="12"/>
        <v>0</v>
      </c>
      <c r="EZ22" s="163">
        <f t="shared" si="12"/>
        <v>0</v>
      </c>
      <c r="FA22" s="163">
        <f t="shared" si="12"/>
        <v>0</v>
      </c>
      <c r="FB22" s="171">
        <f t="shared" si="12"/>
        <v>0</v>
      </c>
      <c r="FC22" s="229"/>
      <c r="FD22" s="170">
        <f>AVERAGE(FD5:FD21)</f>
        <v>0</v>
      </c>
      <c r="FE22" s="163">
        <f t="shared" ref="FE22:FS22" si="13">AVERAGE(FE5:FE21)</f>
        <v>0</v>
      </c>
      <c r="FF22" s="163">
        <f t="shared" si="13"/>
        <v>0</v>
      </c>
      <c r="FG22" s="163">
        <f t="shared" si="13"/>
        <v>0</v>
      </c>
      <c r="FH22" s="163">
        <f t="shared" si="13"/>
        <v>0</v>
      </c>
      <c r="FI22" s="163">
        <f t="shared" si="13"/>
        <v>0</v>
      </c>
      <c r="FJ22" s="163">
        <f t="shared" si="13"/>
        <v>0</v>
      </c>
      <c r="FK22" s="163">
        <f t="shared" si="13"/>
        <v>0</v>
      </c>
      <c r="FL22" s="163">
        <f t="shared" si="13"/>
        <v>0</v>
      </c>
      <c r="FM22" s="163">
        <f t="shared" si="13"/>
        <v>0</v>
      </c>
      <c r="FN22" s="163">
        <f t="shared" si="13"/>
        <v>0</v>
      </c>
      <c r="FO22" s="163">
        <f t="shared" si="13"/>
        <v>0</v>
      </c>
      <c r="FP22" s="163">
        <f t="shared" si="13"/>
        <v>0</v>
      </c>
      <c r="FQ22" s="163">
        <f t="shared" si="13"/>
        <v>0</v>
      </c>
      <c r="FR22" s="163">
        <f t="shared" si="13"/>
        <v>0</v>
      </c>
      <c r="FS22" s="171">
        <f t="shared" si="13"/>
        <v>0</v>
      </c>
      <c r="FT22" s="229"/>
      <c r="FU22" s="170">
        <f>AVERAGE(FU5:FU21)</f>
        <v>155.31802352941173</v>
      </c>
      <c r="FV22" s="163">
        <f t="shared" ref="FV22:GJ22" si="14">AVERAGE(FV5:FV21)</f>
        <v>310.63604705882352</v>
      </c>
      <c r="FW22" s="163">
        <f t="shared" si="14"/>
        <v>0</v>
      </c>
      <c r="FX22" s="163">
        <f t="shared" si="14"/>
        <v>0</v>
      </c>
      <c r="FY22" s="163">
        <f t="shared" si="14"/>
        <v>58.2442588235294</v>
      </c>
      <c r="FZ22" s="163">
        <f t="shared" si="14"/>
        <v>97.073764705882354</v>
      </c>
      <c r="GA22" s="163">
        <f t="shared" si="14"/>
        <v>19.414752941176467</v>
      </c>
      <c r="GB22" s="163">
        <f t="shared" si="14"/>
        <v>291.22129411764712</v>
      </c>
      <c r="GC22" s="163">
        <f t="shared" si="14"/>
        <v>38.829505882352933</v>
      </c>
      <c r="GD22" s="163">
        <f t="shared" si="14"/>
        <v>38.829505882352933</v>
      </c>
      <c r="GE22" s="163">
        <f t="shared" si="14"/>
        <v>97.073764705882354</v>
      </c>
      <c r="GF22" s="163">
        <f t="shared" si="14"/>
        <v>116.4885176470588</v>
      </c>
      <c r="GG22" s="163">
        <f t="shared" si="14"/>
        <v>465.9540705882352</v>
      </c>
      <c r="GH22" s="163">
        <f t="shared" si="14"/>
        <v>19.414752941176467</v>
      </c>
      <c r="GI22" s="163">
        <f t="shared" si="14"/>
        <v>465.9540705882352</v>
      </c>
      <c r="GJ22" s="171">
        <f t="shared" si="14"/>
        <v>310.63604705882346</v>
      </c>
      <c r="GK22" s="229"/>
      <c r="GL22" s="170">
        <f>AVERAGE(GL5:GL21)</f>
        <v>0</v>
      </c>
      <c r="GM22" s="163">
        <f t="shared" ref="GM22:HA22" si="15">AVERAGE(GM5:GM21)</f>
        <v>0</v>
      </c>
      <c r="GN22" s="163">
        <f t="shared" si="15"/>
        <v>0</v>
      </c>
      <c r="GO22" s="163">
        <f t="shared" si="15"/>
        <v>0</v>
      </c>
      <c r="GP22" s="163">
        <f t="shared" si="15"/>
        <v>0</v>
      </c>
      <c r="GQ22" s="163">
        <f t="shared" si="15"/>
        <v>0</v>
      </c>
      <c r="GR22" s="163">
        <f t="shared" si="15"/>
        <v>0</v>
      </c>
      <c r="GS22" s="163">
        <f t="shared" si="15"/>
        <v>0</v>
      </c>
      <c r="GT22" s="163">
        <f t="shared" si="15"/>
        <v>0</v>
      </c>
      <c r="GU22" s="163">
        <f t="shared" si="15"/>
        <v>0</v>
      </c>
      <c r="GV22" s="163">
        <f t="shared" si="15"/>
        <v>0</v>
      </c>
      <c r="GW22" s="163">
        <f t="shared" si="15"/>
        <v>0</v>
      </c>
      <c r="GX22" s="163">
        <f t="shared" si="15"/>
        <v>0</v>
      </c>
      <c r="GY22" s="163">
        <f t="shared" si="15"/>
        <v>0</v>
      </c>
      <c r="GZ22" s="163">
        <f t="shared" si="15"/>
        <v>0</v>
      </c>
      <c r="HA22" s="171">
        <f t="shared" si="15"/>
        <v>0</v>
      </c>
      <c r="HB22" s="229"/>
      <c r="HC22" s="170">
        <f>AVERAGE(HC5:HC21)</f>
        <v>0</v>
      </c>
      <c r="HD22" s="163">
        <f t="shared" ref="HD22:HR22" si="16">AVERAGE(HD5:HD21)</f>
        <v>349.46555294117638</v>
      </c>
      <c r="HE22" s="163">
        <f t="shared" si="16"/>
        <v>698.93110588235288</v>
      </c>
      <c r="HF22" s="163">
        <f t="shared" si="16"/>
        <v>349.46555294117644</v>
      </c>
      <c r="HG22" s="163">
        <f t="shared" si="16"/>
        <v>0</v>
      </c>
      <c r="HH22" s="163">
        <f t="shared" si="16"/>
        <v>0</v>
      </c>
      <c r="HI22" s="163">
        <f t="shared" si="16"/>
        <v>0</v>
      </c>
      <c r="HJ22" s="163">
        <f t="shared" si="16"/>
        <v>0</v>
      </c>
      <c r="HK22" s="163">
        <f t="shared" si="16"/>
        <v>0</v>
      </c>
      <c r="HL22" s="163">
        <f t="shared" si="16"/>
        <v>0</v>
      </c>
      <c r="HM22" s="163">
        <f t="shared" si="16"/>
        <v>0</v>
      </c>
      <c r="HN22" s="163">
        <f t="shared" si="16"/>
        <v>0</v>
      </c>
      <c r="HO22" s="163">
        <f t="shared" si="16"/>
        <v>0</v>
      </c>
      <c r="HP22" s="163">
        <f t="shared" si="16"/>
        <v>0</v>
      </c>
      <c r="HQ22" s="163">
        <f t="shared" si="16"/>
        <v>0</v>
      </c>
      <c r="HR22" s="171">
        <f t="shared" si="16"/>
        <v>0</v>
      </c>
      <c r="HS22" s="229"/>
      <c r="HT22" s="170">
        <f>AVERAGE(HT5:HT21)</f>
        <v>0</v>
      </c>
      <c r="HU22" s="163">
        <f t="shared" ref="HU22:II22" si="17">AVERAGE(HU5:HU21)</f>
        <v>0</v>
      </c>
      <c r="HV22" s="163">
        <f t="shared" si="17"/>
        <v>0</v>
      </c>
      <c r="HW22" s="163">
        <f t="shared" si="17"/>
        <v>0</v>
      </c>
      <c r="HX22" s="163">
        <f t="shared" si="17"/>
        <v>0</v>
      </c>
      <c r="HY22" s="163">
        <f t="shared" si="17"/>
        <v>0</v>
      </c>
      <c r="HZ22" s="163">
        <f t="shared" si="17"/>
        <v>0</v>
      </c>
      <c r="IA22" s="163">
        <f t="shared" si="17"/>
        <v>0</v>
      </c>
      <c r="IB22" s="163">
        <f t="shared" si="17"/>
        <v>0</v>
      </c>
      <c r="IC22" s="163">
        <f t="shared" si="17"/>
        <v>0</v>
      </c>
      <c r="ID22" s="163">
        <f t="shared" si="17"/>
        <v>0</v>
      </c>
      <c r="IE22" s="163">
        <f t="shared" si="17"/>
        <v>0</v>
      </c>
      <c r="IF22" s="163">
        <f t="shared" si="17"/>
        <v>0</v>
      </c>
      <c r="IG22" s="163">
        <f t="shared" si="17"/>
        <v>0</v>
      </c>
      <c r="IH22" s="163">
        <f t="shared" si="17"/>
        <v>0</v>
      </c>
      <c r="II22" s="171">
        <f t="shared" si="17"/>
        <v>0</v>
      </c>
    </row>
    <row r="23" spans="1:251" ht="14.65" thickBot="1">
      <c r="A23" s="78" t="s">
        <v>271</v>
      </c>
      <c r="B23" s="192">
        <f>SUM(B5:B21)</f>
        <v>66010.16</v>
      </c>
      <c r="C23" s="79"/>
      <c r="D23" s="79"/>
      <c r="E23" s="79"/>
      <c r="F23" s="79"/>
      <c r="G23" s="79"/>
      <c r="H23" s="80"/>
      <c r="I23" s="79"/>
      <c r="J23" s="79"/>
      <c r="K23" s="79"/>
      <c r="L23" s="79"/>
      <c r="M23" s="79"/>
      <c r="N23" s="177"/>
      <c r="O23" s="174"/>
      <c r="P23" s="165"/>
      <c r="Q23" s="165"/>
      <c r="R23" s="175"/>
      <c r="S23" s="174">
        <f>SUM(S5:S21)</f>
        <v>30.822765496595689</v>
      </c>
      <c r="T23" s="165">
        <f>SUM(T5:T21)</f>
        <v>26.419057366774151</v>
      </c>
      <c r="U23" s="165">
        <f>SUM(U5:U21)</f>
        <v>0</v>
      </c>
      <c r="V23" s="175">
        <f>SUM(V5:V21)</f>
        <v>1201.6553926556098</v>
      </c>
      <c r="X23" s="174">
        <f>SUM(X5:X21)</f>
        <v>2640.4063999999994</v>
      </c>
      <c r="Y23" s="165">
        <f t="shared" ref="Y23:AM23" si="18">SUM(Y5:Y21)</f>
        <v>11221.727199999999</v>
      </c>
      <c r="Z23" s="165">
        <f t="shared" si="18"/>
        <v>11881.828799999999</v>
      </c>
      <c r="AA23" s="165">
        <f t="shared" si="18"/>
        <v>5940.9143999999997</v>
      </c>
      <c r="AB23" s="165">
        <f t="shared" si="18"/>
        <v>990.15239999999983</v>
      </c>
      <c r="AC23" s="165">
        <f t="shared" si="18"/>
        <v>1650.2540000000001</v>
      </c>
      <c r="AD23" s="165">
        <f t="shared" si="18"/>
        <v>330.05079999999992</v>
      </c>
      <c r="AE23" s="165">
        <f t="shared" si="18"/>
        <v>4950.7620000000006</v>
      </c>
      <c r="AF23" s="165">
        <f t="shared" si="18"/>
        <v>660.10159999999985</v>
      </c>
      <c r="AG23" s="165">
        <f t="shared" si="18"/>
        <v>660.10159999999985</v>
      </c>
      <c r="AH23" s="165">
        <f t="shared" si="18"/>
        <v>1650.2540000000001</v>
      </c>
      <c r="AI23" s="165">
        <f t="shared" si="18"/>
        <v>1980.3047999999997</v>
      </c>
      <c r="AJ23" s="165">
        <f t="shared" si="18"/>
        <v>7921.2191999999986</v>
      </c>
      <c r="AK23" s="165">
        <f t="shared" si="18"/>
        <v>330.05079999999992</v>
      </c>
      <c r="AL23" s="165">
        <f t="shared" si="18"/>
        <v>7921.2191999999986</v>
      </c>
      <c r="AM23" s="175">
        <f t="shared" si="18"/>
        <v>5280.8127999999988</v>
      </c>
      <c r="AO23" s="174"/>
      <c r="AP23" s="165"/>
      <c r="AQ23" s="165"/>
      <c r="AR23" s="165"/>
      <c r="AS23" s="165"/>
      <c r="AT23" s="165"/>
      <c r="AU23" s="165"/>
      <c r="AV23" s="165"/>
      <c r="AW23" s="165"/>
      <c r="AX23" s="165"/>
      <c r="AY23" s="165"/>
      <c r="AZ23" s="165"/>
      <c r="BA23" s="165"/>
      <c r="BB23" s="165"/>
      <c r="BC23" s="165"/>
      <c r="BD23" s="175"/>
      <c r="BF23" s="216"/>
      <c r="BG23" s="217"/>
      <c r="BH23" s="217"/>
      <c r="BI23" s="217"/>
      <c r="BJ23" s="217"/>
      <c r="BK23" s="217"/>
      <c r="BL23" s="217"/>
      <c r="BM23" s="217"/>
      <c r="BN23" s="217"/>
      <c r="BO23" s="217"/>
      <c r="BP23" s="217"/>
      <c r="BQ23" s="217"/>
      <c r="BR23" s="217"/>
      <c r="BS23" s="217"/>
      <c r="BT23" s="217"/>
      <c r="BU23" s="220"/>
      <c r="BW23" s="216"/>
      <c r="BX23" s="217"/>
      <c r="BY23" s="217"/>
      <c r="BZ23" s="217"/>
      <c r="CA23" s="217"/>
      <c r="CB23" s="217"/>
      <c r="CC23" s="217"/>
      <c r="CD23" s="217"/>
      <c r="CE23" s="217"/>
      <c r="CF23" s="217"/>
      <c r="CG23" s="217"/>
      <c r="CH23" s="217"/>
      <c r="CI23" s="217"/>
      <c r="CJ23" s="217"/>
      <c r="CK23" s="217"/>
      <c r="CL23" s="220"/>
      <c r="CN23" s="216"/>
      <c r="CO23" s="217"/>
      <c r="CP23" s="217"/>
      <c r="CQ23" s="217"/>
      <c r="CR23" s="217"/>
      <c r="CS23" s="217"/>
      <c r="CT23" s="217"/>
      <c r="CU23" s="217"/>
      <c r="CV23" s="217"/>
      <c r="CW23" s="217"/>
      <c r="CX23" s="217"/>
      <c r="CY23" s="217"/>
      <c r="CZ23" s="217"/>
      <c r="DA23" s="217"/>
      <c r="DB23" s="217"/>
      <c r="DC23" s="220"/>
      <c r="DE23" s="216"/>
      <c r="DF23" s="165"/>
      <c r="DG23" s="165"/>
      <c r="DH23" s="165"/>
      <c r="DI23" s="217"/>
      <c r="DJ23" s="217"/>
      <c r="DK23" s="217"/>
      <c r="DL23" s="217"/>
      <c r="DM23" s="217"/>
      <c r="DN23" s="217"/>
      <c r="DO23" s="217"/>
      <c r="DP23" s="217"/>
      <c r="DQ23" s="217"/>
      <c r="DR23" s="217"/>
      <c r="DS23" s="217"/>
      <c r="DT23" s="220"/>
      <c r="DV23" s="216"/>
      <c r="DW23" s="217"/>
      <c r="DX23" s="217"/>
      <c r="DY23" s="217"/>
      <c r="DZ23" s="217"/>
      <c r="EA23" s="217"/>
      <c r="EB23" s="217"/>
      <c r="EC23" s="217"/>
      <c r="ED23" s="217"/>
      <c r="EE23" s="217"/>
      <c r="EF23" s="217"/>
      <c r="EG23" s="217"/>
      <c r="EH23" s="217"/>
      <c r="EI23" s="217"/>
      <c r="EJ23" s="217"/>
      <c r="EK23" s="220"/>
      <c r="EM23" s="174">
        <f>SUM(EM5:EM21)</f>
        <v>0</v>
      </c>
      <c r="EN23" s="165">
        <f t="shared" ref="EN23:FB23" si="19">SUM(EN5:EN21)</f>
        <v>0</v>
      </c>
      <c r="EO23" s="165">
        <f t="shared" si="19"/>
        <v>0</v>
      </c>
      <c r="EP23" s="165">
        <f t="shared" si="19"/>
        <v>0</v>
      </c>
      <c r="EQ23" s="165">
        <f t="shared" si="19"/>
        <v>0</v>
      </c>
      <c r="ER23" s="165">
        <f t="shared" si="19"/>
        <v>0</v>
      </c>
      <c r="ES23" s="165">
        <f t="shared" si="19"/>
        <v>0</v>
      </c>
      <c r="ET23" s="165">
        <f t="shared" si="19"/>
        <v>0</v>
      </c>
      <c r="EU23" s="165">
        <f t="shared" si="19"/>
        <v>0</v>
      </c>
      <c r="EV23" s="165">
        <f t="shared" si="19"/>
        <v>0</v>
      </c>
      <c r="EW23" s="165">
        <f t="shared" si="19"/>
        <v>0</v>
      </c>
      <c r="EX23" s="165">
        <f t="shared" si="19"/>
        <v>0</v>
      </c>
      <c r="EY23" s="165">
        <f t="shared" si="19"/>
        <v>0</v>
      </c>
      <c r="EZ23" s="165">
        <f t="shared" si="19"/>
        <v>0</v>
      </c>
      <c r="FA23" s="165">
        <f t="shared" si="19"/>
        <v>0</v>
      </c>
      <c r="FB23" s="175">
        <f t="shared" si="19"/>
        <v>0</v>
      </c>
      <c r="FC23" s="229"/>
      <c r="FD23" s="174">
        <f>SUM(FD5:FD21)</f>
        <v>0</v>
      </c>
      <c r="FE23" s="165">
        <f t="shared" ref="FE23:FS23" si="20">SUM(FE5:FE21)</f>
        <v>0</v>
      </c>
      <c r="FF23" s="165">
        <f t="shared" si="20"/>
        <v>0</v>
      </c>
      <c r="FG23" s="165">
        <f t="shared" si="20"/>
        <v>0</v>
      </c>
      <c r="FH23" s="165">
        <f t="shared" si="20"/>
        <v>0</v>
      </c>
      <c r="FI23" s="165">
        <f t="shared" si="20"/>
        <v>0</v>
      </c>
      <c r="FJ23" s="165">
        <f t="shared" si="20"/>
        <v>0</v>
      </c>
      <c r="FK23" s="165">
        <f t="shared" si="20"/>
        <v>0</v>
      </c>
      <c r="FL23" s="165">
        <f t="shared" si="20"/>
        <v>0</v>
      </c>
      <c r="FM23" s="165">
        <f t="shared" si="20"/>
        <v>0</v>
      </c>
      <c r="FN23" s="165">
        <f t="shared" si="20"/>
        <v>0</v>
      </c>
      <c r="FO23" s="165">
        <f t="shared" si="20"/>
        <v>0</v>
      </c>
      <c r="FP23" s="165">
        <f t="shared" si="20"/>
        <v>0</v>
      </c>
      <c r="FQ23" s="165">
        <f t="shared" si="20"/>
        <v>0</v>
      </c>
      <c r="FR23" s="165">
        <f t="shared" si="20"/>
        <v>0</v>
      </c>
      <c r="FS23" s="175">
        <f t="shared" si="20"/>
        <v>0</v>
      </c>
      <c r="FT23" s="229"/>
      <c r="FU23" s="174">
        <f>SUM(FU5:FU21)</f>
        <v>2640.4063999999994</v>
      </c>
      <c r="FV23" s="165">
        <f t="shared" ref="FV23:GJ23" si="21">SUM(FV5:FV21)</f>
        <v>5280.8127999999997</v>
      </c>
      <c r="FW23" s="165">
        <f t="shared" si="21"/>
        <v>0</v>
      </c>
      <c r="FX23" s="165">
        <f t="shared" si="21"/>
        <v>0</v>
      </c>
      <c r="FY23" s="165">
        <f t="shared" si="21"/>
        <v>990.15239999999983</v>
      </c>
      <c r="FZ23" s="165">
        <f t="shared" si="21"/>
        <v>1650.2540000000001</v>
      </c>
      <c r="GA23" s="165">
        <f t="shared" si="21"/>
        <v>330.05079999999992</v>
      </c>
      <c r="GB23" s="165">
        <f t="shared" si="21"/>
        <v>4950.7620000000006</v>
      </c>
      <c r="GC23" s="165">
        <f t="shared" si="21"/>
        <v>660.10159999999985</v>
      </c>
      <c r="GD23" s="165">
        <f t="shared" si="21"/>
        <v>660.10159999999985</v>
      </c>
      <c r="GE23" s="165">
        <f t="shared" si="21"/>
        <v>1650.2540000000001</v>
      </c>
      <c r="GF23" s="165">
        <f t="shared" si="21"/>
        <v>1980.3047999999997</v>
      </c>
      <c r="GG23" s="165">
        <f t="shared" si="21"/>
        <v>7921.2191999999986</v>
      </c>
      <c r="GH23" s="165">
        <f t="shared" si="21"/>
        <v>330.05079999999992</v>
      </c>
      <c r="GI23" s="165">
        <f t="shared" si="21"/>
        <v>7921.2191999999986</v>
      </c>
      <c r="GJ23" s="175">
        <f t="shared" si="21"/>
        <v>5280.8127999999988</v>
      </c>
      <c r="GK23" s="229"/>
      <c r="GL23" s="174">
        <f>SUM(GL5:GL21)</f>
        <v>0</v>
      </c>
      <c r="GM23" s="165">
        <f t="shared" ref="GM23:HA23" si="22">SUM(GM5:GM21)</f>
        <v>0</v>
      </c>
      <c r="GN23" s="165">
        <f t="shared" si="22"/>
        <v>0</v>
      </c>
      <c r="GO23" s="165">
        <f t="shared" si="22"/>
        <v>0</v>
      </c>
      <c r="GP23" s="165">
        <f t="shared" si="22"/>
        <v>0</v>
      </c>
      <c r="GQ23" s="165">
        <f t="shared" si="22"/>
        <v>0</v>
      </c>
      <c r="GR23" s="165">
        <f t="shared" si="22"/>
        <v>0</v>
      </c>
      <c r="GS23" s="165">
        <f t="shared" si="22"/>
        <v>0</v>
      </c>
      <c r="GT23" s="165">
        <f t="shared" si="22"/>
        <v>0</v>
      </c>
      <c r="GU23" s="165">
        <f t="shared" si="22"/>
        <v>0</v>
      </c>
      <c r="GV23" s="165">
        <f t="shared" si="22"/>
        <v>0</v>
      </c>
      <c r="GW23" s="165">
        <f t="shared" si="22"/>
        <v>0</v>
      </c>
      <c r="GX23" s="165">
        <f t="shared" si="22"/>
        <v>0</v>
      </c>
      <c r="GY23" s="165">
        <f t="shared" si="22"/>
        <v>0</v>
      </c>
      <c r="GZ23" s="165">
        <f t="shared" si="22"/>
        <v>0</v>
      </c>
      <c r="HA23" s="175">
        <f t="shared" si="22"/>
        <v>0</v>
      </c>
      <c r="HB23" s="229"/>
      <c r="HC23" s="174">
        <f>SUM(HC5:HC21)</f>
        <v>0</v>
      </c>
      <c r="HD23" s="165">
        <f t="shared" ref="HD23:HR23" si="23">SUM(HD5:HD21)</f>
        <v>5940.9143999999987</v>
      </c>
      <c r="HE23" s="165">
        <f t="shared" si="23"/>
        <v>11881.828799999999</v>
      </c>
      <c r="HF23" s="165">
        <f t="shared" si="23"/>
        <v>5940.9143999999997</v>
      </c>
      <c r="HG23" s="165">
        <f t="shared" si="23"/>
        <v>0</v>
      </c>
      <c r="HH23" s="165">
        <f t="shared" si="23"/>
        <v>0</v>
      </c>
      <c r="HI23" s="165">
        <f t="shared" si="23"/>
        <v>0</v>
      </c>
      <c r="HJ23" s="165">
        <f t="shared" si="23"/>
        <v>0</v>
      </c>
      <c r="HK23" s="165">
        <f t="shared" si="23"/>
        <v>0</v>
      </c>
      <c r="HL23" s="165">
        <f t="shared" si="23"/>
        <v>0</v>
      </c>
      <c r="HM23" s="165">
        <f t="shared" si="23"/>
        <v>0</v>
      </c>
      <c r="HN23" s="165">
        <f t="shared" si="23"/>
        <v>0</v>
      </c>
      <c r="HO23" s="165">
        <f t="shared" si="23"/>
        <v>0</v>
      </c>
      <c r="HP23" s="165">
        <f t="shared" si="23"/>
        <v>0</v>
      </c>
      <c r="HQ23" s="165">
        <f t="shared" si="23"/>
        <v>0</v>
      </c>
      <c r="HR23" s="175">
        <f t="shared" si="23"/>
        <v>0</v>
      </c>
      <c r="HS23" s="229"/>
      <c r="HT23" s="174">
        <f>SUM(HT5:HT21)</f>
        <v>0</v>
      </c>
      <c r="HU23" s="165">
        <f t="shared" ref="HU23:II23" si="24">SUM(HU5:HU21)</f>
        <v>0</v>
      </c>
      <c r="HV23" s="165">
        <f t="shared" si="24"/>
        <v>0</v>
      </c>
      <c r="HW23" s="165">
        <f t="shared" si="24"/>
        <v>0</v>
      </c>
      <c r="HX23" s="165">
        <f t="shared" si="24"/>
        <v>0</v>
      </c>
      <c r="HY23" s="165">
        <f t="shared" si="24"/>
        <v>0</v>
      </c>
      <c r="HZ23" s="165">
        <f t="shared" si="24"/>
        <v>0</v>
      </c>
      <c r="IA23" s="165">
        <f t="shared" si="24"/>
        <v>0</v>
      </c>
      <c r="IB23" s="165">
        <f t="shared" si="24"/>
        <v>0</v>
      </c>
      <c r="IC23" s="165">
        <f t="shared" si="24"/>
        <v>0</v>
      </c>
      <c r="ID23" s="165">
        <f t="shared" si="24"/>
        <v>0</v>
      </c>
      <c r="IE23" s="165">
        <f t="shared" si="24"/>
        <v>0</v>
      </c>
      <c r="IF23" s="165">
        <f t="shared" si="24"/>
        <v>0</v>
      </c>
      <c r="IG23" s="165">
        <f t="shared" si="24"/>
        <v>0</v>
      </c>
      <c r="IH23" s="165">
        <f t="shared" si="24"/>
        <v>0</v>
      </c>
      <c r="II23" s="175">
        <f t="shared" si="24"/>
        <v>0</v>
      </c>
    </row>
    <row r="24" spans="1:251" ht="14.65" thickBot="1">
      <c r="O24" s="169"/>
      <c r="P24" s="169"/>
      <c r="Q24" s="169"/>
      <c r="R24" s="169"/>
      <c r="S24" s="169"/>
      <c r="T24" s="169"/>
      <c r="U24" s="169"/>
      <c r="V24" s="169"/>
      <c r="X24" s="207"/>
      <c r="Y24" s="207"/>
      <c r="Z24" s="207"/>
      <c r="AA24" s="207"/>
      <c r="AB24" s="207"/>
      <c r="AC24" s="207"/>
      <c r="AD24" s="207"/>
      <c r="AE24" s="207"/>
      <c r="AF24" s="207"/>
      <c r="AG24" s="207"/>
      <c r="AH24" s="207"/>
      <c r="AI24" s="207"/>
      <c r="AJ24" s="207"/>
      <c r="AK24" s="207"/>
      <c r="AL24" s="207"/>
      <c r="AM24" s="207"/>
      <c r="AO24" s="207"/>
      <c r="AP24" s="207"/>
      <c r="AQ24" s="207"/>
      <c r="AR24" s="207"/>
      <c r="AS24" s="207"/>
      <c r="AT24" s="207"/>
      <c r="AU24" s="207"/>
      <c r="AV24" s="207"/>
      <c r="AW24" s="207"/>
      <c r="AX24" s="207"/>
      <c r="AY24" s="207"/>
      <c r="AZ24" s="207"/>
      <c r="BA24" s="207"/>
      <c r="BB24" s="207"/>
      <c r="BC24" s="207"/>
      <c r="BD24" s="207"/>
      <c r="BF24" s="221"/>
      <c r="BG24" s="221"/>
      <c r="BH24" s="221"/>
      <c r="BI24" s="221"/>
      <c r="BJ24" s="221"/>
      <c r="BK24" s="221"/>
      <c r="BL24" s="221"/>
      <c r="BM24" s="221"/>
      <c r="BN24" s="221"/>
      <c r="BO24" s="221"/>
      <c r="BP24" s="221"/>
      <c r="BQ24" s="221"/>
      <c r="BR24" s="221"/>
      <c r="BS24" s="221"/>
      <c r="BT24" s="221"/>
      <c r="BU24" s="221"/>
      <c r="BW24" s="221"/>
      <c r="BX24" s="221"/>
      <c r="BY24" s="221"/>
      <c r="BZ24" s="221"/>
      <c r="CA24" s="221"/>
      <c r="CB24" s="221"/>
      <c r="CC24" s="221"/>
      <c r="CD24" s="221"/>
      <c r="CE24" s="221"/>
      <c r="CF24" s="221"/>
      <c r="CG24" s="221"/>
      <c r="CH24" s="221"/>
      <c r="CI24" s="221"/>
      <c r="CJ24" s="221"/>
      <c r="CK24" s="221"/>
      <c r="CL24" s="221"/>
      <c r="CN24" s="221"/>
      <c r="CO24" s="221"/>
      <c r="CP24" s="221"/>
      <c r="CQ24" s="221"/>
      <c r="CR24" s="221"/>
      <c r="CS24" s="221"/>
      <c r="CT24" s="221"/>
      <c r="CU24" s="221"/>
      <c r="CV24" s="221"/>
      <c r="CW24" s="221"/>
      <c r="CX24" s="221"/>
      <c r="CY24" s="221"/>
      <c r="CZ24" s="221"/>
      <c r="DA24" s="221"/>
      <c r="DB24" s="221"/>
      <c r="DC24" s="221"/>
      <c r="DE24" s="221"/>
      <c r="DF24" s="207"/>
      <c r="DG24" s="207"/>
      <c r="DH24" s="207"/>
      <c r="DI24" s="221"/>
      <c r="DJ24" s="221"/>
      <c r="DK24" s="221"/>
      <c r="DL24" s="221"/>
      <c r="DM24" s="221"/>
      <c r="DN24" s="221"/>
      <c r="DO24" s="221"/>
      <c r="DP24" s="221"/>
      <c r="DQ24" s="221"/>
      <c r="DR24" s="221"/>
      <c r="DS24" s="221"/>
      <c r="DT24" s="221"/>
      <c r="DV24" s="221"/>
      <c r="DW24" s="221"/>
      <c r="DX24" s="221"/>
      <c r="DY24" s="221"/>
      <c r="DZ24" s="221"/>
      <c r="EA24" s="221"/>
      <c r="EB24" s="221"/>
      <c r="EC24" s="221"/>
      <c r="ED24" s="221"/>
      <c r="EE24" s="221"/>
      <c r="EF24" s="221"/>
      <c r="EG24" s="221"/>
      <c r="EH24" s="221"/>
      <c r="EI24" s="221"/>
      <c r="EJ24" s="221"/>
      <c r="EK24" s="221"/>
      <c r="EM24" s="207"/>
      <c r="EN24" s="207"/>
      <c r="EO24" s="207"/>
      <c r="EP24" s="207"/>
      <c r="EQ24" s="207"/>
      <c r="ER24" s="207"/>
      <c r="ES24" s="207"/>
      <c r="ET24" s="207"/>
      <c r="EU24" s="207"/>
      <c r="EV24" s="207"/>
      <c r="EW24" s="207"/>
      <c r="EX24" s="207"/>
      <c r="EY24" s="207"/>
      <c r="EZ24" s="207"/>
      <c r="FA24" s="207"/>
      <c r="FB24" s="207"/>
      <c r="FC24" s="229"/>
      <c r="FD24" s="207"/>
      <c r="FE24" s="207"/>
      <c r="FF24" s="207"/>
      <c r="FG24" s="207"/>
      <c r="FH24" s="207"/>
      <c r="FI24" s="207"/>
      <c r="FJ24" s="207"/>
      <c r="FK24" s="207"/>
      <c r="FL24" s="207"/>
      <c r="FM24" s="207"/>
      <c r="FN24" s="207"/>
      <c r="FO24" s="207"/>
      <c r="FP24" s="207"/>
      <c r="FQ24" s="207"/>
      <c r="FR24" s="207"/>
      <c r="FS24" s="207"/>
      <c r="FT24" s="229"/>
      <c r="FU24" s="207"/>
      <c r="FV24" s="207"/>
      <c r="FW24" s="207"/>
      <c r="FX24" s="207"/>
      <c r="FY24" s="207"/>
      <c r="FZ24" s="207"/>
      <c r="GA24" s="207"/>
      <c r="GB24" s="207"/>
      <c r="GC24" s="207"/>
      <c r="GD24" s="207"/>
      <c r="GE24" s="207"/>
      <c r="GF24" s="207"/>
      <c r="GG24" s="207"/>
      <c r="GH24" s="207"/>
      <c r="GI24" s="207"/>
      <c r="GJ24" s="207"/>
      <c r="GK24" s="229"/>
      <c r="GL24" s="207"/>
      <c r="GM24" s="207"/>
      <c r="GN24" s="207"/>
      <c r="GO24" s="207"/>
      <c r="GP24" s="207"/>
      <c r="GQ24" s="207"/>
      <c r="GR24" s="207"/>
      <c r="GS24" s="207"/>
      <c r="GT24" s="207"/>
      <c r="GU24" s="207"/>
      <c r="GV24" s="207"/>
      <c r="GW24" s="207"/>
      <c r="GX24" s="207"/>
      <c r="GY24" s="207"/>
      <c r="GZ24" s="207"/>
      <c r="HA24" s="207"/>
      <c r="HB24" s="229"/>
      <c r="HC24" s="207"/>
      <c r="HD24" s="207"/>
      <c r="HE24" s="207"/>
      <c r="HF24" s="207"/>
      <c r="HG24" s="207"/>
      <c r="HH24" s="207"/>
      <c r="HI24" s="207"/>
      <c r="HJ24" s="207"/>
      <c r="HK24" s="207"/>
      <c r="HL24" s="207"/>
      <c r="HM24" s="207"/>
      <c r="HN24" s="207"/>
      <c r="HO24" s="207"/>
      <c r="HP24" s="207"/>
      <c r="HQ24" s="207"/>
      <c r="HR24" s="207"/>
      <c r="HS24" s="229"/>
      <c r="HT24" s="207"/>
      <c r="HU24" s="207"/>
      <c r="HV24" s="207"/>
      <c r="HW24" s="207"/>
      <c r="HX24" s="207"/>
      <c r="HY24" s="207"/>
      <c r="HZ24" s="207"/>
      <c r="IA24" s="207"/>
      <c r="IB24" s="207"/>
      <c r="IC24" s="207"/>
      <c r="ID24" s="207"/>
      <c r="IE24" s="207"/>
      <c r="IF24" s="207"/>
      <c r="IG24" s="207"/>
      <c r="IH24" s="207"/>
      <c r="II24" s="207"/>
    </row>
    <row r="25" spans="1:251" ht="14.65" thickBot="1">
      <c r="A25" s="281" t="s">
        <v>272</v>
      </c>
      <c r="B25" s="163">
        <f>INDEX('Waste Projections'!$H27:$AL27,MATCH('5. YTS UCRTS+Backyard Compost'!$B$1,'Waste Projections'!$H$6:$AL$6,0))</f>
        <v>94</v>
      </c>
      <c r="C25" s="81" t="s">
        <v>294</v>
      </c>
      <c r="D25" s="81" t="s">
        <v>273</v>
      </c>
      <c r="E25" s="81" t="s">
        <v>274</v>
      </c>
      <c r="F25" s="81" t="s">
        <v>297</v>
      </c>
      <c r="G25" s="152">
        <v>13.2</v>
      </c>
      <c r="H25" s="82" t="s">
        <v>220</v>
      </c>
      <c r="I25" s="152">
        <v>9.3000000000000007</v>
      </c>
      <c r="J25" s="152" t="s">
        <v>221</v>
      </c>
      <c r="K25" s="152">
        <v>11</v>
      </c>
      <c r="L25" s="152" t="s">
        <v>220</v>
      </c>
      <c r="M25" s="152">
        <f>$M$5</f>
        <v>1200</v>
      </c>
      <c r="N25" s="178" t="s">
        <v>222</v>
      </c>
      <c r="O25" s="170">
        <f>(IF($H25=O$4,$G25,0)+IF($J25=O$4,$I25,0)+IF($N25=O$4,$M25,0)+IF($L25=O$4,$K25,0))*$B25</f>
        <v>0</v>
      </c>
      <c r="P25" s="163">
        <f t="shared" ref="P25:R25" si="25">(IF($H25=P$4,$G25,0)+IF($J25=P$4,$I25,0)+IF($N25=P$4,$M25,0)+IF($L25=P$4,$K25,0))*$B25</f>
        <v>2274.7999999999997</v>
      </c>
      <c r="Q25" s="163">
        <f t="shared" si="25"/>
        <v>874.2</v>
      </c>
      <c r="R25" s="171">
        <f t="shared" si="25"/>
        <v>112800</v>
      </c>
      <c r="S25" s="170">
        <f>INDEX('Transportation GHG'!$B$21:$B$24,MATCH('5. YTS UCRTS+Backyard Compost'!S$4,'Transportation GHG'!$A$21:$A$24,0))*O25</f>
        <v>0</v>
      </c>
      <c r="T25" s="163">
        <f>INDEX('Transportation GHG'!$B$21:$B$24,MATCH('5. YTS UCRTS+Backyard Compost'!T$4,'Transportation GHG'!$A$21:$A$24,0))*P25</f>
        <v>0.20406705846153844</v>
      </c>
      <c r="U25" s="163">
        <f>INDEX('Transportation GHG'!$B$21:$B$24,MATCH('5. YTS UCRTS+Backyard Compost'!U$4,'Transportation GHG'!$A$21:$A$24,0))*Q25</f>
        <v>1.5376953846153847E-2</v>
      </c>
      <c r="V25" s="171">
        <f>INDEX('Transportation GHG'!$B$21:$B$24,MATCH('5. YTS UCRTS+Backyard Compost'!V$4,'Transportation GHG'!$A$21:$A$24,0))*R25</f>
        <v>2.673726829268293</v>
      </c>
      <c r="X25" s="170">
        <f>INDEX('Waste Composition'!$P$5:$P$20,MATCH('5. YTS UCRTS+Backyard Compost'!X$4,'Waste Composition'!$O$5:$O$20,0))*$B25</f>
        <v>3.7600000000000002</v>
      </c>
      <c r="Y25" s="163">
        <f>INDEX('Waste Composition'!$P$5:$P$20,MATCH('5. YTS UCRTS+Backyard Compost'!Y$4,'Waste Composition'!$O$5:$O$20,0))*$B25</f>
        <v>15.979999999999999</v>
      </c>
      <c r="Z25" s="163">
        <f>INDEX('Waste Composition'!$P$5:$P$20,MATCH('5. YTS UCRTS+Backyard Compost'!Z$4,'Waste Composition'!$O$5:$O$20,0))*$B25</f>
        <v>16.919999999999998</v>
      </c>
      <c r="AA25" s="163">
        <f>INDEX('Waste Composition'!$P$5:$P$20,MATCH('5. YTS UCRTS+Backyard Compost'!AA$4,'Waste Composition'!$O$5:$O$20,0))*$B25</f>
        <v>8.4599999999999991</v>
      </c>
      <c r="AB25" s="163">
        <f>INDEX('Waste Composition'!$P$5:$P$20,MATCH('5. YTS UCRTS+Backyard Compost'!AB$4,'Waste Composition'!$O$5:$O$20,0))*$B25</f>
        <v>1.41</v>
      </c>
      <c r="AC25" s="163">
        <f>INDEX('Waste Composition'!$P$5:$P$20,MATCH('5. YTS UCRTS+Backyard Compost'!AC$4,'Waste Composition'!$O$5:$O$20,0))*$B25</f>
        <v>2.35</v>
      </c>
      <c r="AD25" s="163">
        <f>INDEX('Waste Composition'!$P$5:$P$20,MATCH('5. YTS UCRTS+Backyard Compost'!AD$4,'Waste Composition'!$O$5:$O$20,0))*$B25</f>
        <v>0.47000000000000003</v>
      </c>
      <c r="AE25" s="163">
        <f>INDEX('Waste Composition'!$P$5:$P$20,MATCH('5. YTS UCRTS+Backyard Compost'!AE$4,'Waste Composition'!$O$5:$O$20,0))*$B25</f>
        <v>7.05</v>
      </c>
      <c r="AF25" s="163">
        <f>INDEX('Waste Composition'!$P$5:$P$20,MATCH('5. YTS UCRTS+Backyard Compost'!AF$4,'Waste Composition'!$O$5:$O$20,0))*$B25</f>
        <v>0.94000000000000006</v>
      </c>
      <c r="AG25" s="163">
        <f>INDEX('Waste Composition'!$P$5:$P$20,MATCH('5. YTS UCRTS+Backyard Compost'!AG$4,'Waste Composition'!$O$5:$O$20,0))*$B25</f>
        <v>0.94000000000000006</v>
      </c>
      <c r="AH25" s="163">
        <f>INDEX('Waste Composition'!$P$5:$P$20,MATCH('5. YTS UCRTS+Backyard Compost'!AH$4,'Waste Composition'!$O$5:$O$20,0))*$B25</f>
        <v>2.35</v>
      </c>
      <c r="AI25" s="163">
        <f>INDEX('Waste Composition'!$P$5:$P$20,MATCH('5. YTS UCRTS+Backyard Compost'!AI$4,'Waste Composition'!$O$5:$O$20,0))*$B25</f>
        <v>2.82</v>
      </c>
      <c r="AJ25" s="163">
        <f>INDEX('Waste Composition'!$P$5:$P$20,MATCH('5. YTS UCRTS+Backyard Compost'!AJ$4,'Waste Composition'!$O$5:$O$20,0))*$B25</f>
        <v>11.28</v>
      </c>
      <c r="AK25" s="163">
        <f>INDEX('Waste Composition'!$P$5:$P$20,MATCH('5. YTS UCRTS+Backyard Compost'!AK$4,'Waste Composition'!$O$5:$O$20,0))*$B25</f>
        <v>0.47000000000000003</v>
      </c>
      <c r="AL25" s="163">
        <f>INDEX('Waste Composition'!$P$5:$P$20,MATCH('5. YTS UCRTS+Backyard Compost'!AL$4,'Waste Composition'!$O$5:$O$20,0))*$B25</f>
        <v>11.28</v>
      </c>
      <c r="AM25" s="171">
        <f>INDEX('Waste Composition'!$P$5:$P$20,MATCH('5. YTS UCRTS+Backyard Compost'!AM$4,'Waste Composition'!$O$5:$O$20,0))*$B25</f>
        <v>7.5200000000000005</v>
      </c>
      <c r="AO25" s="212">
        <v>0</v>
      </c>
      <c r="AP25" s="213">
        <v>0</v>
      </c>
      <c r="AQ25" s="213">
        <v>0</v>
      </c>
      <c r="AR25" s="213">
        <v>0</v>
      </c>
      <c r="AS25" s="213">
        <v>0</v>
      </c>
      <c r="AT25" s="213">
        <v>0</v>
      </c>
      <c r="AU25" s="213">
        <v>0</v>
      </c>
      <c r="AV25" s="213">
        <v>0</v>
      </c>
      <c r="AW25" s="213">
        <v>0</v>
      </c>
      <c r="AX25" s="213">
        <v>0</v>
      </c>
      <c r="AY25" s="213">
        <v>0</v>
      </c>
      <c r="AZ25" s="213">
        <v>0</v>
      </c>
      <c r="BA25" s="213">
        <v>0</v>
      </c>
      <c r="BB25" s="213">
        <v>0</v>
      </c>
      <c r="BC25" s="213">
        <v>0</v>
      </c>
      <c r="BD25" s="213">
        <v>0</v>
      </c>
      <c r="BF25" s="212">
        <v>0</v>
      </c>
      <c r="BG25" s="213">
        <v>0</v>
      </c>
      <c r="BH25" s="213">
        <v>0</v>
      </c>
      <c r="BI25" s="213">
        <v>0</v>
      </c>
      <c r="BJ25" s="213">
        <v>0</v>
      </c>
      <c r="BK25" s="213">
        <v>0</v>
      </c>
      <c r="BL25" s="213">
        <v>0</v>
      </c>
      <c r="BM25" s="213">
        <v>0</v>
      </c>
      <c r="BN25" s="213">
        <v>0</v>
      </c>
      <c r="BO25" s="213">
        <v>0</v>
      </c>
      <c r="BP25" s="213">
        <v>0</v>
      </c>
      <c r="BQ25" s="213">
        <v>0</v>
      </c>
      <c r="BR25" s="213">
        <v>0</v>
      </c>
      <c r="BS25" s="213">
        <v>0</v>
      </c>
      <c r="BT25" s="213">
        <v>0</v>
      </c>
      <c r="BU25" s="218">
        <v>0</v>
      </c>
      <c r="BW25" s="212">
        <v>1</v>
      </c>
      <c r="BX25" s="215">
        <f>'Waste Composition'!$G$5/'Waste Composition'!$P$5</f>
        <v>0.4705882352941177</v>
      </c>
      <c r="BY25" s="213">
        <v>0</v>
      </c>
      <c r="BZ25" s="213">
        <v>0</v>
      </c>
      <c r="CA25" s="213">
        <v>1</v>
      </c>
      <c r="CB25" s="213">
        <v>1</v>
      </c>
      <c r="CC25" s="213">
        <v>1</v>
      </c>
      <c r="CD25" s="213">
        <v>1</v>
      </c>
      <c r="CE25" s="213">
        <v>1</v>
      </c>
      <c r="CF25" s="213">
        <v>1</v>
      </c>
      <c r="CG25" s="213">
        <v>1</v>
      </c>
      <c r="CH25" s="213">
        <v>1</v>
      </c>
      <c r="CI25" s="213">
        <v>1</v>
      </c>
      <c r="CJ25" s="213">
        <v>1</v>
      </c>
      <c r="CK25" s="213">
        <v>1</v>
      </c>
      <c r="CL25" s="218">
        <v>1</v>
      </c>
      <c r="CN25" s="212">
        <v>0</v>
      </c>
      <c r="CO25" s="213">
        <v>0</v>
      </c>
      <c r="CP25" s="213">
        <v>0</v>
      </c>
      <c r="CQ25" s="213">
        <v>0</v>
      </c>
      <c r="CR25" s="213">
        <v>0</v>
      </c>
      <c r="CS25" s="213">
        <v>0</v>
      </c>
      <c r="CT25" s="213">
        <v>0</v>
      </c>
      <c r="CU25" s="213">
        <v>0</v>
      </c>
      <c r="CV25" s="213">
        <v>0</v>
      </c>
      <c r="CW25" s="213">
        <v>0</v>
      </c>
      <c r="CX25" s="213">
        <v>0</v>
      </c>
      <c r="CY25" s="213">
        <v>0</v>
      </c>
      <c r="CZ25" s="213">
        <v>0</v>
      </c>
      <c r="DA25" s="213">
        <v>0</v>
      </c>
      <c r="DB25" s="213">
        <v>0</v>
      </c>
      <c r="DC25" s="218">
        <v>0</v>
      </c>
      <c r="DE25" s="212">
        <v>0</v>
      </c>
      <c r="DF25" s="213">
        <f>'Waste Composition'!$G$16/'Waste Composition'!$P$5</f>
        <v>0.52941176470588236</v>
      </c>
      <c r="DG25" s="213">
        <v>1</v>
      </c>
      <c r="DH25" s="213">
        <v>1</v>
      </c>
      <c r="DI25" s="213">
        <v>0</v>
      </c>
      <c r="DJ25" s="213">
        <v>0</v>
      </c>
      <c r="DK25" s="213">
        <v>0</v>
      </c>
      <c r="DL25" s="213">
        <v>0</v>
      </c>
      <c r="DM25" s="213">
        <v>0</v>
      </c>
      <c r="DN25" s="213">
        <v>0</v>
      </c>
      <c r="DO25" s="213">
        <v>0</v>
      </c>
      <c r="DP25" s="213">
        <v>0</v>
      </c>
      <c r="DQ25" s="213">
        <v>0</v>
      </c>
      <c r="DR25" s="213">
        <v>0</v>
      </c>
      <c r="DS25" s="213">
        <v>0</v>
      </c>
      <c r="DT25" s="218">
        <v>0</v>
      </c>
      <c r="DV25" s="212">
        <v>0</v>
      </c>
      <c r="DW25" s="213">
        <v>0</v>
      </c>
      <c r="DX25" s="213">
        <v>0</v>
      </c>
      <c r="DY25" s="213">
        <v>0</v>
      </c>
      <c r="DZ25" s="213">
        <v>0</v>
      </c>
      <c r="EA25" s="213">
        <v>0</v>
      </c>
      <c r="EB25" s="213">
        <v>0</v>
      </c>
      <c r="EC25" s="213">
        <v>0</v>
      </c>
      <c r="ED25" s="213">
        <v>0</v>
      </c>
      <c r="EE25" s="213">
        <v>0</v>
      </c>
      <c r="EF25" s="213">
        <v>0</v>
      </c>
      <c r="EG25" s="213">
        <v>0</v>
      </c>
      <c r="EH25" s="213">
        <v>0</v>
      </c>
      <c r="EI25" s="213">
        <v>0</v>
      </c>
      <c r="EJ25" s="213">
        <v>0</v>
      </c>
      <c r="EK25" s="218">
        <v>0</v>
      </c>
      <c r="EM25" s="170">
        <f>$X$25*AO25</f>
        <v>0</v>
      </c>
      <c r="EN25" s="163">
        <f>$Y$25*AP25</f>
        <v>0</v>
      </c>
      <c r="EO25" s="163">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71">
        <f>$AM$25*BD25</f>
        <v>0</v>
      </c>
      <c r="FC25" s="229"/>
      <c r="FD25" s="170">
        <f>$X$25*BF25</f>
        <v>0</v>
      </c>
      <c r="FE25" s="163">
        <f>$Y$25*BG25</f>
        <v>0</v>
      </c>
      <c r="FF25" s="163">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71">
        <f>$AM$25*BU25</f>
        <v>0</v>
      </c>
      <c r="FT25" s="229"/>
      <c r="FU25" s="170">
        <f>$X$25*BW25</f>
        <v>3.7600000000000002</v>
      </c>
      <c r="FV25" s="163">
        <f>$Y$25*BX25</f>
        <v>7.5200000000000005</v>
      </c>
      <c r="FW25" s="163">
        <f>$Z$25*BY25</f>
        <v>0</v>
      </c>
      <c r="FX25" s="163">
        <f>$AA$25*BZ25</f>
        <v>0</v>
      </c>
      <c r="FY25" s="163">
        <f>$AB$25*CA25</f>
        <v>1.41</v>
      </c>
      <c r="FZ25" s="163">
        <f>$AC$25*CB25</f>
        <v>2.35</v>
      </c>
      <c r="GA25" s="163">
        <f>$AD$25*CC25</f>
        <v>0.47000000000000003</v>
      </c>
      <c r="GB25" s="163">
        <f>$AE$25*CD25</f>
        <v>7.05</v>
      </c>
      <c r="GC25" s="163">
        <f>$AF$25*CE25</f>
        <v>0.94000000000000006</v>
      </c>
      <c r="GD25" s="163">
        <f>$AG$25*CF25</f>
        <v>0.94000000000000006</v>
      </c>
      <c r="GE25" s="163">
        <f>$AH$25*CG25</f>
        <v>2.35</v>
      </c>
      <c r="GF25" s="163">
        <f>$AI$25*CH25</f>
        <v>2.82</v>
      </c>
      <c r="GG25" s="163">
        <f>$AJ$25*CI25</f>
        <v>11.28</v>
      </c>
      <c r="GH25" s="163">
        <f>$AK$25*CJ25</f>
        <v>0.47000000000000003</v>
      </c>
      <c r="GI25" s="163">
        <f>$AL$25*CK25</f>
        <v>11.28</v>
      </c>
      <c r="GJ25" s="171">
        <f>$AM$25*CL25</f>
        <v>7.5200000000000005</v>
      </c>
      <c r="GK25" s="229"/>
      <c r="GL25" s="170">
        <f>$X$25*CN25</f>
        <v>0</v>
      </c>
      <c r="GM25" s="163">
        <f>$Y$25*CO25</f>
        <v>0</v>
      </c>
      <c r="GN25" s="163">
        <f>$Z$25*CP25</f>
        <v>0</v>
      </c>
      <c r="GO25" s="163">
        <f>$AA$25*CQ25</f>
        <v>0</v>
      </c>
      <c r="GP25" s="163">
        <f>$AB$25*CR25</f>
        <v>0</v>
      </c>
      <c r="GQ25" s="163">
        <f>$AC$25*CS25</f>
        <v>0</v>
      </c>
      <c r="GR25" s="163">
        <f>$AD$25*CT25</f>
        <v>0</v>
      </c>
      <c r="GS25" s="163">
        <f>$AE$25*CU25</f>
        <v>0</v>
      </c>
      <c r="GT25" s="163">
        <f>$AF$25*CV25</f>
        <v>0</v>
      </c>
      <c r="GU25" s="163">
        <f>$AG$25*CW25</f>
        <v>0</v>
      </c>
      <c r="GV25" s="163">
        <f>$AH$25*CX25</f>
        <v>0</v>
      </c>
      <c r="GW25" s="163">
        <f>$AI$25*CY25</f>
        <v>0</v>
      </c>
      <c r="GX25" s="163">
        <f>$AJ$25*CZ25</f>
        <v>0</v>
      </c>
      <c r="GY25" s="163">
        <f>$AK$25*DA25</f>
        <v>0</v>
      </c>
      <c r="GZ25" s="163">
        <f>$AL$25*DB25</f>
        <v>0</v>
      </c>
      <c r="HA25" s="171">
        <f>$AM$25*DC25</f>
        <v>0</v>
      </c>
      <c r="HB25" s="229"/>
      <c r="HC25" s="170">
        <f>$X$25*DE25</f>
        <v>0</v>
      </c>
      <c r="HD25" s="163">
        <f>$Y$25*DF25</f>
        <v>8.4599999999999991</v>
      </c>
      <c r="HE25" s="163">
        <f>$Z$25*DG25</f>
        <v>16.919999999999998</v>
      </c>
      <c r="HF25" s="163">
        <f>$AA$25*DH25</f>
        <v>8.4599999999999991</v>
      </c>
      <c r="HG25" s="163">
        <f>$AB$25*DI25</f>
        <v>0</v>
      </c>
      <c r="HH25" s="163">
        <f>$AC$25*DJ25</f>
        <v>0</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71">
        <f>$AM$25*DT25</f>
        <v>0</v>
      </c>
      <c r="HS25" s="229"/>
      <c r="HT25" s="170">
        <f>$X$25*DV25</f>
        <v>0</v>
      </c>
      <c r="HU25" s="163">
        <f>$Y$25*DW25</f>
        <v>0</v>
      </c>
      <c r="HV25" s="163">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71">
        <f>$AM$25*EK25</f>
        <v>0</v>
      </c>
      <c r="IK25" s="369" t="s">
        <v>275</v>
      </c>
      <c r="IL25" s="371"/>
    </row>
    <row r="26" spans="1:251">
      <c r="A26" s="62" t="s">
        <v>276</v>
      </c>
      <c r="B26" s="145">
        <f>INDEX('Waste Projections'!$H28:$AL28,MATCH('5. YTS UCRTS+Backyard Compost'!$B$1,'Waste Projections'!$H$6:$AL$6,0))</f>
        <v>123</v>
      </c>
      <c r="C26" s="286" t="s">
        <v>294</v>
      </c>
      <c r="D26" s="286" t="s">
        <v>273</v>
      </c>
      <c r="E26" s="154" t="s">
        <v>274</v>
      </c>
      <c r="F26" s="286" t="s">
        <v>297</v>
      </c>
      <c r="G26" s="151">
        <v>9</v>
      </c>
      <c r="H26" s="288" t="s">
        <v>220</v>
      </c>
      <c r="I26" s="156">
        <v>9.3000000000000007</v>
      </c>
      <c r="J26" s="156" t="s">
        <v>221</v>
      </c>
      <c r="K26" s="151">
        <v>11</v>
      </c>
      <c r="L26" s="156" t="s">
        <v>220</v>
      </c>
      <c r="M26" s="156">
        <f t="shared" ref="M26:M30" si="26">$M$5</f>
        <v>1200</v>
      </c>
      <c r="N26" s="179" t="s">
        <v>222</v>
      </c>
      <c r="O26" s="172">
        <f t="shared" ref="O26:R30" si="27">(IF($H26=O$4,$G26,0)+IF($J26=O$4,$I26,0)+IF($N26=O$4,$M26,0)+IF($L26=O$4,$K26,0))*$B26</f>
        <v>0</v>
      </c>
      <c r="P26" s="164">
        <f t="shared" si="27"/>
        <v>2460</v>
      </c>
      <c r="Q26" s="164">
        <f t="shared" si="27"/>
        <v>1143.9000000000001</v>
      </c>
      <c r="R26" s="173">
        <f t="shared" si="27"/>
        <v>147600</v>
      </c>
      <c r="S26" s="172">
        <f>INDEX('Transportation GHG'!$B$21:$B$24,MATCH('5. YTS UCRTS+Backyard Compost'!S$4,'Transportation GHG'!$A$21:$A$24,0))*O26</f>
        <v>0</v>
      </c>
      <c r="T26" s="164">
        <f>INDEX('Transportation GHG'!$B$21:$B$24,MATCH('5. YTS UCRTS+Backyard Compost'!T$4,'Transportation GHG'!$A$21:$A$24,0))*P26</f>
        <v>0.22068092307692308</v>
      </c>
      <c r="U26" s="164">
        <f>INDEX('Transportation GHG'!$B$21:$B$24,MATCH('5. YTS UCRTS+Backyard Compost'!U$4,'Transportation GHG'!$A$21:$A$24,0))*Q26</f>
        <v>2.0120907692307694E-2</v>
      </c>
      <c r="V26" s="173">
        <f>INDEX('Transportation GHG'!$B$21:$B$24,MATCH('5. YTS UCRTS+Backyard Compost'!V$4,'Transportation GHG'!$A$21:$A$24,0))*R26</f>
        <v>3.4986000000000006</v>
      </c>
      <c r="X26" s="172">
        <f>INDEX('Waste Composition'!$P$5:$P$20,MATCH('5. YTS UCRTS+Backyard Compost'!X$4,'Waste Composition'!$O$5:$O$20,0))*$B26</f>
        <v>4.92</v>
      </c>
      <c r="Y26" s="164">
        <f>INDEX('Waste Composition'!$P$5:$P$20,MATCH('5. YTS UCRTS+Backyard Compost'!Y$4,'Waste Composition'!$O$5:$O$20,0))*$B26</f>
        <v>20.909999999999997</v>
      </c>
      <c r="Z26" s="164">
        <f>INDEX('Waste Composition'!$P$5:$P$20,MATCH('5. YTS UCRTS+Backyard Compost'!Z$4,'Waste Composition'!$O$5:$O$20,0))*$B26</f>
        <v>22.14</v>
      </c>
      <c r="AA26" s="164">
        <f>INDEX('Waste Composition'!$P$5:$P$20,MATCH('5. YTS UCRTS+Backyard Compost'!AA$4,'Waste Composition'!$O$5:$O$20,0))*$B26</f>
        <v>11.07</v>
      </c>
      <c r="AB26" s="164">
        <f>INDEX('Waste Composition'!$P$5:$P$20,MATCH('5. YTS UCRTS+Backyard Compost'!AB$4,'Waste Composition'!$O$5:$O$20,0))*$B26</f>
        <v>1.845</v>
      </c>
      <c r="AC26" s="164">
        <f>INDEX('Waste Composition'!$P$5:$P$20,MATCH('5. YTS UCRTS+Backyard Compost'!AC$4,'Waste Composition'!$O$5:$O$20,0))*$B26</f>
        <v>3.0750000000000002</v>
      </c>
      <c r="AD26" s="164">
        <f>INDEX('Waste Composition'!$P$5:$P$20,MATCH('5. YTS UCRTS+Backyard Compost'!AD$4,'Waste Composition'!$O$5:$O$20,0))*$B26</f>
        <v>0.61499999999999999</v>
      </c>
      <c r="AE26" s="164">
        <f>INDEX('Waste Composition'!$P$5:$P$20,MATCH('5. YTS UCRTS+Backyard Compost'!AE$4,'Waste Composition'!$O$5:$O$20,0))*$B26</f>
        <v>9.2249999999999996</v>
      </c>
      <c r="AF26" s="164">
        <f>INDEX('Waste Composition'!$P$5:$P$20,MATCH('5. YTS UCRTS+Backyard Compost'!AF$4,'Waste Composition'!$O$5:$O$20,0))*$B26</f>
        <v>1.23</v>
      </c>
      <c r="AG26" s="164">
        <f>INDEX('Waste Composition'!$P$5:$P$20,MATCH('5. YTS UCRTS+Backyard Compost'!AG$4,'Waste Composition'!$O$5:$O$20,0))*$B26</f>
        <v>1.23</v>
      </c>
      <c r="AH26" s="164">
        <f>INDEX('Waste Composition'!$P$5:$P$20,MATCH('5. YTS UCRTS+Backyard Compost'!AH$4,'Waste Composition'!$O$5:$O$20,0))*$B26</f>
        <v>3.0750000000000002</v>
      </c>
      <c r="AI26" s="164">
        <f>INDEX('Waste Composition'!$P$5:$P$20,MATCH('5. YTS UCRTS+Backyard Compost'!AI$4,'Waste Composition'!$O$5:$O$20,0))*$B26</f>
        <v>3.69</v>
      </c>
      <c r="AJ26" s="164">
        <f>INDEX('Waste Composition'!$P$5:$P$20,MATCH('5. YTS UCRTS+Backyard Compost'!AJ$4,'Waste Composition'!$O$5:$O$20,0))*$B26</f>
        <v>14.76</v>
      </c>
      <c r="AK26" s="164">
        <f>INDEX('Waste Composition'!$P$5:$P$20,MATCH('5. YTS UCRTS+Backyard Compost'!AK$4,'Waste Composition'!$O$5:$O$20,0))*$B26</f>
        <v>0.61499999999999999</v>
      </c>
      <c r="AL26" s="164">
        <f>INDEX('Waste Composition'!$P$5:$P$20,MATCH('5. YTS UCRTS+Backyard Compost'!AL$4,'Waste Composition'!$O$5:$O$20,0))*$B26</f>
        <v>14.76</v>
      </c>
      <c r="AM26" s="173">
        <f>INDEX('Waste Composition'!$P$5:$P$20,MATCH('5. YTS UCRTS+Backyard Compost'!AM$4,'Waste Composition'!$O$5:$O$20,0))*$B26</f>
        <v>9.84</v>
      </c>
      <c r="AO26" s="214">
        <v>0</v>
      </c>
      <c r="AP26" s="215">
        <v>0</v>
      </c>
      <c r="AQ26" s="215">
        <v>0</v>
      </c>
      <c r="AR26" s="215">
        <v>0</v>
      </c>
      <c r="AS26" s="215">
        <v>0</v>
      </c>
      <c r="AT26" s="215">
        <v>0</v>
      </c>
      <c r="AU26" s="215">
        <v>0</v>
      </c>
      <c r="AV26" s="215">
        <v>0</v>
      </c>
      <c r="AW26" s="215">
        <v>0</v>
      </c>
      <c r="AX26" s="215">
        <v>0</v>
      </c>
      <c r="AY26" s="215">
        <v>0</v>
      </c>
      <c r="AZ26" s="215">
        <v>0</v>
      </c>
      <c r="BA26" s="215">
        <v>0</v>
      </c>
      <c r="BB26" s="215">
        <v>0</v>
      </c>
      <c r="BC26" s="215">
        <v>0</v>
      </c>
      <c r="BD26" s="215">
        <v>0</v>
      </c>
      <c r="BF26" s="214">
        <v>0</v>
      </c>
      <c r="BG26" s="215">
        <v>0</v>
      </c>
      <c r="BH26" s="215">
        <v>0</v>
      </c>
      <c r="BI26" s="215">
        <v>0</v>
      </c>
      <c r="BJ26" s="215">
        <v>0</v>
      </c>
      <c r="BK26" s="215">
        <v>0</v>
      </c>
      <c r="BL26" s="215">
        <v>0</v>
      </c>
      <c r="BM26" s="215">
        <v>0</v>
      </c>
      <c r="BN26" s="215">
        <v>0</v>
      </c>
      <c r="BO26" s="215">
        <v>0</v>
      </c>
      <c r="BP26" s="215">
        <v>0</v>
      </c>
      <c r="BQ26" s="215">
        <v>0</v>
      </c>
      <c r="BR26" s="215">
        <v>0</v>
      </c>
      <c r="BS26" s="215">
        <v>0</v>
      </c>
      <c r="BT26" s="215">
        <v>0</v>
      </c>
      <c r="BU26" s="219">
        <v>0</v>
      </c>
      <c r="BW26" s="214">
        <v>1</v>
      </c>
      <c r="BX26" s="215">
        <f>'Waste Composition'!$G$5/'Waste Composition'!$P$5</f>
        <v>0.4705882352941177</v>
      </c>
      <c r="BY26" s="215">
        <v>0</v>
      </c>
      <c r="BZ26" s="215">
        <v>0</v>
      </c>
      <c r="CA26" s="215">
        <v>1</v>
      </c>
      <c r="CB26" s="215">
        <v>1</v>
      </c>
      <c r="CC26" s="215">
        <v>1</v>
      </c>
      <c r="CD26" s="215">
        <v>1</v>
      </c>
      <c r="CE26" s="215">
        <v>1</v>
      </c>
      <c r="CF26" s="215">
        <v>1</v>
      </c>
      <c r="CG26" s="215">
        <v>1</v>
      </c>
      <c r="CH26" s="215">
        <v>1</v>
      </c>
      <c r="CI26" s="215">
        <v>1</v>
      </c>
      <c r="CJ26" s="215">
        <v>1</v>
      </c>
      <c r="CK26" s="215">
        <v>1</v>
      </c>
      <c r="CL26" s="219">
        <v>1</v>
      </c>
      <c r="CN26" s="214">
        <v>0</v>
      </c>
      <c r="CO26" s="215">
        <v>0</v>
      </c>
      <c r="CP26" s="215">
        <v>0</v>
      </c>
      <c r="CQ26" s="215">
        <v>0</v>
      </c>
      <c r="CR26" s="215">
        <v>0</v>
      </c>
      <c r="CS26" s="215">
        <v>0</v>
      </c>
      <c r="CT26" s="215">
        <v>0</v>
      </c>
      <c r="CU26" s="215">
        <v>0</v>
      </c>
      <c r="CV26" s="215">
        <v>0</v>
      </c>
      <c r="CW26" s="215">
        <v>0</v>
      </c>
      <c r="CX26" s="215">
        <v>0</v>
      </c>
      <c r="CY26" s="215">
        <v>0</v>
      </c>
      <c r="CZ26" s="215">
        <v>0</v>
      </c>
      <c r="DA26" s="215">
        <v>0</v>
      </c>
      <c r="DB26" s="215">
        <v>0</v>
      </c>
      <c r="DC26" s="219">
        <v>0</v>
      </c>
      <c r="DE26" s="214">
        <v>0</v>
      </c>
      <c r="DF26" s="215">
        <f>'Waste Composition'!$G$16/'Waste Composition'!$P$5</f>
        <v>0.52941176470588236</v>
      </c>
      <c r="DG26" s="215">
        <v>1</v>
      </c>
      <c r="DH26" s="215">
        <v>1</v>
      </c>
      <c r="DI26" s="215">
        <v>0</v>
      </c>
      <c r="DJ26" s="215">
        <v>0</v>
      </c>
      <c r="DK26" s="215">
        <v>0</v>
      </c>
      <c r="DL26" s="215">
        <v>0</v>
      </c>
      <c r="DM26" s="215">
        <v>0</v>
      </c>
      <c r="DN26" s="215">
        <v>0</v>
      </c>
      <c r="DO26" s="215">
        <v>0</v>
      </c>
      <c r="DP26" s="215">
        <v>0</v>
      </c>
      <c r="DQ26" s="215">
        <v>0</v>
      </c>
      <c r="DR26" s="215">
        <v>0</v>
      </c>
      <c r="DS26" s="215">
        <v>0</v>
      </c>
      <c r="DT26" s="219">
        <v>0</v>
      </c>
      <c r="DV26" s="214">
        <v>0</v>
      </c>
      <c r="DW26" s="215">
        <v>0</v>
      </c>
      <c r="DX26" s="215">
        <v>0</v>
      </c>
      <c r="DY26" s="215">
        <v>0</v>
      </c>
      <c r="DZ26" s="215">
        <v>0</v>
      </c>
      <c r="EA26" s="215">
        <v>0</v>
      </c>
      <c r="EB26" s="215">
        <v>0</v>
      </c>
      <c r="EC26" s="215">
        <v>0</v>
      </c>
      <c r="ED26" s="215">
        <v>0</v>
      </c>
      <c r="EE26" s="215">
        <v>0</v>
      </c>
      <c r="EF26" s="215">
        <v>0</v>
      </c>
      <c r="EG26" s="215">
        <v>0</v>
      </c>
      <c r="EH26" s="215">
        <v>0</v>
      </c>
      <c r="EI26" s="215">
        <v>0</v>
      </c>
      <c r="EJ26" s="215">
        <v>0</v>
      </c>
      <c r="EK26" s="219">
        <v>0</v>
      </c>
      <c r="EM26" s="172">
        <f>$X$26*AO26</f>
        <v>0</v>
      </c>
      <c r="EN26" s="164">
        <f>$Y$26*AP26</f>
        <v>0</v>
      </c>
      <c r="EO26" s="164">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73">
        <f>$AM$26*BD26</f>
        <v>0</v>
      </c>
      <c r="FC26" s="229"/>
      <c r="FD26" s="172">
        <f>$X$26*BF26</f>
        <v>0</v>
      </c>
      <c r="FE26" s="164">
        <f>$Y$26*BG26</f>
        <v>0</v>
      </c>
      <c r="FF26" s="164">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73">
        <f>$AM$26*BU26</f>
        <v>0</v>
      </c>
      <c r="FT26" s="229"/>
      <c r="FU26" s="172">
        <f>$X$26*BW26</f>
        <v>4.92</v>
      </c>
      <c r="FV26" s="164">
        <f>$Y$26*BX26</f>
        <v>9.84</v>
      </c>
      <c r="FW26" s="164">
        <f>$Z$26*BY26</f>
        <v>0</v>
      </c>
      <c r="FX26" s="164">
        <f>$AA$26*BZ26</f>
        <v>0</v>
      </c>
      <c r="FY26" s="164">
        <f>$AB$26*CA26</f>
        <v>1.845</v>
      </c>
      <c r="FZ26" s="164">
        <f>$AC$26*CB26</f>
        <v>3.0750000000000002</v>
      </c>
      <c r="GA26" s="164">
        <f>$AD$26*CC26</f>
        <v>0.61499999999999999</v>
      </c>
      <c r="GB26" s="164">
        <f>$AE$26*CD26</f>
        <v>9.2249999999999996</v>
      </c>
      <c r="GC26" s="164">
        <f>$AF$26*CE26</f>
        <v>1.23</v>
      </c>
      <c r="GD26" s="164">
        <f>$AG$26*CF26</f>
        <v>1.23</v>
      </c>
      <c r="GE26" s="164">
        <f>$AH$26*CG26</f>
        <v>3.0750000000000002</v>
      </c>
      <c r="GF26" s="164">
        <f>$AI$26*CH26</f>
        <v>3.69</v>
      </c>
      <c r="GG26" s="164">
        <f>$AJ$26*CI26</f>
        <v>14.76</v>
      </c>
      <c r="GH26" s="164">
        <f>$AK$26*CJ26</f>
        <v>0.61499999999999999</v>
      </c>
      <c r="GI26" s="164">
        <f>$AL$26*CK26</f>
        <v>14.76</v>
      </c>
      <c r="GJ26" s="173">
        <f>$AM$26*CL26</f>
        <v>9.84</v>
      </c>
      <c r="GK26" s="229"/>
      <c r="GL26" s="172">
        <f>$X$26*CN26</f>
        <v>0</v>
      </c>
      <c r="GM26" s="164">
        <f>$Y$26*CO26</f>
        <v>0</v>
      </c>
      <c r="GN26" s="164">
        <f>$Z$26*CP26</f>
        <v>0</v>
      </c>
      <c r="GO26" s="164">
        <f>$AA$26*CQ26</f>
        <v>0</v>
      </c>
      <c r="GP26" s="164">
        <f>$AB$26*CR26</f>
        <v>0</v>
      </c>
      <c r="GQ26" s="164">
        <f>$AC$26*CS26</f>
        <v>0</v>
      </c>
      <c r="GR26" s="164">
        <f>$AD$26*CT26</f>
        <v>0</v>
      </c>
      <c r="GS26" s="164">
        <f>$AE$26*CU26</f>
        <v>0</v>
      </c>
      <c r="GT26" s="164">
        <f>$AF$26*CV26</f>
        <v>0</v>
      </c>
      <c r="GU26" s="164">
        <f>$AG$26*CW26</f>
        <v>0</v>
      </c>
      <c r="GV26" s="164">
        <f>$AH$26*CX26</f>
        <v>0</v>
      </c>
      <c r="GW26" s="164">
        <f>$AI$26*CY26</f>
        <v>0</v>
      </c>
      <c r="GX26" s="164">
        <f>$AJ$26*CZ26</f>
        <v>0</v>
      </c>
      <c r="GY26" s="164">
        <f>$AK$26*DA26</f>
        <v>0</v>
      </c>
      <c r="GZ26" s="164">
        <f>$AL$26*DB26</f>
        <v>0</v>
      </c>
      <c r="HA26" s="173">
        <f>$AM$26*DC26</f>
        <v>0</v>
      </c>
      <c r="HB26" s="229"/>
      <c r="HC26" s="172">
        <f>$X$26*DE26</f>
        <v>0</v>
      </c>
      <c r="HD26" s="164">
        <f>$Y$26*DF26</f>
        <v>11.069999999999999</v>
      </c>
      <c r="HE26" s="164">
        <f>$Z$26*DG26</f>
        <v>22.14</v>
      </c>
      <c r="HF26" s="164">
        <f>$AA$26*DH26</f>
        <v>11.07</v>
      </c>
      <c r="HG26" s="164">
        <f>$AB$26*DI26</f>
        <v>0</v>
      </c>
      <c r="HH26" s="164">
        <f>$AC$26*DJ26</f>
        <v>0</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73">
        <f>$AM$26*DT26</f>
        <v>0</v>
      </c>
      <c r="HS26" s="229"/>
      <c r="HT26" s="172">
        <f>$X$26*DV26</f>
        <v>0</v>
      </c>
      <c r="HU26" s="164">
        <f>$Y$26*DW26</f>
        <v>0</v>
      </c>
      <c r="HV26" s="164">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73">
        <f>$AM$26*EK26</f>
        <v>0</v>
      </c>
      <c r="IK26" s="281" t="s">
        <v>295</v>
      </c>
      <c r="IL26" s="253">
        <v>4761.9200345593199</v>
      </c>
    </row>
    <row r="27" spans="1:251" ht="14.65" thickBot="1">
      <c r="A27" s="62" t="s">
        <v>278</v>
      </c>
      <c r="B27" s="145">
        <f>INDEX('Waste Projections'!$H29:$AL29,MATCH('5. YTS UCRTS+Backyard Compost'!$B$1,'Waste Projections'!$H$6:$AL$6,0))</f>
        <v>2750</v>
      </c>
      <c r="C27" s="286" t="s">
        <v>294</v>
      </c>
      <c r="D27" s="286" t="s">
        <v>273</v>
      </c>
      <c r="E27" s="154" t="s">
        <v>274</v>
      </c>
      <c r="F27" s="286" t="s">
        <v>297</v>
      </c>
      <c r="G27" s="151">
        <v>4.7</v>
      </c>
      <c r="H27" s="288" t="s">
        <v>220</v>
      </c>
      <c r="I27" s="156">
        <v>9.3000000000000007</v>
      </c>
      <c r="J27" s="156" t="s">
        <v>221</v>
      </c>
      <c r="K27" s="151">
        <v>11</v>
      </c>
      <c r="L27" s="156" t="s">
        <v>220</v>
      </c>
      <c r="M27" s="156">
        <f t="shared" si="26"/>
        <v>1200</v>
      </c>
      <c r="N27" s="179" t="s">
        <v>222</v>
      </c>
      <c r="O27" s="172">
        <f t="shared" si="27"/>
        <v>0</v>
      </c>
      <c r="P27" s="164">
        <f t="shared" si="27"/>
        <v>43175</v>
      </c>
      <c r="Q27" s="164">
        <f t="shared" si="27"/>
        <v>25575.000000000004</v>
      </c>
      <c r="R27" s="173">
        <f t="shared" si="27"/>
        <v>3300000</v>
      </c>
      <c r="S27" s="172">
        <f>INDEX('Transportation GHG'!$B$21:$B$24,MATCH('5. YTS UCRTS+Backyard Compost'!S$4,'Transportation GHG'!$A$21:$A$24,0))*O27</f>
        <v>0</v>
      </c>
      <c r="T27" s="164">
        <f>INDEX('Transportation GHG'!$B$21:$B$24,MATCH('5. YTS UCRTS+Backyard Compost'!T$4,'Transportation GHG'!$A$21:$A$24,0))*P27</f>
        <v>3.8731296153846153</v>
      </c>
      <c r="U27" s="164">
        <f>INDEX('Transportation GHG'!$B$21:$B$24,MATCH('5. YTS UCRTS+Backyard Compost'!U$4,'Transportation GHG'!$A$21:$A$24,0))*Q27</f>
        <v>0.44985769230769235</v>
      </c>
      <c r="V27" s="173">
        <f>INDEX('Transportation GHG'!$B$21:$B$24,MATCH('5. YTS UCRTS+Backyard Compost'!V$4,'Transportation GHG'!$A$21:$A$24,0))*R27</f>
        <v>78.220731707317086</v>
      </c>
      <c r="X27" s="172">
        <f>INDEX('Waste Composition'!$P$5:$P$20,MATCH('5. YTS UCRTS+Backyard Compost'!X$4,'Waste Composition'!$O$5:$O$20,0))*$B27</f>
        <v>110</v>
      </c>
      <c r="Y27" s="164">
        <f>INDEX('Waste Composition'!$P$5:$P$20,MATCH('5. YTS UCRTS+Backyard Compost'!Y$4,'Waste Composition'!$O$5:$O$20,0))*$B27</f>
        <v>467.49999999999994</v>
      </c>
      <c r="Z27" s="164">
        <f>INDEX('Waste Composition'!$P$5:$P$20,MATCH('5. YTS UCRTS+Backyard Compost'!Z$4,'Waste Composition'!$O$5:$O$20,0))*$B27</f>
        <v>495</v>
      </c>
      <c r="AA27" s="164">
        <f>INDEX('Waste Composition'!$P$5:$P$20,MATCH('5. YTS UCRTS+Backyard Compost'!AA$4,'Waste Composition'!$O$5:$O$20,0))*$B27</f>
        <v>247.5</v>
      </c>
      <c r="AB27" s="164">
        <f>INDEX('Waste Composition'!$P$5:$P$20,MATCH('5. YTS UCRTS+Backyard Compost'!AB$4,'Waste Composition'!$O$5:$O$20,0))*$B27</f>
        <v>41.25</v>
      </c>
      <c r="AC27" s="164">
        <f>INDEX('Waste Composition'!$P$5:$P$20,MATCH('5. YTS UCRTS+Backyard Compost'!AC$4,'Waste Composition'!$O$5:$O$20,0))*$B27</f>
        <v>68.75</v>
      </c>
      <c r="AD27" s="164">
        <f>INDEX('Waste Composition'!$P$5:$P$20,MATCH('5. YTS UCRTS+Backyard Compost'!AD$4,'Waste Composition'!$O$5:$O$20,0))*$B27</f>
        <v>13.75</v>
      </c>
      <c r="AE27" s="164">
        <f>INDEX('Waste Composition'!$P$5:$P$20,MATCH('5. YTS UCRTS+Backyard Compost'!AE$4,'Waste Composition'!$O$5:$O$20,0))*$B27</f>
        <v>206.25</v>
      </c>
      <c r="AF27" s="164">
        <f>INDEX('Waste Composition'!$P$5:$P$20,MATCH('5. YTS UCRTS+Backyard Compost'!AF$4,'Waste Composition'!$O$5:$O$20,0))*$B27</f>
        <v>27.5</v>
      </c>
      <c r="AG27" s="164">
        <f>INDEX('Waste Composition'!$P$5:$P$20,MATCH('5. YTS UCRTS+Backyard Compost'!AG$4,'Waste Composition'!$O$5:$O$20,0))*$B27</f>
        <v>27.5</v>
      </c>
      <c r="AH27" s="164">
        <f>INDEX('Waste Composition'!$P$5:$P$20,MATCH('5. YTS UCRTS+Backyard Compost'!AH$4,'Waste Composition'!$O$5:$O$20,0))*$B27</f>
        <v>68.75</v>
      </c>
      <c r="AI27" s="164">
        <f>INDEX('Waste Composition'!$P$5:$P$20,MATCH('5. YTS UCRTS+Backyard Compost'!AI$4,'Waste Composition'!$O$5:$O$20,0))*$B27</f>
        <v>82.5</v>
      </c>
      <c r="AJ27" s="164">
        <f>INDEX('Waste Composition'!$P$5:$P$20,MATCH('5. YTS UCRTS+Backyard Compost'!AJ$4,'Waste Composition'!$O$5:$O$20,0))*$B27</f>
        <v>330</v>
      </c>
      <c r="AK27" s="164">
        <f>INDEX('Waste Composition'!$P$5:$P$20,MATCH('5. YTS UCRTS+Backyard Compost'!AK$4,'Waste Composition'!$O$5:$O$20,0))*$B27</f>
        <v>13.75</v>
      </c>
      <c r="AL27" s="164">
        <f>INDEX('Waste Composition'!$P$5:$P$20,MATCH('5. YTS UCRTS+Backyard Compost'!AL$4,'Waste Composition'!$O$5:$O$20,0))*$B27</f>
        <v>330</v>
      </c>
      <c r="AM27" s="173">
        <f>INDEX('Waste Composition'!$P$5:$P$20,MATCH('5. YTS UCRTS+Backyard Compost'!AM$4,'Waste Composition'!$O$5:$O$20,0))*$B27</f>
        <v>220</v>
      </c>
      <c r="AO27" s="214">
        <v>0</v>
      </c>
      <c r="AP27" s="215">
        <v>0</v>
      </c>
      <c r="AQ27" s="215">
        <v>0</v>
      </c>
      <c r="AR27" s="215">
        <v>0</v>
      </c>
      <c r="AS27" s="215">
        <v>0</v>
      </c>
      <c r="AT27" s="215">
        <v>0</v>
      </c>
      <c r="AU27" s="215">
        <v>0</v>
      </c>
      <c r="AV27" s="215">
        <v>0</v>
      </c>
      <c r="AW27" s="215">
        <v>0</v>
      </c>
      <c r="AX27" s="215">
        <v>0</v>
      </c>
      <c r="AY27" s="215">
        <v>0</v>
      </c>
      <c r="AZ27" s="215">
        <v>0</v>
      </c>
      <c r="BA27" s="215">
        <v>0</v>
      </c>
      <c r="BB27" s="215">
        <v>0</v>
      </c>
      <c r="BC27" s="215">
        <v>0</v>
      </c>
      <c r="BD27" s="215">
        <v>0</v>
      </c>
      <c r="BF27" s="214">
        <v>0</v>
      </c>
      <c r="BG27" s="215">
        <v>0</v>
      </c>
      <c r="BH27" s="215">
        <v>0</v>
      </c>
      <c r="BI27" s="215">
        <v>0</v>
      </c>
      <c r="BJ27" s="215">
        <v>0</v>
      </c>
      <c r="BK27" s="215">
        <v>0</v>
      </c>
      <c r="BL27" s="215">
        <v>0</v>
      </c>
      <c r="BM27" s="215">
        <v>0</v>
      </c>
      <c r="BN27" s="215">
        <v>0</v>
      </c>
      <c r="BO27" s="215">
        <v>0</v>
      </c>
      <c r="BP27" s="215">
        <v>0</v>
      </c>
      <c r="BQ27" s="215">
        <v>0</v>
      </c>
      <c r="BR27" s="215">
        <v>0</v>
      </c>
      <c r="BS27" s="215">
        <v>0</v>
      </c>
      <c r="BT27" s="215">
        <v>0</v>
      </c>
      <c r="BU27" s="219">
        <v>0</v>
      </c>
      <c r="BW27" s="214">
        <v>1</v>
      </c>
      <c r="BX27" s="215">
        <f>'Waste Composition'!$G$5/'Waste Composition'!$P$5</f>
        <v>0.4705882352941177</v>
      </c>
      <c r="BY27" s="215">
        <v>0</v>
      </c>
      <c r="BZ27" s="215">
        <v>0</v>
      </c>
      <c r="CA27" s="215">
        <v>1</v>
      </c>
      <c r="CB27" s="215">
        <v>1</v>
      </c>
      <c r="CC27" s="215">
        <v>1</v>
      </c>
      <c r="CD27" s="215">
        <v>1</v>
      </c>
      <c r="CE27" s="215">
        <v>1</v>
      </c>
      <c r="CF27" s="215">
        <v>1</v>
      </c>
      <c r="CG27" s="215">
        <v>1</v>
      </c>
      <c r="CH27" s="215">
        <v>1</v>
      </c>
      <c r="CI27" s="215">
        <v>1</v>
      </c>
      <c r="CJ27" s="215">
        <v>1</v>
      </c>
      <c r="CK27" s="215">
        <v>1</v>
      </c>
      <c r="CL27" s="219">
        <v>1</v>
      </c>
      <c r="CN27" s="214">
        <v>0</v>
      </c>
      <c r="CO27" s="215">
        <v>0</v>
      </c>
      <c r="CP27" s="215">
        <v>0</v>
      </c>
      <c r="CQ27" s="215">
        <v>0</v>
      </c>
      <c r="CR27" s="215">
        <v>0</v>
      </c>
      <c r="CS27" s="215">
        <v>0</v>
      </c>
      <c r="CT27" s="215">
        <v>0</v>
      </c>
      <c r="CU27" s="215">
        <v>0</v>
      </c>
      <c r="CV27" s="215">
        <v>0</v>
      </c>
      <c r="CW27" s="215">
        <v>0</v>
      </c>
      <c r="CX27" s="215">
        <v>0</v>
      </c>
      <c r="CY27" s="215">
        <v>0</v>
      </c>
      <c r="CZ27" s="215">
        <v>0</v>
      </c>
      <c r="DA27" s="215">
        <v>0</v>
      </c>
      <c r="DB27" s="215">
        <v>0</v>
      </c>
      <c r="DC27" s="219">
        <v>0</v>
      </c>
      <c r="DE27" s="214">
        <v>0</v>
      </c>
      <c r="DF27" s="215">
        <f>'Waste Composition'!$G$16/'Waste Composition'!$P$5</f>
        <v>0.52941176470588236</v>
      </c>
      <c r="DG27" s="215">
        <v>1</v>
      </c>
      <c r="DH27" s="215">
        <v>1</v>
      </c>
      <c r="DI27" s="215">
        <v>0</v>
      </c>
      <c r="DJ27" s="215">
        <v>0</v>
      </c>
      <c r="DK27" s="215">
        <v>0</v>
      </c>
      <c r="DL27" s="215">
        <v>0</v>
      </c>
      <c r="DM27" s="215">
        <v>0</v>
      </c>
      <c r="DN27" s="215">
        <v>0</v>
      </c>
      <c r="DO27" s="215">
        <v>0</v>
      </c>
      <c r="DP27" s="215">
        <v>0</v>
      </c>
      <c r="DQ27" s="215">
        <v>0</v>
      </c>
      <c r="DR27" s="215">
        <v>0</v>
      </c>
      <c r="DS27" s="215">
        <v>0</v>
      </c>
      <c r="DT27" s="219">
        <v>0</v>
      </c>
      <c r="DV27" s="214">
        <v>0</v>
      </c>
      <c r="DW27" s="215">
        <v>0</v>
      </c>
      <c r="DX27" s="215">
        <v>0</v>
      </c>
      <c r="DY27" s="215">
        <v>0</v>
      </c>
      <c r="DZ27" s="215">
        <v>0</v>
      </c>
      <c r="EA27" s="215">
        <v>0</v>
      </c>
      <c r="EB27" s="215">
        <v>0</v>
      </c>
      <c r="EC27" s="215">
        <v>0</v>
      </c>
      <c r="ED27" s="215">
        <v>0</v>
      </c>
      <c r="EE27" s="215">
        <v>0</v>
      </c>
      <c r="EF27" s="215">
        <v>0</v>
      </c>
      <c r="EG27" s="215">
        <v>0</v>
      </c>
      <c r="EH27" s="215">
        <v>0</v>
      </c>
      <c r="EI27" s="215">
        <v>0</v>
      </c>
      <c r="EJ27" s="215">
        <v>0</v>
      </c>
      <c r="EK27" s="219">
        <v>0</v>
      </c>
      <c r="EM27" s="172">
        <f>$X$27*AO27</f>
        <v>0</v>
      </c>
      <c r="EN27" s="164">
        <f>$Y$27*AP27</f>
        <v>0</v>
      </c>
      <c r="EO27" s="164">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73">
        <f>$AM$27*BD27</f>
        <v>0</v>
      </c>
      <c r="FC27" s="229"/>
      <c r="FD27" s="172">
        <f>$X$27*BF27</f>
        <v>0</v>
      </c>
      <c r="FE27" s="164">
        <f>$Y$27*BG27</f>
        <v>0</v>
      </c>
      <c r="FF27" s="164">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73">
        <f>$AM$27*BU27</f>
        <v>0</v>
      </c>
      <c r="FT27" s="229"/>
      <c r="FU27" s="172">
        <f>$X$27*BW27</f>
        <v>110</v>
      </c>
      <c r="FV27" s="164">
        <f>$Y$27*BX27</f>
        <v>220</v>
      </c>
      <c r="FW27" s="164">
        <f>$Z$27*BY27</f>
        <v>0</v>
      </c>
      <c r="FX27" s="164">
        <f>$AA$27*BZ27</f>
        <v>0</v>
      </c>
      <c r="FY27" s="164">
        <f>$AB$27*CA27</f>
        <v>41.25</v>
      </c>
      <c r="FZ27" s="164">
        <f>$AC$27*CB27</f>
        <v>68.75</v>
      </c>
      <c r="GA27" s="164">
        <f>$AD$27*CC27</f>
        <v>13.75</v>
      </c>
      <c r="GB27" s="164">
        <f>$AE$27*CD27</f>
        <v>206.25</v>
      </c>
      <c r="GC27" s="164">
        <f>$AF$27*CE27</f>
        <v>27.5</v>
      </c>
      <c r="GD27" s="164">
        <f>$AG$27*CF27</f>
        <v>27.5</v>
      </c>
      <c r="GE27" s="164">
        <f>$AH$27*CG27</f>
        <v>68.75</v>
      </c>
      <c r="GF27" s="164">
        <f>$AI$27*CH27</f>
        <v>82.5</v>
      </c>
      <c r="GG27" s="164">
        <f>$AJ$27*CI27</f>
        <v>330</v>
      </c>
      <c r="GH27" s="164">
        <f>$AK$27*CJ27</f>
        <v>13.75</v>
      </c>
      <c r="GI27" s="164">
        <f>$AL$27*CK27</f>
        <v>330</v>
      </c>
      <c r="GJ27" s="173">
        <f>$AM$27*CL27</f>
        <v>220</v>
      </c>
      <c r="GK27" s="229"/>
      <c r="GL27" s="172">
        <f>$X$27*CN27</f>
        <v>0</v>
      </c>
      <c r="GM27" s="164">
        <f>$Y$27*CO27</f>
        <v>0</v>
      </c>
      <c r="GN27" s="164">
        <f>$Z$27*CP27</f>
        <v>0</v>
      </c>
      <c r="GO27" s="164">
        <f>$AA$27*CQ27</f>
        <v>0</v>
      </c>
      <c r="GP27" s="164">
        <f>$AB$27*CR27</f>
        <v>0</v>
      </c>
      <c r="GQ27" s="164">
        <f>$AC$27*CS27</f>
        <v>0</v>
      </c>
      <c r="GR27" s="164">
        <f>$AD$27*CT27</f>
        <v>0</v>
      </c>
      <c r="GS27" s="164">
        <f>$AE$27*CU27</f>
        <v>0</v>
      </c>
      <c r="GT27" s="164">
        <f>$AF$27*CV27</f>
        <v>0</v>
      </c>
      <c r="GU27" s="164">
        <f>$AG$27*CW27</f>
        <v>0</v>
      </c>
      <c r="GV27" s="164">
        <f>$AH$27*CX27</f>
        <v>0</v>
      </c>
      <c r="GW27" s="164">
        <f>$AI$27*CY27</f>
        <v>0</v>
      </c>
      <c r="GX27" s="164">
        <f>$AJ$27*CZ27</f>
        <v>0</v>
      </c>
      <c r="GY27" s="164">
        <f>$AK$27*DA27</f>
        <v>0</v>
      </c>
      <c r="GZ27" s="164">
        <f>$AL$27*DB27</f>
        <v>0</v>
      </c>
      <c r="HA27" s="173">
        <f>$AM$27*DC27</f>
        <v>0</v>
      </c>
      <c r="HB27" s="229"/>
      <c r="HC27" s="172">
        <f>$X$27*DE27</f>
        <v>0</v>
      </c>
      <c r="HD27" s="164">
        <f>$Y$27*DF27</f>
        <v>247.49999999999997</v>
      </c>
      <c r="HE27" s="164">
        <f>$Z$27*DG27</f>
        <v>495</v>
      </c>
      <c r="HF27" s="164">
        <f>$AA$27*DH27</f>
        <v>247.5</v>
      </c>
      <c r="HG27" s="164">
        <f>$AB$27*DI27</f>
        <v>0</v>
      </c>
      <c r="HH27" s="164">
        <f>$AC$27*DJ27</f>
        <v>0</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73">
        <f>$AM$27*DT27</f>
        <v>0</v>
      </c>
      <c r="HS27" s="229"/>
      <c r="HT27" s="172">
        <f>$X$27*DV27</f>
        <v>0</v>
      </c>
      <c r="HU27" s="164">
        <f>$Y$27*DW27</f>
        <v>0</v>
      </c>
      <c r="HV27" s="164">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73">
        <f>$AM$27*EK27</f>
        <v>0</v>
      </c>
      <c r="IK27" s="282" t="s">
        <v>296</v>
      </c>
      <c r="IL27" s="254">
        <v>-6079.9215289548047</v>
      </c>
    </row>
    <row r="28" spans="1:251">
      <c r="A28" s="62" t="s">
        <v>280</v>
      </c>
      <c r="B28" s="145">
        <f>INDEX('Waste Projections'!$H30:$AL30,MATCH('5. YTS UCRTS+Backyard Compost'!$B$1,'Waste Projections'!$H$6:$AL$6,0))</f>
        <v>732</v>
      </c>
      <c r="C28" s="286" t="s">
        <v>294</v>
      </c>
      <c r="D28" s="286" t="s">
        <v>281</v>
      </c>
      <c r="E28" s="154" t="s">
        <v>274</v>
      </c>
      <c r="F28" s="286" t="s">
        <v>297</v>
      </c>
      <c r="G28" s="151">
        <v>6.1</v>
      </c>
      <c r="H28" s="288" t="s">
        <v>219</v>
      </c>
      <c r="I28" s="156">
        <v>9.3000000000000007</v>
      </c>
      <c r="J28" s="156" t="s">
        <v>221</v>
      </c>
      <c r="K28" s="151">
        <v>11</v>
      </c>
      <c r="L28" s="156" t="s">
        <v>220</v>
      </c>
      <c r="M28" s="156">
        <f t="shared" si="26"/>
        <v>1200</v>
      </c>
      <c r="N28" s="179" t="s">
        <v>222</v>
      </c>
      <c r="O28" s="172">
        <f t="shared" si="27"/>
        <v>4465.2</v>
      </c>
      <c r="P28" s="164">
        <f t="shared" si="27"/>
        <v>8052</v>
      </c>
      <c r="Q28" s="164">
        <f t="shared" si="27"/>
        <v>6807.6</v>
      </c>
      <c r="R28" s="173">
        <f t="shared" si="27"/>
        <v>878400</v>
      </c>
      <c r="S28" s="172">
        <f>INDEX('Transportation GHG'!$B$21:$B$24,MATCH('5. YTS UCRTS+Backyard Compost'!S$4,'Transportation GHG'!$A$21:$A$24,0))*O28</f>
        <v>0.80112557538461537</v>
      </c>
      <c r="T28" s="164">
        <f>INDEX('Transportation GHG'!$B$21:$B$24,MATCH('5. YTS UCRTS+Backyard Compost'!T$4,'Transportation GHG'!$A$21:$A$24,0))*P28</f>
        <v>0.72232633846153849</v>
      </c>
      <c r="U28" s="164">
        <f>INDEX('Transportation GHG'!$B$21:$B$24,MATCH('5. YTS UCRTS+Backyard Compost'!U$4,'Transportation GHG'!$A$21:$A$24,0))*Q28</f>
        <v>0.11974393846153847</v>
      </c>
      <c r="V28" s="173">
        <f>INDEX('Transportation GHG'!$B$21:$B$24,MATCH('5. YTS UCRTS+Backyard Compost'!V$4,'Transportation GHG'!$A$21:$A$24,0))*R28</f>
        <v>20.820936585365857</v>
      </c>
      <c r="X28" s="172">
        <f>INDEX('Waste Composition'!$P$5:$P$20,MATCH('5. YTS UCRTS+Backyard Compost'!X$4,'Waste Composition'!$O$5:$O$20,0))*$B28</f>
        <v>29.28</v>
      </c>
      <c r="Y28" s="164">
        <f>INDEX('Waste Composition'!$P$5:$P$20,MATCH('5. YTS UCRTS+Backyard Compost'!Y$4,'Waste Composition'!$O$5:$O$20,0))*$B28</f>
        <v>124.43999999999998</v>
      </c>
      <c r="Z28" s="164">
        <f>INDEX('Waste Composition'!$P$5:$P$20,MATCH('5. YTS UCRTS+Backyard Compost'!Z$4,'Waste Composition'!$O$5:$O$20,0))*$B28</f>
        <v>131.76</v>
      </c>
      <c r="AA28" s="164">
        <f>INDEX('Waste Composition'!$P$5:$P$20,MATCH('5. YTS UCRTS+Backyard Compost'!AA$4,'Waste Composition'!$O$5:$O$20,0))*$B28</f>
        <v>65.88</v>
      </c>
      <c r="AB28" s="164">
        <f>INDEX('Waste Composition'!$P$5:$P$20,MATCH('5. YTS UCRTS+Backyard Compost'!AB$4,'Waste Composition'!$O$5:$O$20,0))*$B28</f>
        <v>10.98</v>
      </c>
      <c r="AC28" s="164">
        <f>INDEX('Waste Composition'!$P$5:$P$20,MATCH('5. YTS UCRTS+Backyard Compost'!AC$4,'Waste Composition'!$O$5:$O$20,0))*$B28</f>
        <v>18.3</v>
      </c>
      <c r="AD28" s="164">
        <f>INDEX('Waste Composition'!$P$5:$P$20,MATCH('5. YTS UCRTS+Backyard Compost'!AD$4,'Waste Composition'!$O$5:$O$20,0))*$B28</f>
        <v>3.66</v>
      </c>
      <c r="AE28" s="164">
        <f>INDEX('Waste Composition'!$P$5:$P$20,MATCH('5. YTS UCRTS+Backyard Compost'!AE$4,'Waste Composition'!$O$5:$O$20,0))*$B28</f>
        <v>54.9</v>
      </c>
      <c r="AF28" s="164">
        <f>INDEX('Waste Composition'!$P$5:$P$20,MATCH('5. YTS UCRTS+Backyard Compost'!AF$4,'Waste Composition'!$O$5:$O$20,0))*$B28</f>
        <v>7.32</v>
      </c>
      <c r="AG28" s="164">
        <f>INDEX('Waste Composition'!$P$5:$P$20,MATCH('5. YTS UCRTS+Backyard Compost'!AG$4,'Waste Composition'!$O$5:$O$20,0))*$B28</f>
        <v>7.32</v>
      </c>
      <c r="AH28" s="164">
        <f>INDEX('Waste Composition'!$P$5:$P$20,MATCH('5. YTS UCRTS+Backyard Compost'!AH$4,'Waste Composition'!$O$5:$O$20,0))*$B28</f>
        <v>18.3</v>
      </c>
      <c r="AI28" s="164">
        <f>INDEX('Waste Composition'!$P$5:$P$20,MATCH('5. YTS UCRTS+Backyard Compost'!AI$4,'Waste Composition'!$O$5:$O$20,0))*$B28</f>
        <v>21.96</v>
      </c>
      <c r="AJ28" s="164">
        <f>INDEX('Waste Composition'!$P$5:$P$20,MATCH('5. YTS UCRTS+Backyard Compost'!AJ$4,'Waste Composition'!$O$5:$O$20,0))*$B28</f>
        <v>87.84</v>
      </c>
      <c r="AK28" s="164">
        <f>INDEX('Waste Composition'!$P$5:$P$20,MATCH('5. YTS UCRTS+Backyard Compost'!AK$4,'Waste Composition'!$O$5:$O$20,0))*$B28</f>
        <v>3.66</v>
      </c>
      <c r="AL28" s="164">
        <f>INDEX('Waste Composition'!$P$5:$P$20,MATCH('5. YTS UCRTS+Backyard Compost'!AL$4,'Waste Composition'!$O$5:$O$20,0))*$B28</f>
        <v>87.84</v>
      </c>
      <c r="AM28" s="173">
        <f>INDEX('Waste Composition'!$P$5:$P$20,MATCH('5. YTS UCRTS+Backyard Compost'!AM$4,'Waste Composition'!$O$5:$O$20,0))*$B28</f>
        <v>58.56</v>
      </c>
      <c r="AO28" s="214">
        <v>0</v>
      </c>
      <c r="AP28" s="215">
        <v>0</v>
      </c>
      <c r="AQ28" s="215">
        <v>0</v>
      </c>
      <c r="AR28" s="215">
        <v>0</v>
      </c>
      <c r="AS28" s="215">
        <v>0</v>
      </c>
      <c r="AT28" s="215">
        <v>0</v>
      </c>
      <c r="AU28" s="215">
        <v>0</v>
      </c>
      <c r="AV28" s="215">
        <v>0</v>
      </c>
      <c r="AW28" s="215">
        <v>0</v>
      </c>
      <c r="AX28" s="215">
        <v>0</v>
      </c>
      <c r="AY28" s="215">
        <v>0</v>
      </c>
      <c r="AZ28" s="215">
        <v>0</v>
      </c>
      <c r="BA28" s="215">
        <v>0</v>
      </c>
      <c r="BB28" s="215">
        <v>0</v>
      </c>
      <c r="BC28" s="215">
        <v>0</v>
      </c>
      <c r="BD28" s="215">
        <v>0</v>
      </c>
      <c r="BF28" s="214">
        <v>0</v>
      </c>
      <c r="BG28" s="215">
        <v>0</v>
      </c>
      <c r="BH28" s="215">
        <v>0</v>
      </c>
      <c r="BI28" s="215">
        <v>0</v>
      </c>
      <c r="BJ28" s="215">
        <v>0</v>
      </c>
      <c r="BK28" s="215">
        <v>0</v>
      </c>
      <c r="BL28" s="215">
        <v>0</v>
      </c>
      <c r="BM28" s="215">
        <v>0</v>
      </c>
      <c r="BN28" s="215">
        <v>0</v>
      </c>
      <c r="BO28" s="215">
        <v>0</v>
      </c>
      <c r="BP28" s="215">
        <v>0</v>
      </c>
      <c r="BQ28" s="215">
        <v>0</v>
      </c>
      <c r="BR28" s="215">
        <v>0</v>
      </c>
      <c r="BS28" s="215">
        <v>0</v>
      </c>
      <c r="BT28" s="215">
        <v>0</v>
      </c>
      <c r="BU28" s="219">
        <v>0</v>
      </c>
      <c r="BW28" s="214">
        <v>1</v>
      </c>
      <c r="BX28" s="215">
        <f>'Waste Composition'!$G$5/'Waste Composition'!$P$5</f>
        <v>0.4705882352941177</v>
      </c>
      <c r="BY28" s="215">
        <v>0</v>
      </c>
      <c r="BZ28" s="215">
        <v>0</v>
      </c>
      <c r="CA28" s="215">
        <v>1</v>
      </c>
      <c r="CB28" s="215">
        <v>1</v>
      </c>
      <c r="CC28" s="215">
        <v>1</v>
      </c>
      <c r="CD28" s="215">
        <v>1</v>
      </c>
      <c r="CE28" s="215">
        <v>1</v>
      </c>
      <c r="CF28" s="215">
        <v>1</v>
      </c>
      <c r="CG28" s="215">
        <v>1</v>
      </c>
      <c r="CH28" s="215">
        <v>1</v>
      </c>
      <c r="CI28" s="215">
        <v>1</v>
      </c>
      <c r="CJ28" s="215">
        <v>1</v>
      </c>
      <c r="CK28" s="215">
        <v>1</v>
      </c>
      <c r="CL28" s="219">
        <v>1</v>
      </c>
      <c r="CN28" s="214">
        <v>0</v>
      </c>
      <c r="CO28" s="215">
        <v>0</v>
      </c>
      <c r="CP28" s="215">
        <v>0</v>
      </c>
      <c r="CQ28" s="215">
        <v>0</v>
      </c>
      <c r="CR28" s="215">
        <v>0</v>
      </c>
      <c r="CS28" s="215">
        <v>0</v>
      </c>
      <c r="CT28" s="215">
        <v>0</v>
      </c>
      <c r="CU28" s="215">
        <v>0</v>
      </c>
      <c r="CV28" s="215">
        <v>0</v>
      </c>
      <c r="CW28" s="215">
        <v>0</v>
      </c>
      <c r="CX28" s="215">
        <v>0</v>
      </c>
      <c r="CY28" s="215">
        <v>0</v>
      </c>
      <c r="CZ28" s="215">
        <v>0</v>
      </c>
      <c r="DA28" s="215">
        <v>0</v>
      </c>
      <c r="DB28" s="215">
        <v>0</v>
      </c>
      <c r="DC28" s="219">
        <v>0</v>
      </c>
      <c r="DE28" s="214">
        <v>0</v>
      </c>
      <c r="DF28" s="215">
        <f>'Waste Composition'!$G$16/'Waste Composition'!$P$5</f>
        <v>0.52941176470588236</v>
      </c>
      <c r="DG28" s="215">
        <v>1</v>
      </c>
      <c r="DH28" s="215">
        <v>1</v>
      </c>
      <c r="DI28" s="215">
        <v>0</v>
      </c>
      <c r="DJ28" s="215">
        <v>0</v>
      </c>
      <c r="DK28" s="215">
        <v>0</v>
      </c>
      <c r="DL28" s="215">
        <v>0</v>
      </c>
      <c r="DM28" s="215">
        <v>0</v>
      </c>
      <c r="DN28" s="215">
        <v>0</v>
      </c>
      <c r="DO28" s="215">
        <v>0</v>
      </c>
      <c r="DP28" s="215">
        <v>0</v>
      </c>
      <c r="DQ28" s="215">
        <v>0</v>
      </c>
      <c r="DR28" s="215">
        <v>0</v>
      </c>
      <c r="DS28" s="215">
        <v>0</v>
      </c>
      <c r="DT28" s="219">
        <v>0</v>
      </c>
      <c r="DV28" s="214">
        <v>0</v>
      </c>
      <c r="DW28" s="215">
        <v>0</v>
      </c>
      <c r="DX28" s="215">
        <v>0</v>
      </c>
      <c r="DY28" s="215">
        <v>0</v>
      </c>
      <c r="DZ28" s="215">
        <v>0</v>
      </c>
      <c r="EA28" s="215">
        <v>0</v>
      </c>
      <c r="EB28" s="215">
        <v>0</v>
      </c>
      <c r="EC28" s="215">
        <v>0</v>
      </c>
      <c r="ED28" s="215">
        <v>0</v>
      </c>
      <c r="EE28" s="215">
        <v>0</v>
      </c>
      <c r="EF28" s="215">
        <v>0</v>
      </c>
      <c r="EG28" s="215">
        <v>0</v>
      </c>
      <c r="EH28" s="215">
        <v>0</v>
      </c>
      <c r="EI28" s="215">
        <v>0</v>
      </c>
      <c r="EJ28" s="215">
        <v>0</v>
      </c>
      <c r="EK28" s="219">
        <v>0</v>
      </c>
      <c r="EM28" s="172">
        <f>$X$28*AO28</f>
        <v>0</v>
      </c>
      <c r="EN28" s="164">
        <f>$Y$28*AP28</f>
        <v>0</v>
      </c>
      <c r="EO28" s="164">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73">
        <f>$AM$28*BD28</f>
        <v>0</v>
      </c>
      <c r="FC28" s="229"/>
      <c r="FD28" s="172">
        <f>$X$28*BF28</f>
        <v>0</v>
      </c>
      <c r="FE28" s="164">
        <f>$Y$28*BG28</f>
        <v>0</v>
      </c>
      <c r="FF28" s="164">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73">
        <f>$AM$28*BU28</f>
        <v>0</v>
      </c>
      <c r="FT28" s="229"/>
      <c r="FU28" s="172">
        <f>$X$28*BW28</f>
        <v>29.28</v>
      </c>
      <c r="FV28" s="164">
        <f>$Y$28*BX28</f>
        <v>58.559999999999995</v>
      </c>
      <c r="FW28" s="164">
        <f>$Z$28*BY28</f>
        <v>0</v>
      </c>
      <c r="FX28" s="164">
        <f>$AA$28*BZ28</f>
        <v>0</v>
      </c>
      <c r="FY28" s="164">
        <f>$AB$28*CA28</f>
        <v>10.98</v>
      </c>
      <c r="FZ28" s="164">
        <f>$AC$28*CB28</f>
        <v>18.3</v>
      </c>
      <c r="GA28" s="164">
        <f>$AD$28*CC28</f>
        <v>3.66</v>
      </c>
      <c r="GB28" s="164">
        <f>$AE$28*CD28</f>
        <v>54.9</v>
      </c>
      <c r="GC28" s="164">
        <f>$AF$28*CE28</f>
        <v>7.32</v>
      </c>
      <c r="GD28" s="164">
        <f>$AG$28*CF28</f>
        <v>7.32</v>
      </c>
      <c r="GE28" s="164">
        <f>$AH$28*CG28</f>
        <v>18.3</v>
      </c>
      <c r="GF28" s="164">
        <f>$AI$28*CH28</f>
        <v>21.96</v>
      </c>
      <c r="GG28" s="164">
        <f>$AJ$28*CI28</f>
        <v>87.84</v>
      </c>
      <c r="GH28" s="164">
        <f>$AK$28*CJ28</f>
        <v>3.66</v>
      </c>
      <c r="GI28" s="164">
        <f>$AL$28*CK28</f>
        <v>87.84</v>
      </c>
      <c r="GJ28" s="173">
        <f>$AM$28*CL28</f>
        <v>58.56</v>
      </c>
      <c r="GK28" s="229"/>
      <c r="GL28" s="172">
        <f>$X$28*CN28</f>
        <v>0</v>
      </c>
      <c r="GM28" s="164">
        <f>$Y$28*CO28</f>
        <v>0</v>
      </c>
      <c r="GN28" s="164">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73">
        <f>$AM$28*DC28</f>
        <v>0</v>
      </c>
      <c r="HB28" s="229"/>
      <c r="HC28" s="172">
        <f>$X$28*DE28</f>
        <v>0</v>
      </c>
      <c r="HD28" s="164">
        <f>$Y$28*DF28</f>
        <v>65.88</v>
      </c>
      <c r="HE28" s="164">
        <f>$Z$28*DG28</f>
        <v>131.76</v>
      </c>
      <c r="HF28" s="164">
        <f>$AA$28*DH28</f>
        <v>65.88</v>
      </c>
      <c r="HG28" s="164">
        <f>$AB$28*DI28</f>
        <v>0</v>
      </c>
      <c r="HH28" s="164">
        <f>$AC$28*DJ28</f>
        <v>0</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73">
        <f>$AM$28*DT28</f>
        <v>0</v>
      </c>
      <c r="HS28" s="229"/>
      <c r="HT28" s="172">
        <f>$X$28*DV28</f>
        <v>0</v>
      </c>
      <c r="HU28" s="164">
        <f>$Y$28*DW28</f>
        <v>0</v>
      </c>
      <c r="HV28" s="164">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73">
        <f>$AM$28*EK28</f>
        <v>0</v>
      </c>
    </row>
    <row r="29" spans="1:251">
      <c r="A29" s="62" t="s">
        <v>283</v>
      </c>
      <c r="B29" s="145">
        <f>INDEX('Waste Projections'!$H31:$AL31,MATCH('5. YTS UCRTS+Backyard Compost'!$B$1,'Waste Projections'!$H$6:$AL$6,0))</f>
        <v>1278.31</v>
      </c>
      <c r="C29" s="286" t="s">
        <v>294</v>
      </c>
      <c r="D29" s="286" t="s">
        <v>281</v>
      </c>
      <c r="E29" s="154" t="s">
        <v>274</v>
      </c>
      <c r="F29" s="286" t="s">
        <v>297</v>
      </c>
      <c r="G29" s="151">
        <v>5.4</v>
      </c>
      <c r="H29" s="288" t="s">
        <v>220</v>
      </c>
      <c r="I29" s="156">
        <v>9.3000000000000007</v>
      </c>
      <c r="J29" s="156" t="s">
        <v>221</v>
      </c>
      <c r="K29" s="151">
        <v>11</v>
      </c>
      <c r="L29" s="156" t="s">
        <v>220</v>
      </c>
      <c r="M29" s="156">
        <f t="shared" si="26"/>
        <v>1200</v>
      </c>
      <c r="N29" s="179" t="s">
        <v>222</v>
      </c>
      <c r="O29" s="172">
        <f t="shared" si="27"/>
        <v>0</v>
      </c>
      <c r="P29" s="164">
        <f t="shared" si="27"/>
        <v>20964.283999999996</v>
      </c>
      <c r="Q29" s="164">
        <f t="shared" si="27"/>
        <v>11888.283000000001</v>
      </c>
      <c r="R29" s="173">
        <f t="shared" si="27"/>
        <v>1533972</v>
      </c>
      <c r="S29" s="172">
        <f>INDEX('Transportation GHG'!$B$21:$B$24,MATCH('5. YTS UCRTS+Backyard Compost'!S$4,'Transportation GHG'!$A$21:$A$24,0))*O29</f>
        <v>0</v>
      </c>
      <c r="T29" s="164">
        <f>INDEX('Transportation GHG'!$B$21:$B$24,MATCH('5. YTS UCRTS+Backyard Compost'!T$4,'Transportation GHG'!$A$21:$A$24,0))*P29</f>
        <v>1.8806575385230766</v>
      </c>
      <c r="U29" s="164">
        <f>INDEX('Transportation GHG'!$B$21:$B$24,MATCH('5. YTS UCRTS+Backyard Compost'!U$4,'Transportation GHG'!$A$21:$A$24,0))*Q29</f>
        <v>0.2091118496923077</v>
      </c>
      <c r="V29" s="173">
        <f>INDEX('Transportation GHG'!$B$21:$B$24,MATCH('5. YTS UCRTS+Backyard Compost'!V$4,'Transportation GHG'!$A$21:$A$24,0))*R29</f>
        <v>36.360124926829272</v>
      </c>
      <c r="X29" s="172">
        <f>INDEX('Waste Composition'!$P$5:$P$20,MATCH('5. YTS UCRTS+Backyard Compost'!X$4,'Waste Composition'!$O$5:$O$20,0))*$B29</f>
        <v>51.132399999999997</v>
      </c>
      <c r="Y29" s="164">
        <f>INDEX('Waste Composition'!$P$5:$P$20,MATCH('5. YTS UCRTS+Backyard Compost'!Y$4,'Waste Composition'!$O$5:$O$20,0))*$B29</f>
        <v>217.31269999999998</v>
      </c>
      <c r="Z29" s="164">
        <f>INDEX('Waste Composition'!$P$5:$P$20,MATCH('5. YTS UCRTS+Backyard Compost'!Z$4,'Waste Composition'!$O$5:$O$20,0))*$B29</f>
        <v>230.09579999999997</v>
      </c>
      <c r="AA29" s="164">
        <f>INDEX('Waste Composition'!$P$5:$P$20,MATCH('5. YTS UCRTS+Backyard Compost'!AA$4,'Waste Composition'!$O$5:$O$20,0))*$B29</f>
        <v>115.04789999999998</v>
      </c>
      <c r="AB29" s="164">
        <f>INDEX('Waste Composition'!$P$5:$P$20,MATCH('5. YTS UCRTS+Backyard Compost'!AB$4,'Waste Composition'!$O$5:$O$20,0))*$B29</f>
        <v>19.17465</v>
      </c>
      <c r="AC29" s="164">
        <f>INDEX('Waste Composition'!$P$5:$P$20,MATCH('5. YTS UCRTS+Backyard Compost'!AC$4,'Waste Composition'!$O$5:$O$20,0))*$B29</f>
        <v>31.957750000000001</v>
      </c>
      <c r="AD29" s="164">
        <f>INDEX('Waste Composition'!$P$5:$P$20,MATCH('5. YTS UCRTS+Backyard Compost'!AD$4,'Waste Composition'!$O$5:$O$20,0))*$B29</f>
        <v>6.3915499999999996</v>
      </c>
      <c r="AE29" s="164">
        <f>INDEX('Waste Composition'!$P$5:$P$20,MATCH('5. YTS UCRTS+Backyard Compost'!AE$4,'Waste Composition'!$O$5:$O$20,0))*$B29</f>
        <v>95.873249999999999</v>
      </c>
      <c r="AF29" s="164">
        <f>INDEX('Waste Composition'!$P$5:$P$20,MATCH('5. YTS UCRTS+Backyard Compost'!AF$4,'Waste Composition'!$O$5:$O$20,0))*$B29</f>
        <v>12.783099999999999</v>
      </c>
      <c r="AG29" s="164">
        <f>INDEX('Waste Composition'!$P$5:$P$20,MATCH('5. YTS UCRTS+Backyard Compost'!AG$4,'Waste Composition'!$O$5:$O$20,0))*$B29</f>
        <v>12.783099999999999</v>
      </c>
      <c r="AH29" s="164">
        <f>INDEX('Waste Composition'!$P$5:$P$20,MATCH('5. YTS UCRTS+Backyard Compost'!AH$4,'Waste Composition'!$O$5:$O$20,0))*$B29</f>
        <v>31.957750000000001</v>
      </c>
      <c r="AI29" s="164">
        <f>INDEX('Waste Composition'!$P$5:$P$20,MATCH('5. YTS UCRTS+Backyard Compost'!AI$4,'Waste Composition'!$O$5:$O$20,0))*$B29</f>
        <v>38.349299999999999</v>
      </c>
      <c r="AJ29" s="164">
        <f>INDEX('Waste Composition'!$P$5:$P$20,MATCH('5. YTS UCRTS+Backyard Compost'!AJ$4,'Waste Composition'!$O$5:$O$20,0))*$B29</f>
        <v>153.3972</v>
      </c>
      <c r="AK29" s="164">
        <f>INDEX('Waste Composition'!$P$5:$P$20,MATCH('5. YTS UCRTS+Backyard Compost'!AK$4,'Waste Composition'!$O$5:$O$20,0))*$B29</f>
        <v>6.3915499999999996</v>
      </c>
      <c r="AL29" s="164">
        <f>INDEX('Waste Composition'!$P$5:$P$20,MATCH('5. YTS UCRTS+Backyard Compost'!AL$4,'Waste Composition'!$O$5:$O$20,0))*$B29</f>
        <v>153.3972</v>
      </c>
      <c r="AM29" s="173">
        <f>INDEX('Waste Composition'!$P$5:$P$20,MATCH('5. YTS UCRTS+Backyard Compost'!AM$4,'Waste Composition'!$O$5:$O$20,0))*$B29</f>
        <v>102.26479999999999</v>
      </c>
      <c r="AO29" s="214">
        <v>0</v>
      </c>
      <c r="AP29" s="215">
        <v>0</v>
      </c>
      <c r="AQ29" s="215">
        <v>0</v>
      </c>
      <c r="AR29" s="215">
        <v>0</v>
      </c>
      <c r="AS29" s="215">
        <v>0</v>
      </c>
      <c r="AT29" s="215">
        <v>0</v>
      </c>
      <c r="AU29" s="215">
        <v>0</v>
      </c>
      <c r="AV29" s="215">
        <v>0</v>
      </c>
      <c r="AW29" s="215">
        <v>0</v>
      </c>
      <c r="AX29" s="215">
        <v>0</v>
      </c>
      <c r="AY29" s="215">
        <v>0</v>
      </c>
      <c r="AZ29" s="215">
        <v>0</v>
      </c>
      <c r="BA29" s="215">
        <v>0</v>
      </c>
      <c r="BB29" s="215">
        <v>0</v>
      </c>
      <c r="BC29" s="215">
        <v>0</v>
      </c>
      <c r="BD29" s="215">
        <v>0</v>
      </c>
      <c r="BF29" s="214">
        <v>0</v>
      </c>
      <c r="BG29" s="215">
        <v>0</v>
      </c>
      <c r="BH29" s="215">
        <v>0</v>
      </c>
      <c r="BI29" s="215">
        <v>0</v>
      </c>
      <c r="BJ29" s="215">
        <v>0</v>
      </c>
      <c r="BK29" s="215">
        <v>0</v>
      </c>
      <c r="BL29" s="215">
        <v>0</v>
      </c>
      <c r="BM29" s="215">
        <v>0</v>
      </c>
      <c r="BN29" s="215">
        <v>0</v>
      </c>
      <c r="BO29" s="215">
        <v>0</v>
      </c>
      <c r="BP29" s="215">
        <v>0</v>
      </c>
      <c r="BQ29" s="215">
        <v>0</v>
      </c>
      <c r="BR29" s="215">
        <v>0</v>
      </c>
      <c r="BS29" s="215">
        <v>0</v>
      </c>
      <c r="BT29" s="215">
        <v>0</v>
      </c>
      <c r="BU29" s="219">
        <v>0</v>
      </c>
      <c r="BW29" s="214">
        <v>1</v>
      </c>
      <c r="BX29" s="215">
        <f>'Waste Composition'!$G$5/'Waste Composition'!$P$5</f>
        <v>0.4705882352941177</v>
      </c>
      <c r="BY29" s="215">
        <v>0</v>
      </c>
      <c r="BZ29" s="215">
        <v>0</v>
      </c>
      <c r="CA29" s="215">
        <v>1</v>
      </c>
      <c r="CB29" s="215">
        <v>1</v>
      </c>
      <c r="CC29" s="215">
        <v>1</v>
      </c>
      <c r="CD29" s="215">
        <v>1</v>
      </c>
      <c r="CE29" s="215">
        <v>1</v>
      </c>
      <c r="CF29" s="215">
        <v>1</v>
      </c>
      <c r="CG29" s="215">
        <v>1</v>
      </c>
      <c r="CH29" s="215">
        <v>1</v>
      </c>
      <c r="CI29" s="215">
        <v>1</v>
      </c>
      <c r="CJ29" s="215">
        <v>1</v>
      </c>
      <c r="CK29" s="215">
        <v>1</v>
      </c>
      <c r="CL29" s="219">
        <v>1</v>
      </c>
      <c r="CN29" s="214">
        <v>0</v>
      </c>
      <c r="CO29" s="215">
        <v>0</v>
      </c>
      <c r="CP29" s="215">
        <v>0</v>
      </c>
      <c r="CQ29" s="215">
        <v>0</v>
      </c>
      <c r="CR29" s="215">
        <v>0</v>
      </c>
      <c r="CS29" s="215">
        <v>0</v>
      </c>
      <c r="CT29" s="215">
        <v>0</v>
      </c>
      <c r="CU29" s="215">
        <v>0</v>
      </c>
      <c r="CV29" s="215">
        <v>0</v>
      </c>
      <c r="CW29" s="215">
        <v>0</v>
      </c>
      <c r="CX29" s="215">
        <v>0</v>
      </c>
      <c r="CY29" s="215">
        <v>0</v>
      </c>
      <c r="CZ29" s="215">
        <v>0</v>
      </c>
      <c r="DA29" s="215">
        <v>0</v>
      </c>
      <c r="DB29" s="215">
        <v>0</v>
      </c>
      <c r="DC29" s="219">
        <v>0</v>
      </c>
      <c r="DE29" s="214">
        <v>0</v>
      </c>
      <c r="DF29" s="215">
        <f>'Waste Composition'!$G$16/'Waste Composition'!$P$5</f>
        <v>0.52941176470588236</v>
      </c>
      <c r="DG29" s="215">
        <v>1</v>
      </c>
      <c r="DH29" s="215">
        <v>1</v>
      </c>
      <c r="DI29" s="215">
        <v>0</v>
      </c>
      <c r="DJ29" s="215">
        <v>0</v>
      </c>
      <c r="DK29" s="215">
        <v>0</v>
      </c>
      <c r="DL29" s="215">
        <v>0</v>
      </c>
      <c r="DM29" s="215">
        <v>0</v>
      </c>
      <c r="DN29" s="215">
        <v>0</v>
      </c>
      <c r="DO29" s="215">
        <v>0</v>
      </c>
      <c r="DP29" s="215">
        <v>0</v>
      </c>
      <c r="DQ29" s="215">
        <v>0</v>
      </c>
      <c r="DR29" s="215">
        <v>0</v>
      </c>
      <c r="DS29" s="215">
        <v>0</v>
      </c>
      <c r="DT29" s="219">
        <v>0</v>
      </c>
      <c r="DV29" s="214">
        <v>0</v>
      </c>
      <c r="DW29" s="215">
        <v>0</v>
      </c>
      <c r="DX29" s="215">
        <v>0</v>
      </c>
      <c r="DY29" s="215">
        <v>0</v>
      </c>
      <c r="DZ29" s="215">
        <v>0</v>
      </c>
      <c r="EA29" s="215">
        <v>0</v>
      </c>
      <c r="EB29" s="215">
        <v>0</v>
      </c>
      <c r="EC29" s="215">
        <v>0</v>
      </c>
      <c r="ED29" s="215">
        <v>0</v>
      </c>
      <c r="EE29" s="215">
        <v>0</v>
      </c>
      <c r="EF29" s="215">
        <v>0</v>
      </c>
      <c r="EG29" s="215">
        <v>0</v>
      </c>
      <c r="EH29" s="215">
        <v>0</v>
      </c>
      <c r="EI29" s="215">
        <v>0</v>
      </c>
      <c r="EJ29" s="215">
        <v>0</v>
      </c>
      <c r="EK29" s="219">
        <v>0</v>
      </c>
      <c r="EM29" s="172">
        <f>$X$29*AO29</f>
        <v>0</v>
      </c>
      <c r="EN29" s="164">
        <f>$Y$29*AP29</f>
        <v>0</v>
      </c>
      <c r="EO29" s="164">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73">
        <f>$AM$29*BD29</f>
        <v>0</v>
      </c>
      <c r="FC29" s="229"/>
      <c r="FD29" s="172">
        <f>$X$29*BF29</f>
        <v>0</v>
      </c>
      <c r="FE29" s="164">
        <f>$Y$29*BG29</f>
        <v>0</v>
      </c>
      <c r="FF29" s="164">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73">
        <f>$AM$29*BU29</f>
        <v>0</v>
      </c>
      <c r="FT29" s="229"/>
      <c r="FU29" s="172">
        <f>$X$29*BW29</f>
        <v>51.132399999999997</v>
      </c>
      <c r="FV29" s="164">
        <f>$Y$29*BX29</f>
        <v>102.26479999999999</v>
      </c>
      <c r="FW29" s="164">
        <f>$Z$29*BY29</f>
        <v>0</v>
      </c>
      <c r="FX29" s="164">
        <f>$AA$29*BZ29</f>
        <v>0</v>
      </c>
      <c r="FY29" s="164">
        <f>$AB$29*CA29</f>
        <v>19.17465</v>
      </c>
      <c r="FZ29" s="164">
        <f>$AC$29*CB29</f>
        <v>31.957750000000001</v>
      </c>
      <c r="GA29" s="164">
        <f>$AD$29*CC29</f>
        <v>6.3915499999999996</v>
      </c>
      <c r="GB29" s="164">
        <f>$AE$29*CD29</f>
        <v>95.873249999999999</v>
      </c>
      <c r="GC29" s="164">
        <f>$AF$29*CE29</f>
        <v>12.783099999999999</v>
      </c>
      <c r="GD29" s="164">
        <f>$AG$29*CF29</f>
        <v>12.783099999999999</v>
      </c>
      <c r="GE29" s="164">
        <f>$AH$29*CG29</f>
        <v>31.957750000000001</v>
      </c>
      <c r="GF29" s="164">
        <f>$AI$29*CH29</f>
        <v>38.349299999999999</v>
      </c>
      <c r="GG29" s="164">
        <f>$AJ$29*CI29</f>
        <v>153.3972</v>
      </c>
      <c r="GH29" s="164">
        <f>$AK$29*CJ29</f>
        <v>6.3915499999999996</v>
      </c>
      <c r="GI29" s="164">
        <f>$AL$29*CK29</f>
        <v>153.3972</v>
      </c>
      <c r="GJ29" s="173">
        <f>$AM$29*CL29</f>
        <v>102.26479999999999</v>
      </c>
      <c r="GK29" s="229"/>
      <c r="GL29" s="172">
        <f>$X$29*CN29</f>
        <v>0</v>
      </c>
      <c r="GM29" s="164">
        <f>$Y$29*CO29</f>
        <v>0</v>
      </c>
      <c r="GN29" s="164">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73">
        <f>$AM$29*DC29</f>
        <v>0</v>
      </c>
      <c r="HB29" s="229"/>
      <c r="HC29" s="172">
        <f>$X$29*DE29</f>
        <v>0</v>
      </c>
      <c r="HD29" s="164">
        <f>$Y$29*DF29</f>
        <v>115.04789999999998</v>
      </c>
      <c r="HE29" s="164">
        <f>$Z$29*DG29</f>
        <v>230.09579999999997</v>
      </c>
      <c r="HF29" s="164">
        <f>$AA$29*DH29</f>
        <v>115.04789999999998</v>
      </c>
      <c r="HG29" s="164">
        <f>$AB$29*DI29</f>
        <v>0</v>
      </c>
      <c r="HH29" s="164">
        <f>$AC$29*DJ29</f>
        <v>0</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73">
        <f>$AM$29*DT29</f>
        <v>0</v>
      </c>
      <c r="HS29" s="229"/>
      <c r="HT29" s="172">
        <f>$X$29*DV29</f>
        <v>0</v>
      </c>
      <c r="HU29" s="164">
        <f>$Y$29*DW29</f>
        <v>0</v>
      </c>
      <c r="HV29" s="164">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73">
        <f>$AM$29*EK29</f>
        <v>0</v>
      </c>
    </row>
    <row r="30" spans="1:251" ht="14.65" thickBot="1">
      <c r="A30" s="283" t="s">
        <v>284</v>
      </c>
      <c r="B30" s="145">
        <f>INDEX('Waste Projections'!$H32:$AL32,MATCH('5. YTS UCRTS+Backyard Compost'!$B$1,'Waste Projections'!$H$6:$AL$6,0))</f>
        <v>468</v>
      </c>
      <c r="C30" s="286" t="s">
        <v>294</v>
      </c>
      <c r="D30" s="84" t="s">
        <v>273</v>
      </c>
      <c r="E30" s="155" t="s">
        <v>274</v>
      </c>
      <c r="F30" s="286" t="s">
        <v>297</v>
      </c>
      <c r="G30" s="153">
        <v>3.9</v>
      </c>
      <c r="H30" s="288" t="s">
        <v>220</v>
      </c>
      <c r="I30" s="157">
        <v>9.3000000000000007</v>
      </c>
      <c r="J30" s="157" t="s">
        <v>221</v>
      </c>
      <c r="K30" s="153">
        <v>11</v>
      </c>
      <c r="L30" s="157" t="s">
        <v>220</v>
      </c>
      <c r="M30" s="157">
        <f t="shared" si="26"/>
        <v>1200</v>
      </c>
      <c r="N30" s="179" t="s">
        <v>222</v>
      </c>
      <c r="O30" s="172">
        <f t="shared" si="27"/>
        <v>0</v>
      </c>
      <c r="P30" s="164">
        <f t="shared" si="27"/>
        <v>6973.2</v>
      </c>
      <c r="Q30" s="164">
        <f t="shared" si="27"/>
        <v>4352.4000000000005</v>
      </c>
      <c r="R30" s="173">
        <f t="shared" si="27"/>
        <v>561600</v>
      </c>
      <c r="S30" s="172">
        <f>INDEX('Transportation GHG'!$B$21:$B$24,MATCH('5. YTS UCRTS+Backyard Compost'!S$4,'Transportation GHG'!$A$21:$A$24,0))*O30</f>
        <v>0</v>
      </c>
      <c r="T30" s="164">
        <f>INDEX('Transportation GHG'!$B$21:$B$24,MATCH('5. YTS UCRTS+Backyard Compost'!T$4,'Transportation GHG'!$A$21:$A$24,0))*P30</f>
        <v>0.62554968</v>
      </c>
      <c r="U30" s="164">
        <f>INDEX('Transportation GHG'!$B$21:$B$24,MATCH('5. YTS UCRTS+Backyard Compost'!U$4,'Transportation GHG'!$A$21:$A$24,0))*Q30</f>
        <v>7.6557600000000003E-2</v>
      </c>
      <c r="V30" s="173">
        <f>INDEX('Transportation GHG'!$B$21:$B$24,MATCH('5. YTS UCRTS+Backyard Compost'!V$4,'Transportation GHG'!$A$21:$A$24,0))*R30</f>
        <v>13.311746341463417</v>
      </c>
      <c r="X30" s="172">
        <f>INDEX('Waste Composition'!$P$5:$P$20,MATCH('5. YTS UCRTS+Backyard Compost'!X$4,'Waste Composition'!$O$5:$O$20,0))*$B30</f>
        <v>18.72</v>
      </c>
      <c r="Y30" s="164">
        <f>INDEX('Waste Composition'!$P$5:$P$20,MATCH('5. YTS UCRTS+Backyard Compost'!Y$4,'Waste Composition'!$O$5:$O$20,0))*$B30</f>
        <v>79.559999999999988</v>
      </c>
      <c r="Z30" s="164">
        <f>INDEX('Waste Composition'!$P$5:$P$20,MATCH('5. YTS UCRTS+Backyard Compost'!Z$4,'Waste Composition'!$O$5:$O$20,0))*$B30</f>
        <v>84.24</v>
      </c>
      <c r="AA30" s="164">
        <f>INDEX('Waste Composition'!$P$5:$P$20,MATCH('5. YTS UCRTS+Backyard Compost'!AA$4,'Waste Composition'!$O$5:$O$20,0))*$B30</f>
        <v>42.12</v>
      </c>
      <c r="AB30" s="164">
        <f>INDEX('Waste Composition'!$P$5:$P$20,MATCH('5. YTS UCRTS+Backyard Compost'!AB$4,'Waste Composition'!$O$5:$O$20,0))*$B30</f>
        <v>7.02</v>
      </c>
      <c r="AC30" s="164">
        <f>INDEX('Waste Composition'!$P$5:$P$20,MATCH('5. YTS UCRTS+Backyard Compost'!AC$4,'Waste Composition'!$O$5:$O$20,0))*$B30</f>
        <v>11.700000000000001</v>
      </c>
      <c r="AD30" s="164">
        <f>INDEX('Waste Composition'!$P$5:$P$20,MATCH('5. YTS UCRTS+Backyard Compost'!AD$4,'Waste Composition'!$O$5:$O$20,0))*$B30</f>
        <v>2.34</v>
      </c>
      <c r="AE30" s="164">
        <f>INDEX('Waste Composition'!$P$5:$P$20,MATCH('5. YTS UCRTS+Backyard Compost'!AE$4,'Waste Composition'!$O$5:$O$20,0))*$B30</f>
        <v>35.1</v>
      </c>
      <c r="AF30" s="164">
        <f>INDEX('Waste Composition'!$P$5:$P$20,MATCH('5. YTS UCRTS+Backyard Compost'!AF$4,'Waste Composition'!$O$5:$O$20,0))*$B30</f>
        <v>4.68</v>
      </c>
      <c r="AG30" s="164">
        <f>INDEX('Waste Composition'!$P$5:$P$20,MATCH('5. YTS UCRTS+Backyard Compost'!AG$4,'Waste Composition'!$O$5:$O$20,0))*$B30</f>
        <v>4.68</v>
      </c>
      <c r="AH30" s="164">
        <f>INDEX('Waste Composition'!$P$5:$P$20,MATCH('5. YTS UCRTS+Backyard Compost'!AH$4,'Waste Composition'!$O$5:$O$20,0))*$B30</f>
        <v>11.700000000000001</v>
      </c>
      <c r="AI30" s="164">
        <f>INDEX('Waste Composition'!$P$5:$P$20,MATCH('5. YTS UCRTS+Backyard Compost'!AI$4,'Waste Composition'!$O$5:$O$20,0))*$B30</f>
        <v>14.04</v>
      </c>
      <c r="AJ30" s="164">
        <f>INDEX('Waste Composition'!$P$5:$P$20,MATCH('5. YTS UCRTS+Backyard Compost'!AJ$4,'Waste Composition'!$O$5:$O$20,0))*$B30</f>
        <v>56.16</v>
      </c>
      <c r="AK30" s="164">
        <f>INDEX('Waste Composition'!$P$5:$P$20,MATCH('5. YTS UCRTS+Backyard Compost'!AK$4,'Waste Composition'!$O$5:$O$20,0))*$B30</f>
        <v>2.34</v>
      </c>
      <c r="AL30" s="164">
        <f>INDEX('Waste Composition'!$P$5:$P$20,MATCH('5. YTS UCRTS+Backyard Compost'!AL$4,'Waste Composition'!$O$5:$O$20,0))*$B30</f>
        <v>56.16</v>
      </c>
      <c r="AM30" s="173">
        <f>INDEX('Waste Composition'!$P$5:$P$20,MATCH('5. YTS UCRTS+Backyard Compost'!AM$4,'Waste Composition'!$O$5:$O$20,0))*$B30</f>
        <v>37.44</v>
      </c>
      <c r="AO30" s="214">
        <v>0</v>
      </c>
      <c r="AP30" s="215">
        <v>0</v>
      </c>
      <c r="AQ30" s="215">
        <v>0</v>
      </c>
      <c r="AR30" s="215">
        <v>0</v>
      </c>
      <c r="AS30" s="215">
        <v>0</v>
      </c>
      <c r="AT30" s="215">
        <v>0</v>
      </c>
      <c r="AU30" s="215">
        <v>0</v>
      </c>
      <c r="AV30" s="215">
        <v>0</v>
      </c>
      <c r="AW30" s="215">
        <v>0</v>
      </c>
      <c r="AX30" s="215">
        <v>0</v>
      </c>
      <c r="AY30" s="215">
        <v>0</v>
      </c>
      <c r="AZ30" s="215">
        <v>0</v>
      </c>
      <c r="BA30" s="215">
        <v>0</v>
      </c>
      <c r="BB30" s="215">
        <v>0</v>
      </c>
      <c r="BC30" s="215">
        <v>0</v>
      </c>
      <c r="BD30" s="215">
        <v>0</v>
      </c>
      <c r="BF30" s="216">
        <v>0</v>
      </c>
      <c r="BG30" s="217">
        <v>0</v>
      </c>
      <c r="BH30" s="217">
        <v>0</v>
      </c>
      <c r="BI30" s="217">
        <v>0</v>
      </c>
      <c r="BJ30" s="217">
        <v>0</v>
      </c>
      <c r="BK30" s="217">
        <v>0</v>
      </c>
      <c r="BL30" s="217">
        <v>0</v>
      </c>
      <c r="BM30" s="217">
        <v>0</v>
      </c>
      <c r="BN30" s="217">
        <v>0</v>
      </c>
      <c r="BO30" s="217">
        <v>0</v>
      </c>
      <c r="BP30" s="217">
        <v>0</v>
      </c>
      <c r="BQ30" s="217">
        <v>0</v>
      </c>
      <c r="BR30" s="217">
        <v>0</v>
      </c>
      <c r="BS30" s="217">
        <v>0</v>
      </c>
      <c r="BT30" s="217">
        <v>0</v>
      </c>
      <c r="BU30" s="220">
        <v>0</v>
      </c>
      <c r="BW30" s="214">
        <v>1</v>
      </c>
      <c r="BX30" s="215">
        <f>'Waste Composition'!$G$5/'Waste Composition'!$P$5</f>
        <v>0.4705882352941177</v>
      </c>
      <c r="BY30" s="217">
        <v>0</v>
      </c>
      <c r="BZ30" s="217">
        <v>0</v>
      </c>
      <c r="CA30" s="215">
        <v>1</v>
      </c>
      <c r="CB30" s="215">
        <v>1</v>
      </c>
      <c r="CC30" s="215">
        <v>1</v>
      </c>
      <c r="CD30" s="215">
        <v>1</v>
      </c>
      <c r="CE30" s="215">
        <v>1</v>
      </c>
      <c r="CF30" s="215">
        <v>1</v>
      </c>
      <c r="CG30" s="215">
        <v>1</v>
      </c>
      <c r="CH30" s="215">
        <v>1</v>
      </c>
      <c r="CI30" s="215">
        <v>1</v>
      </c>
      <c r="CJ30" s="215">
        <v>1</v>
      </c>
      <c r="CK30" s="215">
        <v>1</v>
      </c>
      <c r="CL30" s="219">
        <v>1</v>
      </c>
      <c r="CN30" s="216">
        <v>0</v>
      </c>
      <c r="CO30" s="217">
        <v>0</v>
      </c>
      <c r="CP30" s="217">
        <v>0</v>
      </c>
      <c r="CQ30" s="217">
        <v>0</v>
      </c>
      <c r="CR30" s="217">
        <v>0</v>
      </c>
      <c r="CS30" s="217">
        <v>0</v>
      </c>
      <c r="CT30" s="217">
        <v>0</v>
      </c>
      <c r="CU30" s="217">
        <v>0</v>
      </c>
      <c r="CV30" s="217">
        <v>0</v>
      </c>
      <c r="CW30" s="217">
        <v>0</v>
      </c>
      <c r="CX30" s="217">
        <v>0</v>
      </c>
      <c r="CY30" s="217">
        <v>0</v>
      </c>
      <c r="CZ30" s="217">
        <v>0</v>
      </c>
      <c r="DA30" s="217">
        <v>0</v>
      </c>
      <c r="DB30" s="217">
        <v>0</v>
      </c>
      <c r="DC30" s="220">
        <v>0</v>
      </c>
      <c r="DE30" s="216">
        <v>0</v>
      </c>
      <c r="DF30" s="215">
        <f>'Waste Composition'!$G$16/'Waste Composition'!$P$5</f>
        <v>0.52941176470588236</v>
      </c>
      <c r="DG30" s="215">
        <v>1</v>
      </c>
      <c r="DH30" s="215">
        <v>1</v>
      </c>
      <c r="DI30" s="217">
        <v>0</v>
      </c>
      <c r="DJ30" s="217">
        <v>0</v>
      </c>
      <c r="DK30" s="217">
        <v>0</v>
      </c>
      <c r="DL30" s="217">
        <v>0</v>
      </c>
      <c r="DM30" s="217">
        <v>0</v>
      </c>
      <c r="DN30" s="217">
        <v>0</v>
      </c>
      <c r="DO30" s="217">
        <v>0</v>
      </c>
      <c r="DP30" s="217">
        <v>0</v>
      </c>
      <c r="DQ30" s="217">
        <v>0</v>
      </c>
      <c r="DR30" s="217">
        <v>0</v>
      </c>
      <c r="DS30" s="217">
        <v>0</v>
      </c>
      <c r="DT30" s="220">
        <v>0</v>
      </c>
      <c r="DV30" s="216">
        <v>0</v>
      </c>
      <c r="DW30" s="217">
        <v>0</v>
      </c>
      <c r="DX30" s="217">
        <v>0</v>
      </c>
      <c r="DY30" s="217">
        <v>0</v>
      </c>
      <c r="DZ30" s="217">
        <v>0</v>
      </c>
      <c r="EA30" s="217">
        <v>0</v>
      </c>
      <c r="EB30" s="217">
        <v>0</v>
      </c>
      <c r="EC30" s="217">
        <v>0</v>
      </c>
      <c r="ED30" s="217">
        <v>0</v>
      </c>
      <c r="EE30" s="217">
        <v>0</v>
      </c>
      <c r="EF30" s="217">
        <v>0</v>
      </c>
      <c r="EG30" s="217">
        <v>0</v>
      </c>
      <c r="EH30" s="217">
        <v>0</v>
      </c>
      <c r="EI30" s="217">
        <v>0</v>
      </c>
      <c r="EJ30" s="217">
        <v>0</v>
      </c>
      <c r="EK30" s="220">
        <v>0</v>
      </c>
      <c r="EM30" s="172">
        <f>$X$30*AO30</f>
        <v>0</v>
      </c>
      <c r="EN30" s="164">
        <f>$Y$30*AP30</f>
        <v>0</v>
      </c>
      <c r="EO30" s="164">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73">
        <f>$AM$30*BD30</f>
        <v>0</v>
      </c>
      <c r="FC30" s="229"/>
      <c r="FD30" s="172">
        <f>$X$30*BF30</f>
        <v>0</v>
      </c>
      <c r="FE30" s="164">
        <f>$Y$30*BG30</f>
        <v>0</v>
      </c>
      <c r="FF30" s="164">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73">
        <f>$AM$30*BU30</f>
        <v>0</v>
      </c>
      <c r="FT30" s="229"/>
      <c r="FU30" s="172">
        <f>$X$30*BW30</f>
        <v>18.72</v>
      </c>
      <c r="FV30" s="164">
        <f>$Y$30*BX30</f>
        <v>37.44</v>
      </c>
      <c r="FW30" s="164">
        <f>$Z$30*BY30</f>
        <v>0</v>
      </c>
      <c r="FX30" s="164">
        <f>$AA$30*BZ30</f>
        <v>0</v>
      </c>
      <c r="FY30" s="164">
        <f>$AB$30*CA30</f>
        <v>7.02</v>
      </c>
      <c r="FZ30" s="164">
        <f>$AC$30*CB30</f>
        <v>11.700000000000001</v>
      </c>
      <c r="GA30" s="164">
        <f>$AD$30*CC30</f>
        <v>2.34</v>
      </c>
      <c r="GB30" s="164">
        <f>$AE$30*CD30</f>
        <v>35.1</v>
      </c>
      <c r="GC30" s="164">
        <f>$AF$30*CE30</f>
        <v>4.68</v>
      </c>
      <c r="GD30" s="164">
        <f>$AG$30*CF30</f>
        <v>4.68</v>
      </c>
      <c r="GE30" s="164">
        <f>$AH$30*CG30</f>
        <v>11.700000000000001</v>
      </c>
      <c r="GF30" s="164">
        <f>$AI$30*CH30</f>
        <v>14.04</v>
      </c>
      <c r="GG30" s="164">
        <f>$AJ$30*CI30</f>
        <v>56.16</v>
      </c>
      <c r="GH30" s="164">
        <f>$AK$30*CJ30</f>
        <v>2.34</v>
      </c>
      <c r="GI30" s="164">
        <f>$AL$30*CK30</f>
        <v>56.16</v>
      </c>
      <c r="GJ30" s="173">
        <f>$AM$30*CL30</f>
        <v>37.44</v>
      </c>
      <c r="GK30" s="229"/>
      <c r="GL30" s="172">
        <f>$X$30*CN30</f>
        <v>0</v>
      </c>
      <c r="GM30" s="164">
        <f>$Y$30*CO30</f>
        <v>0</v>
      </c>
      <c r="GN30" s="164">
        <f>$Z$30*CP30</f>
        <v>0</v>
      </c>
      <c r="GO30" s="164">
        <f>$AA$30*CQ30</f>
        <v>0</v>
      </c>
      <c r="GP30" s="164">
        <f>$AB$30*CR30</f>
        <v>0</v>
      </c>
      <c r="GQ30" s="164">
        <f>$AC$30*CS30</f>
        <v>0</v>
      </c>
      <c r="GR30" s="164">
        <f>$AD$30*CT30</f>
        <v>0</v>
      </c>
      <c r="GS30" s="164">
        <f>$AE$30*CU30</f>
        <v>0</v>
      </c>
      <c r="GT30" s="164">
        <f>$AF$30*CV30</f>
        <v>0</v>
      </c>
      <c r="GU30" s="164">
        <f>$AG$30*CW30</f>
        <v>0</v>
      </c>
      <c r="GV30" s="164">
        <f>$AH$30*CX30</f>
        <v>0</v>
      </c>
      <c r="GW30" s="164">
        <f>$AI$30*CY30</f>
        <v>0</v>
      </c>
      <c r="GX30" s="164">
        <f>$AJ$30*CZ30</f>
        <v>0</v>
      </c>
      <c r="GY30" s="164">
        <f>$AK$30*DA30</f>
        <v>0</v>
      </c>
      <c r="GZ30" s="164">
        <f>$AL$30*DB30</f>
        <v>0</v>
      </c>
      <c r="HA30" s="173">
        <f>$AM$30*DC30</f>
        <v>0</v>
      </c>
      <c r="HB30" s="229"/>
      <c r="HC30" s="172">
        <f>$X$30*DE30</f>
        <v>0</v>
      </c>
      <c r="HD30" s="164">
        <f>$Y$30*DF30</f>
        <v>42.12</v>
      </c>
      <c r="HE30" s="164">
        <f>$Z$30*DG30</f>
        <v>84.24</v>
      </c>
      <c r="HF30" s="164">
        <f>$AA$30*DH30</f>
        <v>42.12</v>
      </c>
      <c r="HG30" s="164">
        <f>$AB$30*DI30</f>
        <v>0</v>
      </c>
      <c r="HH30" s="164">
        <f>$AC$30*DJ30</f>
        <v>0</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73">
        <f>$AM$30*DT30</f>
        <v>0</v>
      </c>
      <c r="HS30" s="229"/>
      <c r="HT30" s="172">
        <f>$X$30*DV30</f>
        <v>0</v>
      </c>
      <c r="HU30" s="164">
        <f>$Y$30*DW30</f>
        <v>0</v>
      </c>
      <c r="HV30" s="164">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73">
        <f>$AM$30*EK30</f>
        <v>0</v>
      </c>
    </row>
    <row r="31" spans="1:251">
      <c r="A31" s="75" t="s">
        <v>270</v>
      </c>
      <c r="B31" s="191">
        <f>AVERAGE(B25:B30)</f>
        <v>907.55166666666662</v>
      </c>
      <c r="C31" s="76"/>
      <c r="D31" s="76"/>
      <c r="E31" s="76"/>
      <c r="F31" s="76"/>
      <c r="G31" s="76"/>
      <c r="H31" s="77"/>
      <c r="I31" s="76"/>
      <c r="J31" s="76"/>
      <c r="K31" s="76"/>
      <c r="L31" s="76"/>
      <c r="M31" s="76"/>
      <c r="N31" s="176"/>
      <c r="O31" s="75"/>
      <c r="P31" s="76"/>
      <c r="Q31" s="76"/>
      <c r="R31" s="182"/>
      <c r="S31" s="170">
        <f>AVERAGE(S25:S30)</f>
        <v>0.13352092923076922</v>
      </c>
      <c r="T31" s="163">
        <f>AVERAGE(T25:T30)</f>
        <v>1.2544018589846153</v>
      </c>
      <c r="U31" s="163">
        <f>AVERAGE(U25:U30)</f>
        <v>0.14846149033333336</v>
      </c>
      <c r="V31" s="171">
        <f>AVERAGE(V25:V30)</f>
        <v>25.814311065040656</v>
      </c>
      <c r="X31" s="170">
        <f>AVERAGE(X25:X30)</f>
        <v>36.302066666666668</v>
      </c>
      <c r="Y31" s="163">
        <f t="shared" ref="Y31:AM31" si="28">AVERAGE(Y25:Y30)</f>
        <v>154.2837833333333</v>
      </c>
      <c r="Z31" s="163">
        <f t="shared" si="28"/>
        <v>163.35929999999999</v>
      </c>
      <c r="AA31" s="163">
        <f t="shared" si="28"/>
        <v>81.679649999999995</v>
      </c>
      <c r="AB31" s="163">
        <f t="shared" si="28"/>
        <v>13.613275</v>
      </c>
      <c r="AC31" s="163">
        <f t="shared" si="28"/>
        <v>22.688791666666663</v>
      </c>
      <c r="AD31" s="163">
        <f t="shared" si="28"/>
        <v>4.5377583333333336</v>
      </c>
      <c r="AE31" s="163">
        <f t="shared" si="28"/>
        <v>68.066375000000008</v>
      </c>
      <c r="AF31" s="163">
        <f t="shared" si="28"/>
        <v>9.0755166666666671</v>
      </c>
      <c r="AG31" s="163">
        <f t="shared" si="28"/>
        <v>9.0755166666666671</v>
      </c>
      <c r="AH31" s="163">
        <f t="shared" si="28"/>
        <v>22.688791666666663</v>
      </c>
      <c r="AI31" s="163">
        <f t="shared" si="28"/>
        <v>27.22655</v>
      </c>
      <c r="AJ31" s="163">
        <f t="shared" si="28"/>
        <v>108.9062</v>
      </c>
      <c r="AK31" s="163">
        <f t="shared" si="28"/>
        <v>4.5377583333333336</v>
      </c>
      <c r="AL31" s="163">
        <f t="shared" si="28"/>
        <v>108.9062</v>
      </c>
      <c r="AM31" s="171">
        <f t="shared" si="28"/>
        <v>72.604133333333337</v>
      </c>
      <c r="AO31" s="170"/>
      <c r="AP31" s="163"/>
      <c r="AQ31" s="163"/>
      <c r="AR31" s="163"/>
      <c r="AS31" s="163"/>
      <c r="AT31" s="163"/>
      <c r="AU31" s="163"/>
      <c r="AV31" s="163"/>
      <c r="AW31" s="163"/>
      <c r="AX31" s="163"/>
      <c r="AY31" s="163"/>
      <c r="AZ31" s="163"/>
      <c r="BA31" s="163"/>
      <c r="BB31" s="163"/>
      <c r="BC31" s="163"/>
      <c r="BD31" s="171"/>
      <c r="BF31" s="212"/>
      <c r="BG31" s="213"/>
      <c r="BH31" s="213"/>
      <c r="BI31" s="213"/>
      <c r="BJ31" s="213"/>
      <c r="BK31" s="213"/>
      <c r="BL31" s="213"/>
      <c r="BM31" s="213"/>
      <c r="BN31" s="213"/>
      <c r="BO31" s="213"/>
      <c r="BP31" s="213"/>
      <c r="BQ31" s="213"/>
      <c r="BR31" s="213"/>
      <c r="BS31" s="213"/>
      <c r="BT31" s="213"/>
      <c r="BU31" s="218"/>
      <c r="BW31" s="212"/>
      <c r="BX31" s="213"/>
      <c r="BY31" s="213"/>
      <c r="BZ31" s="213"/>
      <c r="CA31" s="213"/>
      <c r="CB31" s="213"/>
      <c r="CC31" s="213"/>
      <c r="CD31" s="213"/>
      <c r="CE31" s="213"/>
      <c r="CF31" s="213"/>
      <c r="CG31" s="213"/>
      <c r="CH31" s="213"/>
      <c r="CI31" s="213"/>
      <c r="CJ31" s="213"/>
      <c r="CK31" s="213"/>
      <c r="CL31" s="218"/>
      <c r="CN31" s="212"/>
      <c r="CO31" s="213"/>
      <c r="CP31" s="213"/>
      <c r="CQ31" s="213"/>
      <c r="CR31" s="213"/>
      <c r="CS31" s="213"/>
      <c r="CT31" s="213"/>
      <c r="CU31" s="213"/>
      <c r="CV31" s="213"/>
      <c r="CW31" s="213"/>
      <c r="CX31" s="213"/>
      <c r="CY31" s="213"/>
      <c r="CZ31" s="213"/>
      <c r="DA31" s="213"/>
      <c r="DB31" s="213"/>
      <c r="DC31" s="218"/>
      <c r="DE31" s="212"/>
      <c r="DF31" s="163"/>
      <c r="DG31" s="163"/>
      <c r="DH31" s="163"/>
      <c r="DI31" s="213"/>
      <c r="DJ31" s="213"/>
      <c r="DK31" s="213"/>
      <c r="DL31" s="213"/>
      <c r="DM31" s="213"/>
      <c r="DN31" s="213"/>
      <c r="DO31" s="213"/>
      <c r="DP31" s="213"/>
      <c r="DQ31" s="213"/>
      <c r="DR31" s="213"/>
      <c r="DS31" s="213"/>
      <c r="DT31" s="218"/>
      <c r="DV31" s="212"/>
      <c r="DW31" s="213"/>
      <c r="DX31" s="213"/>
      <c r="DY31" s="213"/>
      <c r="DZ31" s="213"/>
      <c r="EA31" s="213"/>
      <c r="EB31" s="213"/>
      <c r="EC31" s="213"/>
      <c r="ED31" s="213"/>
      <c r="EE31" s="213"/>
      <c r="EF31" s="213"/>
      <c r="EG31" s="213"/>
      <c r="EH31" s="213"/>
      <c r="EI31" s="213"/>
      <c r="EJ31" s="213"/>
      <c r="EK31" s="218"/>
      <c r="EM31" s="170">
        <f>AVERAGE(EM25:EM30)</f>
        <v>0</v>
      </c>
      <c r="EN31" s="163">
        <f t="shared" ref="EN31:FB31" si="29">AVERAGE(EN25:EN30)</f>
        <v>0</v>
      </c>
      <c r="EO31" s="163">
        <f t="shared" si="29"/>
        <v>0</v>
      </c>
      <c r="EP31" s="163">
        <f t="shared" si="29"/>
        <v>0</v>
      </c>
      <c r="EQ31" s="163">
        <f t="shared" si="29"/>
        <v>0</v>
      </c>
      <c r="ER31" s="163">
        <f t="shared" si="29"/>
        <v>0</v>
      </c>
      <c r="ES31" s="163">
        <f t="shared" si="29"/>
        <v>0</v>
      </c>
      <c r="ET31" s="163">
        <f t="shared" si="29"/>
        <v>0</v>
      </c>
      <c r="EU31" s="163">
        <f t="shared" si="29"/>
        <v>0</v>
      </c>
      <c r="EV31" s="163">
        <f t="shared" si="29"/>
        <v>0</v>
      </c>
      <c r="EW31" s="163">
        <f t="shared" si="29"/>
        <v>0</v>
      </c>
      <c r="EX31" s="163">
        <f t="shared" si="29"/>
        <v>0</v>
      </c>
      <c r="EY31" s="163">
        <f t="shared" si="29"/>
        <v>0</v>
      </c>
      <c r="EZ31" s="163">
        <f t="shared" si="29"/>
        <v>0</v>
      </c>
      <c r="FA31" s="163">
        <f t="shared" si="29"/>
        <v>0</v>
      </c>
      <c r="FB31" s="171">
        <f t="shared" si="29"/>
        <v>0</v>
      </c>
      <c r="FC31" s="229"/>
      <c r="FD31" s="170">
        <f>AVERAGE(FD25:FD30)</f>
        <v>0</v>
      </c>
      <c r="FE31" s="163">
        <f t="shared" ref="FE31:FS31" si="30">AVERAGE(FE25:FE30)</f>
        <v>0</v>
      </c>
      <c r="FF31" s="163">
        <f t="shared" si="30"/>
        <v>0</v>
      </c>
      <c r="FG31" s="163">
        <f t="shared" si="30"/>
        <v>0</v>
      </c>
      <c r="FH31" s="163">
        <f t="shared" si="30"/>
        <v>0</v>
      </c>
      <c r="FI31" s="163">
        <f t="shared" si="30"/>
        <v>0</v>
      </c>
      <c r="FJ31" s="163">
        <f t="shared" si="30"/>
        <v>0</v>
      </c>
      <c r="FK31" s="163">
        <f t="shared" si="30"/>
        <v>0</v>
      </c>
      <c r="FL31" s="163">
        <f t="shared" si="30"/>
        <v>0</v>
      </c>
      <c r="FM31" s="163">
        <f t="shared" si="30"/>
        <v>0</v>
      </c>
      <c r="FN31" s="163">
        <f t="shared" si="30"/>
        <v>0</v>
      </c>
      <c r="FO31" s="163">
        <f t="shared" si="30"/>
        <v>0</v>
      </c>
      <c r="FP31" s="163">
        <f t="shared" si="30"/>
        <v>0</v>
      </c>
      <c r="FQ31" s="163">
        <f t="shared" si="30"/>
        <v>0</v>
      </c>
      <c r="FR31" s="163">
        <f t="shared" si="30"/>
        <v>0</v>
      </c>
      <c r="FS31" s="171">
        <f t="shared" si="30"/>
        <v>0</v>
      </c>
      <c r="FT31" s="229"/>
      <c r="FU31" s="170">
        <f>AVERAGE(FU25:FU30)</f>
        <v>36.302066666666668</v>
      </c>
      <c r="FV31" s="163">
        <f t="shared" ref="FV31:GJ31" si="31">AVERAGE(FV25:FV30)</f>
        <v>72.604133333333337</v>
      </c>
      <c r="FW31" s="163">
        <f t="shared" si="31"/>
        <v>0</v>
      </c>
      <c r="FX31" s="163">
        <f t="shared" si="31"/>
        <v>0</v>
      </c>
      <c r="FY31" s="163">
        <f t="shared" si="31"/>
        <v>13.613275</v>
      </c>
      <c r="FZ31" s="163">
        <f t="shared" si="31"/>
        <v>22.688791666666663</v>
      </c>
      <c r="GA31" s="163">
        <f t="shared" si="31"/>
        <v>4.5377583333333336</v>
      </c>
      <c r="GB31" s="163">
        <f t="shared" si="31"/>
        <v>68.066375000000008</v>
      </c>
      <c r="GC31" s="163">
        <f t="shared" si="31"/>
        <v>9.0755166666666671</v>
      </c>
      <c r="GD31" s="163">
        <f t="shared" si="31"/>
        <v>9.0755166666666671</v>
      </c>
      <c r="GE31" s="163">
        <f t="shared" si="31"/>
        <v>22.688791666666663</v>
      </c>
      <c r="GF31" s="163">
        <f t="shared" si="31"/>
        <v>27.22655</v>
      </c>
      <c r="GG31" s="163">
        <f t="shared" si="31"/>
        <v>108.9062</v>
      </c>
      <c r="GH31" s="163">
        <f t="shared" si="31"/>
        <v>4.5377583333333336</v>
      </c>
      <c r="GI31" s="163">
        <f t="shared" si="31"/>
        <v>108.9062</v>
      </c>
      <c r="GJ31" s="171">
        <f t="shared" si="31"/>
        <v>72.604133333333337</v>
      </c>
      <c r="GK31" s="229"/>
      <c r="GL31" s="170">
        <f>AVERAGE(GL25:GL30)</f>
        <v>0</v>
      </c>
      <c r="GM31" s="163">
        <f t="shared" ref="GM31:HA31" si="32">AVERAGE(GM25:GM30)</f>
        <v>0</v>
      </c>
      <c r="GN31" s="163">
        <f t="shared" si="32"/>
        <v>0</v>
      </c>
      <c r="GO31" s="163">
        <f t="shared" si="32"/>
        <v>0</v>
      </c>
      <c r="GP31" s="163">
        <f t="shared" si="32"/>
        <v>0</v>
      </c>
      <c r="GQ31" s="163">
        <f t="shared" si="32"/>
        <v>0</v>
      </c>
      <c r="GR31" s="163">
        <f t="shared" si="32"/>
        <v>0</v>
      </c>
      <c r="GS31" s="163">
        <f t="shared" si="32"/>
        <v>0</v>
      </c>
      <c r="GT31" s="163">
        <f t="shared" si="32"/>
        <v>0</v>
      </c>
      <c r="GU31" s="163">
        <f t="shared" si="32"/>
        <v>0</v>
      </c>
      <c r="GV31" s="163">
        <f t="shared" si="32"/>
        <v>0</v>
      </c>
      <c r="GW31" s="163">
        <f t="shared" si="32"/>
        <v>0</v>
      </c>
      <c r="GX31" s="163">
        <f t="shared" si="32"/>
        <v>0</v>
      </c>
      <c r="GY31" s="163">
        <f t="shared" si="32"/>
        <v>0</v>
      </c>
      <c r="GZ31" s="163">
        <f t="shared" si="32"/>
        <v>0</v>
      </c>
      <c r="HA31" s="171">
        <f t="shared" si="32"/>
        <v>0</v>
      </c>
      <c r="HB31" s="229"/>
      <c r="HC31" s="170">
        <f>AVERAGE(HC25:HC30)</f>
        <v>0</v>
      </c>
      <c r="HD31" s="163">
        <f t="shared" ref="HD31:HR31" si="33">AVERAGE(HD25:HD30)</f>
        <v>81.679649999999995</v>
      </c>
      <c r="HE31" s="163">
        <f t="shared" si="33"/>
        <v>163.35929999999999</v>
      </c>
      <c r="HF31" s="163">
        <f t="shared" si="33"/>
        <v>81.679649999999995</v>
      </c>
      <c r="HG31" s="163">
        <f t="shared" si="33"/>
        <v>0</v>
      </c>
      <c r="HH31" s="163">
        <f t="shared" si="33"/>
        <v>0</v>
      </c>
      <c r="HI31" s="163">
        <f t="shared" si="33"/>
        <v>0</v>
      </c>
      <c r="HJ31" s="163">
        <f t="shared" si="33"/>
        <v>0</v>
      </c>
      <c r="HK31" s="163">
        <f t="shared" si="33"/>
        <v>0</v>
      </c>
      <c r="HL31" s="163">
        <f t="shared" si="33"/>
        <v>0</v>
      </c>
      <c r="HM31" s="163">
        <f t="shared" si="33"/>
        <v>0</v>
      </c>
      <c r="HN31" s="163">
        <f t="shared" si="33"/>
        <v>0</v>
      </c>
      <c r="HO31" s="163">
        <f t="shared" si="33"/>
        <v>0</v>
      </c>
      <c r="HP31" s="163">
        <f t="shared" si="33"/>
        <v>0</v>
      </c>
      <c r="HQ31" s="163">
        <f t="shared" si="33"/>
        <v>0</v>
      </c>
      <c r="HR31" s="171">
        <f t="shared" si="33"/>
        <v>0</v>
      </c>
      <c r="HS31" s="229"/>
      <c r="HT31" s="170">
        <f>AVERAGE(HT25:HT30)</f>
        <v>0</v>
      </c>
      <c r="HU31" s="163">
        <f t="shared" ref="HU31:II31" si="34">AVERAGE(HU25:HU30)</f>
        <v>0</v>
      </c>
      <c r="HV31" s="163">
        <f t="shared" si="34"/>
        <v>0</v>
      </c>
      <c r="HW31" s="163">
        <f t="shared" si="34"/>
        <v>0</v>
      </c>
      <c r="HX31" s="163">
        <f t="shared" si="34"/>
        <v>0</v>
      </c>
      <c r="HY31" s="163">
        <f t="shared" si="34"/>
        <v>0</v>
      </c>
      <c r="HZ31" s="163">
        <f t="shared" si="34"/>
        <v>0</v>
      </c>
      <c r="IA31" s="163">
        <f t="shared" si="34"/>
        <v>0</v>
      </c>
      <c r="IB31" s="163">
        <f t="shared" si="34"/>
        <v>0</v>
      </c>
      <c r="IC31" s="163">
        <f t="shared" si="34"/>
        <v>0</v>
      </c>
      <c r="ID31" s="163">
        <f t="shared" si="34"/>
        <v>0</v>
      </c>
      <c r="IE31" s="163">
        <f t="shared" si="34"/>
        <v>0</v>
      </c>
      <c r="IF31" s="163">
        <f t="shared" si="34"/>
        <v>0</v>
      </c>
      <c r="IG31" s="163">
        <f t="shared" si="34"/>
        <v>0</v>
      </c>
      <c r="IH31" s="163">
        <f t="shared" si="34"/>
        <v>0</v>
      </c>
      <c r="II31" s="171">
        <f t="shared" si="34"/>
        <v>0</v>
      </c>
    </row>
    <row r="32" spans="1:251" ht="14.65" thickBot="1">
      <c r="A32" s="78" t="s">
        <v>271</v>
      </c>
      <c r="B32" s="192">
        <f>SUM(B25:B30)</f>
        <v>5445.3099999999995</v>
      </c>
      <c r="C32" s="79"/>
      <c r="D32" s="79"/>
      <c r="E32" s="79"/>
      <c r="F32" s="79"/>
      <c r="G32" s="79"/>
      <c r="H32" s="79"/>
      <c r="I32" s="79"/>
      <c r="J32" s="79"/>
      <c r="K32" s="79"/>
      <c r="L32" s="79"/>
      <c r="M32" s="79"/>
      <c r="N32" s="177"/>
      <c r="O32" s="180"/>
      <c r="P32" s="79"/>
      <c r="Q32" s="79"/>
      <c r="R32" s="181"/>
      <c r="S32" s="174">
        <f>SUM(S25:S30)</f>
        <v>0.80112557538461537</v>
      </c>
      <c r="T32" s="165">
        <f>SUM(T25:T30)</f>
        <v>7.5264111539076923</v>
      </c>
      <c r="U32" s="165">
        <f>SUM(U25:U30)</f>
        <v>0.89076894200000012</v>
      </c>
      <c r="V32" s="175">
        <f>SUM(V25:V30)</f>
        <v>154.88586639024393</v>
      </c>
      <c r="X32" s="174">
        <f>SUM(X25:X30)</f>
        <v>217.8124</v>
      </c>
      <c r="Y32" s="165">
        <f t="shared" ref="Y32:AM32" si="35">SUM(Y25:Y30)</f>
        <v>925.70269999999982</v>
      </c>
      <c r="Z32" s="165">
        <f t="shared" si="35"/>
        <v>980.15579999999989</v>
      </c>
      <c r="AA32" s="165">
        <f t="shared" si="35"/>
        <v>490.07789999999994</v>
      </c>
      <c r="AB32" s="165">
        <f t="shared" si="35"/>
        <v>81.679649999999995</v>
      </c>
      <c r="AC32" s="165">
        <f t="shared" si="35"/>
        <v>136.13274999999999</v>
      </c>
      <c r="AD32" s="165">
        <f t="shared" si="35"/>
        <v>27.22655</v>
      </c>
      <c r="AE32" s="165">
        <f t="shared" si="35"/>
        <v>408.39825000000002</v>
      </c>
      <c r="AF32" s="165">
        <f t="shared" si="35"/>
        <v>54.453099999999999</v>
      </c>
      <c r="AG32" s="165">
        <f t="shared" si="35"/>
        <v>54.453099999999999</v>
      </c>
      <c r="AH32" s="165">
        <f t="shared" si="35"/>
        <v>136.13274999999999</v>
      </c>
      <c r="AI32" s="165">
        <f t="shared" si="35"/>
        <v>163.35929999999999</v>
      </c>
      <c r="AJ32" s="165">
        <f t="shared" si="35"/>
        <v>653.43719999999996</v>
      </c>
      <c r="AK32" s="165">
        <f t="shared" si="35"/>
        <v>27.22655</v>
      </c>
      <c r="AL32" s="165">
        <f t="shared" si="35"/>
        <v>653.43719999999996</v>
      </c>
      <c r="AM32" s="175">
        <f t="shared" si="35"/>
        <v>435.62479999999999</v>
      </c>
      <c r="AO32" s="174"/>
      <c r="AP32" s="165"/>
      <c r="AQ32" s="165"/>
      <c r="AR32" s="165"/>
      <c r="AS32" s="165"/>
      <c r="AT32" s="165"/>
      <c r="AU32" s="165"/>
      <c r="AV32" s="165"/>
      <c r="AW32" s="165"/>
      <c r="AX32" s="165"/>
      <c r="AY32" s="165"/>
      <c r="AZ32" s="165"/>
      <c r="BA32" s="165"/>
      <c r="BB32" s="165"/>
      <c r="BC32" s="165"/>
      <c r="BD32" s="175"/>
      <c r="BF32" s="216"/>
      <c r="BG32" s="217"/>
      <c r="BH32" s="217"/>
      <c r="BI32" s="217"/>
      <c r="BJ32" s="217"/>
      <c r="BK32" s="217"/>
      <c r="BL32" s="217"/>
      <c r="BM32" s="217"/>
      <c r="BN32" s="217"/>
      <c r="BO32" s="217"/>
      <c r="BP32" s="217"/>
      <c r="BQ32" s="217"/>
      <c r="BR32" s="217"/>
      <c r="BS32" s="217"/>
      <c r="BT32" s="217"/>
      <c r="BU32" s="220"/>
      <c r="BW32" s="216"/>
      <c r="BX32" s="217"/>
      <c r="BY32" s="217"/>
      <c r="BZ32" s="217"/>
      <c r="CA32" s="217"/>
      <c r="CB32" s="217"/>
      <c r="CC32" s="217"/>
      <c r="CD32" s="217"/>
      <c r="CE32" s="217"/>
      <c r="CF32" s="217"/>
      <c r="CG32" s="217"/>
      <c r="CH32" s="217"/>
      <c r="CI32" s="217"/>
      <c r="CJ32" s="217"/>
      <c r="CK32" s="217"/>
      <c r="CL32" s="220"/>
      <c r="CN32" s="216"/>
      <c r="CO32" s="217"/>
      <c r="CP32" s="217"/>
      <c r="CQ32" s="217"/>
      <c r="CR32" s="217"/>
      <c r="CS32" s="217"/>
      <c r="CT32" s="217"/>
      <c r="CU32" s="217"/>
      <c r="CV32" s="217"/>
      <c r="CW32" s="217"/>
      <c r="CX32" s="217"/>
      <c r="CY32" s="217"/>
      <c r="CZ32" s="217"/>
      <c r="DA32" s="217"/>
      <c r="DB32" s="217"/>
      <c r="DC32" s="220"/>
      <c r="DE32" s="216"/>
      <c r="DF32" s="165"/>
      <c r="DG32" s="165"/>
      <c r="DH32" s="165"/>
      <c r="DI32" s="217"/>
      <c r="DJ32" s="217"/>
      <c r="DK32" s="217"/>
      <c r="DL32" s="217"/>
      <c r="DM32" s="217"/>
      <c r="DN32" s="217"/>
      <c r="DO32" s="217"/>
      <c r="DP32" s="217"/>
      <c r="DQ32" s="217"/>
      <c r="DR32" s="217"/>
      <c r="DS32" s="217"/>
      <c r="DT32" s="220"/>
      <c r="DV32" s="216"/>
      <c r="DW32" s="217"/>
      <c r="DX32" s="217"/>
      <c r="DY32" s="217"/>
      <c r="DZ32" s="217"/>
      <c r="EA32" s="217"/>
      <c r="EB32" s="217"/>
      <c r="EC32" s="217"/>
      <c r="ED32" s="217"/>
      <c r="EE32" s="217"/>
      <c r="EF32" s="217"/>
      <c r="EG32" s="217"/>
      <c r="EH32" s="217"/>
      <c r="EI32" s="217"/>
      <c r="EJ32" s="217"/>
      <c r="EK32" s="220"/>
      <c r="EM32" s="174">
        <f>SUM(EM25:EM30)</f>
        <v>0</v>
      </c>
      <c r="EN32" s="165">
        <f t="shared" ref="EN32:FB32" si="36">SUM(EN25:EN30)</f>
        <v>0</v>
      </c>
      <c r="EO32" s="165">
        <f t="shared" si="36"/>
        <v>0</v>
      </c>
      <c r="EP32" s="165">
        <f t="shared" si="36"/>
        <v>0</v>
      </c>
      <c r="EQ32" s="165">
        <f t="shared" si="36"/>
        <v>0</v>
      </c>
      <c r="ER32" s="165">
        <f t="shared" si="36"/>
        <v>0</v>
      </c>
      <c r="ES32" s="165">
        <f t="shared" si="36"/>
        <v>0</v>
      </c>
      <c r="ET32" s="165">
        <f t="shared" si="36"/>
        <v>0</v>
      </c>
      <c r="EU32" s="165">
        <f t="shared" si="36"/>
        <v>0</v>
      </c>
      <c r="EV32" s="165">
        <f t="shared" si="36"/>
        <v>0</v>
      </c>
      <c r="EW32" s="165">
        <f t="shared" si="36"/>
        <v>0</v>
      </c>
      <c r="EX32" s="165">
        <f t="shared" si="36"/>
        <v>0</v>
      </c>
      <c r="EY32" s="165">
        <f t="shared" si="36"/>
        <v>0</v>
      </c>
      <c r="EZ32" s="165">
        <f t="shared" si="36"/>
        <v>0</v>
      </c>
      <c r="FA32" s="165">
        <f t="shared" si="36"/>
        <v>0</v>
      </c>
      <c r="FB32" s="175">
        <f t="shared" si="36"/>
        <v>0</v>
      </c>
      <c r="FC32" s="229"/>
      <c r="FD32" s="174">
        <f>SUM(FD25:FD30)</f>
        <v>0</v>
      </c>
      <c r="FE32" s="165">
        <f t="shared" ref="FE32:FS32" si="37">SUM(FE25:FE30)</f>
        <v>0</v>
      </c>
      <c r="FF32" s="165">
        <f t="shared" si="37"/>
        <v>0</v>
      </c>
      <c r="FG32" s="165">
        <f t="shared" si="37"/>
        <v>0</v>
      </c>
      <c r="FH32" s="165">
        <f t="shared" si="37"/>
        <v>0</v>
      </c>
      <c r="FI32" s="165">
        <f t="shared" si="37"/>
        <v>0</v>
      </c>
      <c r="FJ32" s="165">
        <f t="shared" si="37"/>
        <v>0</v>
      </c>
      <c r="FK32" s="165">
        <f t="shared" si="37"/>
        <v>0</v>
      </c>
      <c r="FL32" s="165">
        <f t="shared" si="37"/>
        <v>0</v>
      </c>
      <c r="FM32" s="165">
        <f t="shared" si="37"/>
        <v>0</v>
      </c>
      <c r="FN32" s="165">
        <f t="shared" si="37"/>
        <v>0</v>
      </c>
      <c r="FO32" s="165">
        <f t="shared" si="37"/>
        <v>0</v>
      </c>
      <c r="FP32" s="165">
        <f t="shared" si="37"/>
        <v>0</v>
      </c>
      <c r="FQ32" s="165">
        <f t="shared" si="37"/>
        <v>0</v>
      </c>
      <c r="FR32" s="165">
        <f t="shared" si="37"/>
        <v>0</v>
      </c>
      <c r="FS32" s="175">
        <f t="shared" si="37"/>
        <v>0</v>
      </c>
      <c r="FT32" s="229"/>
      <c r="FU32" s="174">
        <f>SUM(FU25:FU30)</f>
        <v>217.8124</v>
      </c>
      <c r="FV32" s="165">
        <f t="shared" ref="FV32:GJ32" si="38">SUM(FV25:FV30)</f>
        <v>435.62479999999999</v>
      </c>
      <c r="FW32" s="165">
        <f t="shared" si="38"/>
        <v>0</v>
      </c>
      <c r="FX32" s="165">
        <f t="shared" si="38"/>
        <v>0</v>
      </c>
      <c r="FY32" s="165">
        <f t="shared" si="38"/>
        <v>81.679649999999995</v>
      </c>
      <c r="FZ32" s="165">
        <f t="shared" si="38"/>
        <v>136.13274999999999</v>
      </c>
      <c r="GA32" s="165">
        <f t="shared" si="38"/>
        <v>27.22655</v>
      </c>
      <c r="GB32" s="165">
        <f t="shared" si="38"/>
        <v>408.39825000000002</v>
      </c>
      <c r="GC32" s="165">
        <f t="shared" si="38"/>
        <v>54.453099999999999</v>
      </c>
      <c r="GD32" s="165">
        <f t="shared" si="38"/>
        <v>54.453099999999999</v>
      </c>
      <c r="GE32" s="165">
        <f t="shared" si="38"/>
        <v>136.13274999999999</v>
      </c>
      <c r="GF32" s="165">
        <f t="shared" si="38"/>
        <v>163.35929999999999</v>
      </c>
      <c r="GG32" s="165">
        <f t="shared" si="38"/>
        <v>653.43719999999996</v>
      </c>
      <c r="GH32" s="165">
        <f t="shared" si="38"/>
        <v>27.22655</v>
      </c>
      <c r="GI32" s="165">
        <f t="shared" si="38"/>
        <v>653.43719999999996</v>
      </c>
      <c r="GJ32" s="175">
        <f t="shared" si="38"/>
        <v>435.62479999999999</v>
      </c>
      <c r="GK32" s="229"/>
      <c r="GL32" s="174">
        <f>SUM(GL25:GL30)</f>
        <v>0</v>
      </c>
      <c r="GM32" s="165">
        <f t="shared" ref="GM32:HA32" si="39">SUM(GM25:GM30)</f>
        <v>0</v>
      </c>
      <c r="GN32" s="165">
        <f t="shared" si="39"/>
        <v>0</v>
      </c>
      <c r="GO32" s="165">
        <f t="shared" si="39"/>
        <v>0</v>
      </c>
      <c r="GP32" s="165">
        <f t="shared" si="39"/>
        <v>0</v>
      </c>
      <c r="GQ32" s="165">
        <f t="shared" si="39"/>
        <v>0</v>
      </c>
      <c r="GR32" s="165">
        <f t="shared" si="39"/>
        <v>0</v>
      </c>
      <c r="GS32" s="165">
        <f t="shared" si="39"/>
        <v>0</v>
      </c>
      <c r="GT32" s="165">
        <f t="shared" si="39"/>
        <v>0</v>
      </c>
      <c r="GU32" s="165">
        <f t="shared" si="39"/>
        <v>0</v>
      </c>
      <c r="GV32" s="165">
        <f t="shared" si="39"/>
        <v>0</v>
      </c>
      <c r="GW32" s="165">
        <f t="shared" si="39"/>
        <v>0</v>
      </c>
      <c r="GX32" s="165">
        <f t="shared" si="39"/>
        <v>0</v>
      </c>
      <c r="GY32" s="165">
        <f t="shared" si="39"/>
        <v>0</v>
      </c>
      <c r="GZ32" s="165">
        <f t="shared" si="39"/>
        <v>0</v>
      </c>
      <c r="HA32" s="175">
        <f t="shared" si="39"/>
        <v>0</v>
      </c>
      <c r="HB32" s="229"/>
      <c r="HC32" s="174">
        <f>SUM(HC25:HC30)</f>
        <v>0</v>
      </c>
      <c r="HD32" s="165">
        <f t="shared" ref="HD32:HR32" si="40">SUM(HD25:HD30)</f>
        <v>490.07789999999994</v>
      </c>
      <c r="HE32" s="165">
        <f t="shared" si="40"/>
        <v>980.15579999999989</v>
      </c>
      <c r="HF32" s="165">
        <f t="shared" si="40"/>
        <v>490.07789999999994</v>
      </c>
      <c r="HG32" s="165">
        <f t="shared" si="40"/>
        <v>0</v>
      </c>
      <c r="HH32" s="165">
        <f t="shared" si="40"/>
        <v>0</v>
      </c>
      <c r="HI32" s="165">
        <f t="shared" si="40"/>
        <v>0</v>
      </c>
      <c r="HJ32" s="165">
        <f t="shared" si="40"/>
        <v>0</v>
      </c>
      <c r="HK32" s="165">
        <f t="shared" si="40"/>
        <v>0</v>
      </c>
      <c r="HL32" s="165">
        <f t="shared" si="40"/>
        <v>0</v>
      </c>
      <c r="HM32" s="165">
        <f t="shared" si="40"/>
        <v>0</v>
      </c>
      <c r="HN32" s="165">
        <f t="shared" si="40"/>
        <v>0</v>
      </c>
      <c r="HO32" s="165">
        <f t="shared" si="40"/>
        <v>0</v>
      </c>
      <c r="HP32" s="165">
        <f t="shared" si="40"/>
        <v>0</v>
      </c>
      <c r="HQ32" s="165">
        <f t="shared" si="40"/>
        <v>0</v>
      </c>
      <c r="HR32" s="175">
        <f t="shared" si="40"/>
        <v>0</v>
      </c>
      <c r="HS32" s="229"/>
      <c r="HT32" s="174">
        <f>SUM(HT25:HT30)</f>
        <v>0</v>
      </c>
      <c r="HU32" s="165">
        <f t="shared" ref="HU32:II32" si="41">SUM(HU25:HU30)</f>
        <v>0</v>
      </c>
      <c r="HV32" s="165">
        <f t="shared" si="41"/>
        <v>0</v>
      </c>
      <c r="HW32" s="165">
        <f t="shared" si="41"/>
        <v>0</v>
      </c>
      <c r="HX32" s="165">
        <f t="shared" si="41"/>
        <v>0</v>
      </c>
      <c r="HY32" s="165">
        <f t="shared" si="41"/>
        <v>0</v>
      </c>
      <c r="HZ32" s="165">
        <f t="shared" si="41"/>
        <v>0</v>
      </c>
      <c r="IA32" s="165">
        <f t="shared" si="41"/>
        <v>0</v>
      </c>
      <c r="IB32" s="165">
        <f t="shared" si="41"/>
        <v>0</v>
      </c>
      <c r="IC32" s="165">
        <f t="shared" si="41"/>
        <v>0</v>
      </c>
      <c r="ID32" s="165">
        <f t="shared" si="41"/>
        <v>0</v>
      </c>
      <c r="IE32" s="165">
        <f t="shared" si="41"/>
        <v>0</v>
      </c>
      <c r="IF32" s="165">
        <f t="shared" si="41"/>
        <v>0</v>
      </c>
      <c r="IG32" s="165">
        <f t="shared" si="41"/>
        <v>0</v>
      </c>
      <c r="IH32" s="165">
        <f t="shared" si="41"/>
        <v>0</v>
      </c>
      <c r="II32" s="175">
        <f t="shared" si="41"/>
        <v>0</v>
      </c>
    </row>
    <row r="33" spans="1:243" ht="14.65" thickBot="1">
      <c r="X33" s="208"/>
      <c r="Y33" s="208"/>
      <c r="Z33" s="208"/>
      <c r="AA33" s="208"/>
      <c r="AB33" s="208"/>
      <c r="AC33" s="208"/>
      <c r="AD33" s="208"/>
      <c r="AE33" s="208"/>
      <c r="AF33" s="208"/>
      <c r="AG33" s="208"/>
      <c r="AH33" s="208"/>
      <c r="AI33" s="208"/>
      <c r="AJ33" s="208"/>
      <c r="AK33" s="208"/>
      <c r="AL33" s="208"/>
      <c r="AM33" s="208"/>
      <c r="AO33" s="208"/>
      <c r="AP33" s="208"/>
      <c r="AQ33" s="208"/>
      <c r="AR33" s="208"/>
      <c r="AS33" s="208"/>
      <c r="AT33" s="208"/>
      <c r="AU33" s="208"/>
      <c r="AV33" s="208"/>
      <c r="AW33" s="208"/>
      <c r="AX33" s="208"/>
      <c r="AY33" s="208"/>
      <c r="AZ33" s="208"/>
      <c r="BA33" s="208"/>
      <c r="BB33" s="208"/>
      <c r="BC33" s="208"/>
      <c r="BD33" s="208"/>
      <c r="BF33" s="222"/>
      <c r="BG33" s="222"/>
      <c r="BH33" s="222"/>
      <c r="BI33" s="222"/>
      <c r="BJ33" s="222"/>
      <c r="BK33" s="222"/>
      <c r="BL33" s="222"/>
      <c r="BM33" s="222"/>
      <c r="BN33" s="222"/>
      <c r="BO33" s="222"/>
      <c r="BP33" s="222"/>
      <c r="BQ33" s="222"/>
      <c r="BR33" s="222"/>
      <c r="BS33" s="222"/>
      <c r="BT33" s="222"/>
      <c r="BU33" s="222"/>
      <c r="BW33" s="222"/>
      <c r="BX33" s="222"/>
      <c r="BY33" s="222"/>
      <c r="BZ33" s="222"/>
      <c r="CA33" s="222"/>
      <c r="CB33" s="222"/>
      <c r="CC33" s="222"/>
      <c r="CD33" s="222"/>
      <c r="CE33" s="222"/>
      <c r="CF33" s="222"/>
      <c r="CG33" s="222"/>
      <c r="CH33" s="222"/>
      <c r="CI33" s="222"/>
      <c r="CJ33" s="222"/>
      <c r="CK33" s="222"/>
      <c r="CL33" s="222"/>
      <c r="CN33" s="222"/>
      <c r="CO33" s="222"/>
      <c r="CP33" s="222"/>
      <c r="CQ33" s="222"/>
      <c r="CR33" s="222"/>
      <c r="CS33" s="222"/>
      <c r="CT33" s="222"/>
      <c r="CU33" s="222"/>
      <c r="CV33" s="222"/>
      <c r="CW33" s="222"/>
      <c r="CX33" s="222"/>
      <c r="CY33" s="222"/>
      <c r="CZ33" s="222"/>
      <c r="DA33" s="222"/>
      <c r="DB33" s="222"/>
      <c r="DC33" s="222"/>
      <c r="DE33" s="222"/>
      <c r="DF33" s="208"/>
      <c r="DG33" s="208"/>
      <c r="DH33" s="208"/>
      <c r="DI33" s="222"/>
      <c r="DJ33" s="222"/>
      <c r="DK33" s="222"/>
      <c r="DL33" s="222"/>
      <c r="DM33" s="222"/>
      <c r="DN33" s="222"/>
      <c r="DO33" s="222"/>
      <c r="DP33" s="222"/>
      <c r="DQ33" s="222"/>
      <c r="DR33" s="222"/>
      <c r="DS33" s="222"/>
      <c r="DT33" s="222"/>
      <c r="DV33" s="222"/>
      <c r="DW33" s="222"/>
      <c r="DX33" s="222"/>
      <c r="DY33" s="222"/>
      <c r="DZ33" s="222"/>
      <c r="EA33" s="222"/>
      <c r="EB33" s="222"/>
      <c r="EC33" s="222"/>
      <c r="ED33" s="222"/>
      <c r="EE33" s="222"/>
      <c r="EF33" s="222"/>
      <c r="EG33" s="222"/>
      <c r="EH33" s="222"/>
      <c r="EI33" s="222"/>
      <c r="EJ33" s="222"/>
      <c r="EK33" s="222"/>
      <c r="EM33" s="230"/>
      <c r="EN33" s="230"/>
      <c r="EO33" s="230"/>
      <c r="EP33" s="230"/>
      <c r="EQ33" s="230"/>
      <c r="ER33" s="230"/>
      <c r="ES33" s="230"/>
      <c r="ET33" s="230"/>
      <c r="EU33" s="230"/>
      <c r="EV33" s="230"/>
      <c r="EW33" s="230"/>
      <c r="EX33" s="230"/>
      <c r="EY33" s="230"/>
      <c r="EZ33" s="230"/>
      <c r="FA33" s="230"/>
      <c r="FB33" s="230"/>
      <c r="FC33" s="229"/>
      <c r="FD33" s="230"/>
      <c r="FE33" s="230"/>
      <c r="FF33" s="230"/>
      <c r="FG33" s="230"/>
      <c r="FH33" s="230"/>
      <c r="FI33" s="230"/>
      <c r="FJ33" s="230"/>
      <c r="FK33" s="230"/>
      <c r="FL33" s="230"/>
      <c r="FM33" s="230"/>
      <c r="FN33" s="230"/>
      <c r="FO33" s="230"/>
      <c r="FP33" s="230"/>
      <c r="FQ33" s="230"/>
      <c r="FR33" s="230"/>
      <c r="FS33" s="230"/>
      <c r="FT33" s="229"/>
      <c r="FU33" s="230"/>
      <c r="FV33" s="230"/>
      <c r="FW33" s="230"/>
      <c r="FX33" s="230"/>
      <c r="FY33" s="230"/>
      <c r="FZ33" s="230"/>
      <c r="GA33" s="230"/>
      <c r="GB33" s="230"/>
      <c r="GC33" s="230"/>
      <c r="GD33" s="230"/>
      <c r="GE33" s="230"/>
      <c r="GF33" s="230"/>
      <c r="GG33" s="230"/>
      <c r="GH33" s="230"/>
      <c r="GI33" s="230"/>
      <c r="GJ33" s="230"/>
      <c r="GK33" s="229"/>
      <c r="GL33" s="230"/>
      <c r="GM33" s="230"/>
      <c r="GN33" s="230"/>
      <c r="GO33" s="230"/>
      <c r="GP33" s="230"/>
      <c r="GQ33" s="230"/>
      <c r="GR33" s="230"/>
      <c r="GS33" s="230"/>
      <c r="GT33" s="230"/>
      <c r="GU33" s="230"/>
      <c r="GV33" s="230"/>
      <c r="GW33" s="230"/>
      <c r="GX33" s="230"/>
      <c r="GY33" s="230"/>
      <c r="GZ33" s="230"/>
      <c r="HA33" s="230"/>
      <c r="HB33" s="229"/>
      <c r="HC33" s="230"/>
      <c r="HD33" s="230"/>
      <c r="HE33" s="230"/>
      <c r="HF33" s="230"/>
      <c r="HG33" s="230"/>
      <c r="HH33" s="230"/>
      <c r="HI33" s="230"/>
      <c r="HJ33" s="230"/>
      <c r="HK33" s="230"/>
      <c r="HL33" s="230"/>
      <c r="HM33" s="230"/>
      <c r="HN33" s="230"/>
      <c r="HO33" s="230"/>
      <c r="HP33" s="230"/>
      <c r="HQ33" s="230"/>
      <c r="HR33" s="230"/>
      <c r="HS33" s="229"/>
      <c r="HT33" s="230"/>
      <c r="HU33" s="230"/>
      <c r="HV33" s="230"/>
      <c r="HW33" s="230"/>
      <c r="HX33" s="230"/>
      <c r="HY33" s="230"/>
      <c r="HZ33" s="230"/>
      <c r="IA33" s="230"/>
      <c r="IB33" s="230"/>
      <c r="IC33" s="230"/>
      <c r="ID33" s="230"/>
      <c r="IE33" s="230"/>
      <c r="IF33" s="230"/>
      <c r="IG33" s="230"/>
      <c r="IH33" s="230"/>
      <c r="II33" s="230"/>
    </row>
    <row r="34" spans="1:243">
      <c r="A34" s="378" t="s">
        <v>285</v>
      </c>
      <c r="B34" s="163">
        <f>INDEX('Waste Projections'!$H36:$AL36,MATCH('5. YTS UCRTS+Backyard Compost'!$B$1,'Waste Projections'!$H$6:$AL$6,0))</f>
        <v>11397.771786429366</v>
      </c>
      <c r="C34" s="81" t="s">
        <v>294</v>
      </c>
      <c r="D34" s="81" t="s">
        <v>286</v>
      </c>
      <c r="E34" s="81" t="s">
        <v>274</v>
      </c>
      <c r="F34" s="81" t="s">
        <v>297</v>
      </c>
      <c r="G34" s="152">
        <v>3.8</v>
      </c>
      <c r="H34" s="82" t="s">
        <v>249</v>
      </c>
      <c r="I34" s="152">
        <v>36.799999999999997</v>
      </c>
      <c r="J34" s="152" t="s">
        <v>221</v>
      </c>
      <c r="K34" s="152">
        <v>11</v>
      </c>
      <c r="L34" s="152" t="s">
        <v>220</v>
      </c>
      <c r="M34" s="152">
        <f>$M$5</f>
        <v>1200</v>
      </c>
      <c r="N34" s="178" t="s">
        <v>222</v>
      </c>
      <c r="O34" s="170">
        <f>(IF($H34=O$4,$G34,0)+IF($J34=O$4,$I34,0)+IF($N34=O$4,$M34,0)+IF($L34=O$4,$K34,0))*$B34</f>
        <v>0</v>
      </c>
      <c r="P34" s="163">
        <f t="shared" ref="P34:R34" si="42">(IF($H34=P$4,$G34,0)+IF($J34=P$4,$I34,0)+IF($N34=P$4,$M34,0)+IF($L34=P$4,$K34,0))*$B34</f>
        <v>125375.48965072303</v>
      </c>
      <c r="Q34" s="163">
        <f t="shared" si="42"/>
        <v>419438.00174060062</v>
      </c>
      <c r="R34" s="171">
        <f t="shared" si="42"/>
        <v>13677326.14371524</v>
      </c>
      <c r="S34" s="170">
        <f>INDEX('Transportation GHG'!$B$21:$B$24,MATCH('5. YTS UCRTS+Backyard Compost'!S$4,'Transportation GHG'!$A$21:$A$24,0))*O34</f>
        <v>0</v>
      </c>
      <c r="T34" s="163">
        <f>INDEX('Transportation GHG'!$B$21:$B$24,MATCH('5. YTS UCRTS+Backyard Compost'!T$4,'Transportation GHG'!$A$21:$A$24,0))*P34</f>
        <v>11.247145848513323</v>
      </c>
      <c r="U34" s="163">
        <f>INDEX('Transportation GHG'!$B$21:$B$24,MATCH('5. YTS UCRTS+Backyard Compost'!U$4,'Transportation GHG'!$A$21:$A$24,0))*Q34</f>
        <v>7.3778069024115904</v>
      </c>
      <c r="V34" s="171">
        <f>INDEX('Transportation GHG'!$B$21:$B$24,MATCH('5. YTS UCRTS+Backyard Compost'!V$4,'Transportation GHG'!$A$21:$A$24,0))*R34</f>
        <v>324.1971087154617</v>
      </c>
      <c r="X34" s="170">
        <f>INDEX('Waste Composition'!$P$5:$P$20,MATCH('5. YTS UCRTS+Backyard Compost'!X$4,'Waste Composition'!$O$5:$O$20,0))*$B34</f>
        <v>455.91087145717466</v>
      </c>
      <c r="Y34" s="163">
        <f>INDEX('Waste Composition'!$P$5:$P$20,MATCH('5. YTS UCRTS+Backyard Compost'!Y$4,'Waste Composition'!$O$5:$O$20,0))*$B34</f>
        <v>1937.6212036929921</v>
      </c>
      <c r="Z34" s="163">
        <f>INDEX('Waste Composition'!$P$5:$P$20,MATCH('5. YTS UCRTS+Backyard Compost'!Z$4,'Waste Composition'!$O$5:$O$20,0))*$B34</f>
        <v>2051.5989215572858</v>
      </c>
      <c r="AA34" s="163">
        <f>INDEX('Waste Composition'!$P$5:$P$20,MATCH('5. YTS UCRTS+Backyard Compost'!AA$4,'Waste Composition'!$O$5:$O$20,0))*$B34</f>
        <v>1025.7994607786429</v>
      </c>
      <c r="AB34" s="163">
        <f>INDEX('Waste Composition'!$P$5:$P$20,MATCH('5. YTS UCRTS+Backyard Compost'!AB$4,'Waste Composition'!$O$5:$O$20,0))*$B34</f>
        <v>170.96657679644048</v>
      </c>
      <c r="AC34" s="163">
        <f>INDEX('Waste Composition'!$P$5:$P$20,MATCH('5. YTS UCRTS+Backyard Compost'!AC$4,'Waste Composition'!$O$5:$O$20,0))*$B34</f>
        <v>284.94429466073416</v>
      </c>
      <c r="AD34" s="163">
        <f>INDEX('Waste Composition'!$P$5:$P$20,MATCH('5. YTS UCRTS+Backyard Compost'!AD$4,'Waste Composition'!$O$5:$O$20,0))*$B34</f>
        <v>56.988858932146833</v>
      </c>
      <c r="AE34" s="163">
        <f>INDEX('Waste Composition'!$P$5:$P$20,MATCH('5. YTS UCRTS+Backyard Compost'!AE$4,'Waste Composition'!$O$5:$O$20,0))*$B34</f>
        <v>854.83288398220247</v>
      </c>
      <c r="AF34" s="163">
        <f>INDEX('Waste Composition'!$P$5:$P$20,MATCH('5. YTS UCRTS+Backyard Compost'!AF$4,'Waste Composition'!$O$5:$O$20,0))*$B34</f>
        <v>113.97771786429367</v>
      </c>
      <c r="AG34" s="163">
        <f>INDEX('Waste Composition'!$P$5:$P$20,MATCH('5. YTS UCRTS+Backyard Compost'!AG$4,'Waste Composition'!$O$5:$O$20,0))*$B34</f>
        <v>113.97771786429367</v>
      </c>
      <c r="AH34" s="163">
        <f>INDEX('Waste Composition'!$P$5:$P$20,MATCH('5. YTS UCRTS+Backyard Compost'!AH$4,'Waste Composition'!$O$5:$O$20,0))*$B34</f>
        <v>284.94429466073416</v>
      </c>
      <c r="AI34" s="163">
        <f>INDEX('Waste Composition'!$P$5:$P$20,MATCH('5. YTS UCRTS+Backyard Compost'!AI$4,'Waste Composition'!$O$5:$O$20,0))*$B34</f>
        <v>341.93315359288096</v>
      </c>
      <c r="AJ34" s="163">
        <f>INDEX('Waste Composition'!$P$5:$P$20,MATCH('5. YTS UCRTS+Backyard Compost'!AJ$4,'Waste Composition'!$O$5:$O$20,0))*$B34</f>
        <v>1367.7326143715238</v>
      </c>
      <c r="AK34" s="163">
        <f>INDEX('Waste Composition'!$P$5:$P$20,MATCH('5. YTS UCRTS+Backyard Compost'!AK$4,'Waste Composition'!$O$5:$O$20,0))*$B34</f>
        <v>56.988858932146833</v>
      </c>
      <c r="AL34" s="163">
        <f>INDEX('Waste Composition'!$P$5:$P$20,MATCH('5. YTS UCRTS+Backyard Compost'!AL$4,'Waste Composition'!$O$5:$O$20,0))*$B34</f>
        <v>1367.7326143715238</v>
      </c>
      <c r="AM34" s="171">
        <f>INDEX('Waste Composition'!$P$5:$P$20,MATCH('5. YTS UCRTS+Backyard Compost'!AM$4,'Waste Composition'!$O$5:$O$20,0))*$B34</f>
        <v>911.82174291434933</v>
      </c>
      <c r="AO34" s="212">
        <v>0</v>
      </c>
      <c r="AP34" s="213">
        <v>0</v>
      </c>
      <c r="AQ34" s="213">
        <v>0</v>
      </c>
      <c r="AR34" s="213">
        <v>0</v>
      </c>
      <c r="AS34" s="213">
        <v>0</v>
      </c>
      <c r="AT34" s="213">
        <v>0</v>
      </c>
      <c r="AU34" s="213">
        <v>0</v>
      </c>
      <c r="AV34" s="213">
        <v>0</v>
      </c>
      <c r="AW34" s="213">
        <v>0</v>
      </c>
      <c r="AX34" s="213">
        <v>0</v>
      </c>
      <c r="AY34" s="213">
        <v>0</v>
      </c>
      <c r="AZ34" s="213">
        <v>0</v>
      </c>
      <c r="BA34" s="213">
        <v>0</v>
      </c>
      <c r="BB34" s="213">
        <v>0</v>
      </c>
      <c r="BC34" s="213">
        <v>0</v>
      </c>
      <c r="BD34" s="213">
        <v>0</v>
      </c>
      <c r="BF34" s="212">
        <v>0</v>
      </c>
      <c r="BG34" s="213">
        <v>0</v>
      </c>
      <c r="BH34" s="213">
        <v>0</v>
      </c>
      <c r="BI34" s="213">
        <v>0</v>
      </c>
      <c r="BJ34" s="213">
        <v>0</v>
      </c>
      <c r="BK34" s="213">
        <v>0</v>
      </c>
      <c r="BL34" s="213">
        <v>0</v>
      </c>
      <c r="BM34" s="213">
        <v>0</v>
      </c>
      <c r="BN34" s="213">
        <v>0</v>
      </c>
      <c r="BO34" s="213">
        <v>0</v>
      </c>
      <c r="BP34" s="213">
        <v>0</v>
      </c>
      <c r="BQ34" s="213">
        <v>0</v>
      </c>
      <c r="BR34" s="213">
        <v>0</v>
      </c>
      <c r="BS34" s="213">
        <v>0</v>
      </c>
      <c r="BT34" s="213">
        <v>0</v>
      </c>
      <c r="BU34" s="213">
        <v>0</v>
      </c>
      <c r="BW34" s="212">
        <v>0</v>
      </c>
      <c r="BX34" s="213">
        <v>0</v>
      </c>
      <c r="BY34" s="213">
        <v>0</v>
      </c>
      <c r="BZ34" s="213">
        <v>0</v>
      </c>
      <c r="CA34" s="213">
        <v>0</v>
      </c>
      <c r="CB34" s="213">
        <v>0</v>
      </c>
      <c r="CC34" s="213">
        <v>0</v>
      </c>
      <c r="CD34" s="213">
        <v>0</v>
      </c>
      <c r="CE34" s="213">
        <v>0</v>
      </c>
      <c r="CF34" s="213">
        <v>0</v>
      </c>
      <c r="CG34" s="213">
        <v>0</v>
      </c>
      <c r="CH34" s="213">
        <v>0</v>
      </c>
      <c r="CI34" s="213">
        <v>1</v>
      </c>
      <c r="CJ34" s="213">
        <v>0</v>
      </c>
      <c r="CK34" s="213">
        <v>0</v>
      </c>
      <c r="CL34" s="218">
        <v>1</v>
      </c>
      <c r="CN34" s="212">
        <v>0</v>
      </c>
      <c r="CO34" s="213">
        <v>0</v>
      </c>
      <c r="CP34" s="213">
        <v>0</v>
      </c>
      <c r="CQ34" s="213">
        <v>0</v>
      </c>
      <c r="CR34" s="213">
        <v>0</v>
      </c>
      <c r="CS34" s="213">
        <v>0</v>
      </c>
      <c r="CT34" s="213">
        <v>0</v>
      </c>
      <c r="CU34" s="213">
        <v>0</v>
      </c>
      <c r="CV34" s="213">
        <v>0</v>
      </c>
      <c r="CW34" s="213">
        <v>0</v>
      </c>
      <c r="CX34" s="213">
        <v>0</v>
      </c>
      <c r="CY34" s="213">
        <v>0</v>
      </c>
      <c r="CZ34" s="213">
        <v>0</v>
      </c>
      <c r="DA34" s="213">
        <v>0</v>
      </c>
      <c r="DB34" s="213">
        <v>0</v>
      </c>
      <c r="DC34" s="213">
        <v>0</v>
      </c>
      <c r="DE34" s="212">
        <v>0</v>
      </c>
      <c r="DF34" s="213">
        <f>'Waste Composition'!$G$16/'Waste Composition'!$P$5</f>
        <v>0.52941176470588236</v>
      </c>
      <c r="DG34" s="213">
        <v>1</v>
      </c>
      <c r="DH34" s="213">
        <v>1</v>
      </c>
      <c r="DI34" s="213">
        <v>0</v>
      </c>
      <c r="DJ34" s="213">
        <v>0</v>
      </c>
      <c r="DK34" s="213">
        <v>0</v>
      </c>
      <c r="DL34" s="213">
        <v>0</v>
      </c>
      <c r="DM34" s="213">
        <v>0</v>
      </c>
      <c r="DN34" s="213">
        <v>0</v>
      </c>
      <c r="DO34" s="213">
        <v>0</v>
      </c>
      <c r="DP34" s="213">
        <v>0</v>
      </c>
      <c r="DQ34" s="213">
        <v>0</v>
      </c>
      <c r="DR34" s="213">
        <v>0</v>
      </c>
      <c r="DS34" s="213">
        <v>0</v>
      </c>
      <c r="DT34" s="213">
        <v>0</v>
      </c>
      <c r="DV34" s="212">
        <v>0</v>
      </c>
      <c r="DW34" s="213">
        <v>0</v>
      </c>
      <c r="DX34" s="213">
        <v>0</v>
      </c>
      <c r="DY34" s="213">
        <v>0</v>
      </c>
      <c r="DZ34" s="213">
        <v>0</v>
      </c>
      <c r="EA34" s="213">
        <v>0</v>
      </c>
      <c r="EB34" s="213">
        <v>0</v>
      </c>
      <c r="EC34" s="213">
        <v>0</v>
      </c>
      <c r="ED34" s="213">
        <v>0</v>
      </c>
      <c r="EE34" s="213">
        <v>0</v>
      </c>
      <c r="EF34" s="213">
        <v>0</v>
      </c>
      <c r="EG34" s="213">
        <v>0</v>
      </c>
      <c r="EH34" s="213">
        <v>0</v>
      </c>
      <c r="EI34" s="213">
        <v>0</v>
      </c>
      <c r="EJ34" s="213">
        <v>0</v>
      </c>
      <c r="EK34" s="213">
        <v>0</v>
      </c>
      <c r="EM34" s="170">
        <f>$X$34*AO34</f>
        <v>0</v>
      </c>
      <c r="EN34" s="163">
        <f>$Y$34*AP34</f>
        <v>0</v>
      </c>
      <c r="EO34" s="163">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71">
        <f>$AM$34*BD34</f>
        <v>0</v>
      </c>
      <c r="FC34" s="229"/>
      <c r="FD34" s="170">
        <f>$X$34*BF34</f>
        <v>0</v>
      </c>
      <c r="FE34" s="163">
        <f>$Y$34*BG34</f>
        <v>0</v>
      </c>
      <c r="FF34" s="163">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71">
        <f>$AM$34*BU34</f>
        <v>0</v>
      </c>
      <c r="FT34" s="229"/>
      <c r="FU34" s="170">
        <f>$X$34*BW34</f>
        <v>0</v>
      </c>
      <c r="FV34" s="163">
        <f>$Y$34*BX34</f>
        <v>0</v>
      </c>
      <c r="FW34" s="163">
        <f>$Z$34*BY34</f>
        <v>0</v>
      </c>
      <c r="FX34" s="163">
        <f>$AA$34*BZ34</f>
        <v>0</v>
      </c>
      <c r="FY34" s="163">
        <f>$AB$34*CA34</f>
        <v>0</v>
      </c>
      <c r="FZ34" s="163">
        <f>$AC$34*CB34</f>
        <v>0</v>
      </c>
      <c r="GA34" s="163">
        <f>$AD$34*CC34</f>
        <v>0</v>
      </c>
      <c r="GB34" s="163">
        <f>$AE$34*CD34</f>
        <v>0</v>
      </c>
      <c r="GC34" s="163">
        <f>$AF$34*CE34</f>
        <v>0</v>
      </c>
      <c r="GD34" s="163">
        <f>$AG$34*CF34</f>
        <v>0</v>
      </c>
      <c r="GE34" s="163">
        <f>$AH$34*CG34</f>
        <v>0</v>
      </c>
      <c r="GF34" s="163">
        <f>$AI$34*CH34</f>
        <v>0</v>
      </c>
      <c r="GG34" s="163">
        <f>$AJ$34*CI34</f>
        <v>1367.7326143715238</v>
      </c>
      <c r="GH34" s="163">
        <f>$AK$34*CJ34</f>
        <v>0</v>
      </c>
      <c r="GI34" s="163">
        <f>$AL$34*CK34</f>
        <v>0</v>
      </c>
      <c r="GJ34" s="171">
        <f>$AM$34*CL34</f>
        <v>911.82174291434933</v>
      </c>
      <c r="GK34" s="229"/>
      <c r="GL34" s="170">
        <f>$X$34*CN34</f>
        <v>0</v>
      </c>
      <c r="GM34" s="163">
        <f>$Y$34*CO34</f>
        <v>0</v>
      </c>
      <c r="GN34" s="163">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71">
        <f>$AM$34*DC34</f>
        <v>0</v>
      </c>
      <c r="HB34" s="229"/>
      <c r="HC34" s="170">
        <f>$X$34*DE34</f>
        <v>0</v>
      </c>
      <c r="HD34" s="163">
        <f>$Y$34*DF34</f>
        <v>1025.7994607786429</v>
      </c>
      <c r="HE34" s="163">
        <f>$Z$34*DG34</f>
        <v>2051.5989215572858</v>
      </c>
      <c r="HF34" s="163">
        <f>$AA$34*DH34</f>
        <v>1025.7994607786429</v>
      </c>
      <c r="HG34" s="163">
        <f>$AB$34*DI34</f>
        <v>0</v>
      </c>
      <c r="HH34" s="163">
        <f>$AC$34*DJ34</f>
        <v>0</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71">
        <f>$AM$34*DT34</f>
        <v>0</v>
      </c>
      <c r="HS34" s="229"/>
      <c r="HT34" s="170">
        <f>$X$34*DV34</f>
        <v>0</v>
      </c>
      <c r="HU34" s="163">
        <f>$Y$34*DW34</f>
        <v>0</v>
      </c>
      <c r="HV34" s="163">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71">
        <f>$AM$34*EK34</f>
        <v>0</v>
      </c>
    </row>
    <row r="35" spans="1:243" ht="14.65" thickBot="1">
      <c r="A35" s="379"/>
      <c r="B35" s="165">
        <f>INDEX('Waste Projections'!$H37:$AL37,MATCH('5. YTS UCRTS+Backyard Compost'!$B$1,'Waste Projections'!$H$6:$AL$6,0))</f>
        <v>2086.9582135706341</v>
      </c>
      <c r="C35" s="286" t="s">
        <v>294</v>
      </c>
      <c r="D35" s="155" t="s">
        <v>286</v>
      </c>
      <c r="E35" s="155" t="s">
        <v>274</v>
      </c>
      <c r="F35" s="155" t="s">
        <v>297</v>
      </c>
      <c r="G35" s="157">
        <v>3.8</v>
      </c>
      <c r="H35" s="150" t="s">
        <v>249</v>
      </c>
      <c r="I35" s="157">
        <v>36.799999999999997</v>
      </c>
      <c r="J35" s="157" t="s">
        <v>221</v>
      </c>
      <c r="K35" s="157">
        <v>11</v>
      </c>
      <c r="L35" s="157" t="s">
        <v>220</v>
      </c>
      <c r="M35" s="157">
        <f>$M$5</f>
        <v>1200</v>
      </c>
      <c r="N35" s="183" t="s">
        <v>222</v>
      </c>
      <c r="O35" s="174">
        <f t="shared" ref="O35:R35" si="43">(IF($H35=O$4,$G35,0)+IF($J35=O$4,$I35,0)+IF($N35=O$4,$M35,0)+IF($L35=O$4,$K35,0))*$B35</f>
        <v>0</v>
      </c>
      <c r="P35" s="165">
        <f t="shared" si="43"/>
        <v>22956.540349276976</v>
      </c>
      <c r="Q35" s="165">
        <f t="shared" si="43"/>
        <v>76800.062259399332</v>
      </c>
      <c r="R35" s="175">
        <f t="shared" si="43"/>
        <v>2504349.8562847609</v>
      </c>
      <c r="S35" s="174">
        <f>INDEX('Transportation GHG'!$B$21:$B$24,MATCH('5. YTS UCRTS+Backyard Compost'!S$4,'Transportation GHG'!$A$21:$A$24,0))*O35</f>
        <v>0</v>
      </c>
      <c r="T35" s="165">
        <f>INDEX('Transportation GHG'!$B$21:$B$24,MATCH('5. YTS UCRTS+Backyard Compost'!T$4,'Transportation GHG'!$A$21:$A$24,0))*P35</f>
        <v>2.0593782581020621</v>
      </c>
      <c r="U35" s="165">
        <f>INDEX('Transportation GHG'!$B$21:$B$24,MATCH('5. YTS UCRTS+Backyard Compost'!U$4,'Transportation GHG'!$A$21:$A$24,0))*Q35</f>
        <v>1.3508934028191779</v>
      </c>
      <c r="V35" s="175">
        <f>INDEX('Transportation GHG'!$B$21:$B$24,MATCH('5. YTS UCRTS+Backyard Compost'!V$4,'Transportation GHG'!$A$21:$A$24,0))*R35</f>
        <v>59.361235821123749</v>
      </c>
      <c r="X35" s="174">
        <f>INDEX('Waste Composition'!$P$5:$P$20,MATCH('5. YTS UCRTS+Backyard Compost'!X$4,'Waste Composition'!$O$5:$O$20,0))*$B35</f>
        <v>83.478328542825366</v>
      </c>
      <c r="Y35" s="165">
        <f>INDEX('Waste Composition'!$P$5:$P$20,MATCH('5. YTS UCRTS+Backyard Compost'!Y$4,'Waste Composition'!$O$5:$O$20,0))*$B35</f>
        <v>354.78289630700777</v>
      </c>
      <c r="Z35" s="165">
        <f>INDEX('Waste Composition'!$P$5:$P$20,MATCH('5. YTS UCRTS+Backyard Compost'!Z$4,'Waste Composition'!$O$5:$O$20,0))*$B35</f>
        <v>375.65247844271414</v>
      </c>
      <c r="AA35" s="165">
        <f>INDEX('Waste Composition'!$P$5:$P$20,MATCH('5. YTS UCRTS+Backyard Compost'!AA$4,'Waste Composition'!$O$5:$O$20,0))*$B35</f>
        <v>187.82623922135707</v>
      </c>
      <c r="AB35" s="165">
        <f>INDEX('Waste Composition'!$P$5:$P$20,MATCH('5. YTS UCRTS+Backyard Compost'!AB$4,'Waste Composition'!$O$5:$O$20,0))*$B35</f>
        <v>31.304373203559511</v>
      </c>
      <c r="AC35" s="165">
        <f>INDEX('Waste Composition'!$P$5:$P$20,MATCH('5. YTS UCRTS+Backyard Compost'!AC$4,'Waste Composition'!$O$5:$O$20,0))*$B35</f>
        <v>52.173955339265859</v>
      </c>
      <c r="AD35" s="165">
        <f>INDEX('Waste Composition'!$P$5:$P$20,MATCH('5. YTS UCRTS+Backyard Compost'!AD$4,'Waste Composition'!$O$5:$O$20,0))*$B35</f>
        <v>10.434791067853171</v>
      </c>
      <c r="AE35" s="165">
        <f>INDEX('Waste Composition'!$P$5:$P$20,MATCH('5. YTS UCRTS+Backyard Compost'!AE$4,'Waste Composition'!$O$5:$O$20,0))*$B35</f>
        <v>156.52186601779755</v>
      </c>
      <c r="AF35" s="165">
        <f>INDEX('Waste Composition'!$P$5:$P$20,MATCH('5. YTS UCRTS+Backyard Compost'!AF$4,'Waste Composition'!$O$5:$O$20,0))*$B35</f>
        <v>20.869582135706342</v>
      </c>
      <c r="AG35" s="165">
        <f>INDEX('Waste Composition'!$P$5:$P$20,MATCH('5. YTS UCRTS+Backyard Compost'!AG$4,'Waste Composition'!$O$5:$O$20,0))*$B35</f>
        <v>20.869582135706342</v>
      </c>
      <c r="AH35" s="165">
        <f>INDEX('Waste Composition'!$P$5:$P$20,MATCH('5. YTS UCRTS+Backyard Compost'!AH$4,'Waste Composition'!$O$5:$O$20,0))*$B35</f>
        <v>52.173955339265859</v>
      </c>
      <c r="AI35" s="165">
        <f>INDEX('Waste Composition'!$P$5:$P$20,MATCH('5. YTS UCRTS+Backyard Compost'!AI$4,'Waste Composition'!$O$5:$O$20,0))*$B35</f>
        <v>62.608746407119021</v>
      </c>
      <c r="AJ35" s="165">
        <f>INDEX('Waste Composition'!$P$5:$P$20,MATCH('5. YTS UCRTS+Backyard Compost'!AJ$4,'Waste Composition'!$O$5:$O$20,0))*$B35</f>
        <v>250.43498562847608</v>
      </c>
      <c r="AK35" s="165">
        <f>INDEX('Waste Composition'!$P$5:$P$20,MATCH('5. YTS UCRTS+Backyard Compost'!AK$4,'Waste Composition'!$O$5:$O$20,0))*$B35</f>
        <v>10.434791067853171</v>
      </c>
      <c r="AL35" s="165">
        <f>INDEX('Waste Composition'!$P$5:$P$20,MATCH('5. YTS UCRTS+Backyard Compost'!AL$4,'Waste Composition'!$O$5:$O$20,0))*$B35</f>
        <v>250.43498562847608</v>
      </c>
      <c r="AM35" s="175">
        <f>INDEX('Waste Composition'!$P$5:$P$20,MATCH('5. YTS UCRTS+Backyard Compost'!AM$4,'Waste Composition'!$O$5:$O$20,0))*$B35</f>
        <v>166.95665708565073</v>
      </c>
      <c r="AO35" s="214">
        <v>0</v>
      </c>
      <c r="AP35" s="215">
        <v>0</v>
      </c>
      <c r="AQ35" s="215">
        <v>0</v>
      </c>
      <c r="AR35" s="215">
        <v>0</v>
      </c>
      <c r="AS35" s="215">
        <v>0</v>
      </c>
      <c r="AT35" s="215">
        <v>0</v>
      </c>
      <c r="AU35" s="215">
        <v>0</v>
      </c>
      <c r="AV35" s="215">
        <v>0</v>
      </c>
      <c r="AW35" s="215">
        <v>0</v>
      </c>
      <c r="AX35" s="215">
        <v>0</v>
      </c>
      <c r="AY35" s="215">
        <v>0</v>
      </c>
      <c r="AZ35" s="215">
        <v>0</v>
      </c>
      <c r="BA35" s="215">
        <v>0</v>
      </c>
      <c r="BB35" s="215">
        <v>0</v>
      </c>
      <c r="BC35" s="215">
        <v>0</v>
      </c>
      <c r="BD35" s="215">
        <v>0</v>
      </c>
      <c r="BF35" s="216">
        <v>0</v>
      </c>
      <c r="BG35" s="217">
        <v>0</v>
      </c>
      <c r="BH35" s="217">
        <v>0</v>
      </c>
      <c r="BI35" s="217">
        <v>0</v>
      </c>
      <c r="BJ35" s="217">
        <v>0</v>
      </c>
      <c r="BK35" s="217">
        <v>0</v>
      </c>
      <c r="BL35" s="217">
        <v>0</v>
      </c>
      <c r="BM35" s="217">
        <v>0</v>
      </c>
      <c r="BN35" s="217">
        <v>0</v>
      </c>
      <c r="BO35" s="217">
        <v>0</v>
      </c>
      <c r="BP35" s="217">
        <v>0</v>
      </c>
      <c r="BQ35" s="217">
        <v>0</v>
      </c>
      <c r="BR35" s="217">
        <v>0</v>
      </c>
      <c r="BS35" s="217">
        <v>0</v>
      </c>
      <c r="BT35" s="217">
        <v>0</v>
      </c>
      <c r="BU35" s="217">
        <v>0</v>
      </c>
      <c r="BW35" s="214">
        <v>1</v>
      </c>
      <c r="BX35" s="215">
        <f>'Waste Composition'!$G$5/'Waste Composition'!$P$5</f>
        <v>0.4705882352941177</v>
      </c>
      <c r="BY35" s="217">
        <v>0</v>
      </c>
      <c r="BZ35" s="217">
        <v>0</v>
      </c>
      <c r="CA35" s="215">
        <v>1</v>
      </c>
      <c r="CB35" s="215">
        <v>1</v>
      </c>
      <c r="CC35" s="215">
        <v>1</v>
      </c>
      <c r="CD35" s="215">
        <v>1</v>
      </c>
      <c r="CE35" s="215">
        <v>1</v>
      </c>
      <c r="CF35" s="215">
        <v>1</v>
      </c>
      <c r="CG35" s="215">
        <v>1</v>
      </c>
      <c r="CH35" s="215">
        <v>1</v>
      </c>
      <c r="CI35" s="215">
        <v>1</v>
      </c>
      <c r="CJ35" s="215">
        <v>1</v>
      </c>
      <c r="CK35" s="215">
        <v>1</v>
      </c>
      <c r="CL35" s="219">
        <v>1</v>
      </c>
      <c r="CN35" s="216">
        <v>0</v>
      </c>
      <c r="CO35" s="217">
        <v>0</v>
      </c>
      <c r="CP35" s="217">
        <v>0</v>
      </c>
      <c r="CQ35" s="217">
        <v>0</v>
      </c>
      <c r="CR35" s="217">
        <v>0</v>
      </c>
      <c r="CS35" s="217">
        <v>0</v>
      </c>
      <c r="CT35" s="217">
        <v>0</v>
      </c>
      <c r="CU35" s="217">
        <v>0</v>
      </c>
      <c r="CV35" s="217">
        <v>0</v>
      </c>
      <c r="CW35" s="217">
        <v>0</v>
      </c>
      <c r="CX35" s="217">
        <v>0</v>
      </c>
      <c r="CY35" s="217">
        <v>0</v>
      </c>
      <c r="CZ35" s="217">
        <v>0</v>
      </c>
      <c r="DA35" s="217">
        <v>0</v>
      </c>
      <c r="DB35" s="217">
        <v>0</v>
      </c>
      <c r="DC35" s="217">
        <v>0</v>
      </c>
      <c r="DE35" s="216">
        <v>0</v>
      </c>
      <c r="DF35" s="215">
        <f>'Waste Composition'!$G$16/'Waste Composition'!$P$5</f>
        <v>0.52941176470588236</v>
      </c>
      <c r="DG35" s="215">
        <v>1</v>
      </c>
      <c r="DH35" s="215">
        <v>1</v>
      </c>
      <c r="DI35" s="217">
        <v>0</v>
      </c>
      <c r="DJ35" s="217">
        <v>0</v>
      </c>
      <c r="DK35" s="217">
        <v>0</v>
      </c>
      <c r="DL35" s="217">
        <v>0</v>
      </c>
      <c r="DM35" s="217">
        <v>0</v>
      </c>
      <c r="DN35" s="217">
        <v>0</v>
      </c>
      <c r="DO35" s="217">
        <v>0</v>
      </c>
      <c r="DP35" s="217">
        <v>0</v>
      </c>
      <c r="DQ35" s="217">
        <v>0</v>
      </c>
      <c r="DR35" s="217">
        <v>0</v>
      </c>
      <c r="DS35" s="217">
        <v>0</v>
      </c>
      <c r="DT35" s="217">
        <v>0</v>
      </c>
      <c r="DV35" s="216">
        <v>0</v>
      </c>
      <c r="DW35" s="217">
        <v>0</v>
      </c>
      <c r="DX35" s="217">
        <v>0</v>
      </c>
      <c r="DY35" s="217">
        <v>0</v>
      </c>
      <c r="DZ35" s="217">
        <v>0</v>
      </c>
      <c r="EA35" s="217">
        <v>0</v>
      </c>
      <c r="EB35" s="217">
        <v>0</v>
      </c>
      <c r="EC35" s="217">
        <v>0</v>
      </c>
      <c r="ED35" s="217">
        <v>0</v>
      </c>
      <c r="EE35" s="217">
        <v>0</v>
      </c>
      <c r="EF35" s="217">
        <v>0</v>
      </c>
      <c r="EG35" s="217">
        <v>0</v>
      </c>
      <c r="EH35" s="217">
        <v>0</v>
      </c>
      <c r="EI35" s="217">
        <v>0</v>
      </c>
      <c r="EJ35" s="217">
        <v>0</v>
      </c>
      <c r="EK35" s="217">
        <v>0</v>
      </c>
      <c r="EM35" s="172">
        <f>$X$35*AO35</f>
        <v>0</v>
      </c>
      <c r="EN35" s="164">
        <f>$Y$35*AP35</f>
        <v>0</v>
      </c>
      <c r="EO35" s="164">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73">
        <f>$AM$35*BD35</f>
        <v>0</v>
      </c>
      <c r="FC35" s="229"/>
      <c r="FD35" s="172">
        <f>$X$35*BF35</f>
        <v>0</v>
      </c>
      <c r="FE35" s="164">
        <f>$Y$35*BG35</f>
        <v>0</v>
      </c>
      <c r="FF35" s="164">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73">
        <f>$AM$35*BU35</f>
        <v>0</v>
      </c>
      <c r="FT35" s="229"/>
      <c r="FU35" s="172">
        <f>$X$35*BW35</f>
        <v>83.478328542825366</v>
      </c>
      <c r="FV35" s="164">
        <f>$Y$35*BX35</f>
        <v>166.95665708565073</v>
      </c>
      <c r="FW35" s="164">
        <f>$Z$35*BY35</f>
        <v>0</v>
      </c>
      <c r="FX35" s="164">
        <f>$AA$35*BZ35</f>
        <v>0</v>
      </c>
      <c r="FY35" s="164">
        <f>$AB$35*CA35</f>
        <v>31.304373203559511</v>
      </c>
      <c r="FZ35" s="164">
        <f>$AC$35*CB35</f>
        <v>52.173955339265859</v>
      </c>
      <c r="GA35" s="164">
        <f>$AD$35*CC35</f>
        <v>10.434791067853171</v>
      </c>
      <c r="GB35" s="164">
        <f>$AE$35*CD35</f>
        <v>156.52186601779755</v>
      </c>
      <c r="GC35" s="164">
        <f>$AF$35*CE35</f>
        <v>20.869582135706342</v>
      </c>
      <c r="GD35" s="164">
        <f>$AG$35*CF35</f>
        <v>20.869582135706342</v>
      </c>
      <c r="GE35" s="164">
        <f>$AH$35*CG35</f>
        <v>52.173955339265859</v>
      </c>
      <c r="GF35" s="164">
        <f>$AI$35*CH35</f>
        <v>62.608746407119021</v>
      </c>
      <c r="GG35" s="164">
        <f>$AJ$35*CI35</f>
        <v>250.43498562847608</v>
      </c>
      <c r="GH35" s="164">
        <f>$AK$35*CJ35</f>
        <v>10.434791067853171</v>
      </c>
      <c r="GI35" s="164">
        <f>$AL$35*CK35</f>
        <v>250.43498562847608</v>
      </c>
      <c r="GJ35" s="173">
        <f>$AM$35*CL35</f>
        <v>166.95665708565073</v>
      </c>
      <c r="GK35" s="229"/>
      <c r="GL35" s="172">
        <f>$X$35*CN35</f>
        <v>0</v>
      </c>
      <c r="GM35" s="164">
        <f>$Y$35*CO35</f>
        <v>0</v>
      </c>
      <c r="GN35" s="164">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73">
        <f>$AM$35*DC35</f>
        <v>0</v>
      </c>
      <c r="HB35" s="229"/>
      <c r="HC35" s="172">
        <f>$X$35*DE35</f>
        <v>0</v>
      </c>
      <c r="HD35" s="164">
        <f>$Y$35*DF35</f>
        <v>187.82623922135707</v>
      </c>
      <c r="HE35" s="164">
        <f>$Z$35*DG35</f>
        <v>375.65247844271414</v>
      </c>
      <c r="HF35" s="164">
        <f>$AA$35*DH35</f>
        <v>187.82623922135707</v>
      </c>
      <c r="HG35" s="164">
        <f>$AB$35*DI35</f>
        <v>0</v>
      </c>
      <c r="HH35" s="164">
        <f>$AC$35*DJ35</f>
        <v>0</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73">
        <f>$AM$35*DT35</f>
        <v>0</v>
      </c>
      <c r="HS35" s="229"/>
      <c r="HT35" s="172">
        <f>$X$35*DV35</f>
        <v>0</v>
      </c>
      <c r="HU35" s="164">
        <f>$Y$35*DW35</f>
        <v>0</v>
      </c>
      <c r="HV35" s="164">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73">
        <f>$AM$35*EK35</f>
        <v>0</v>
      </c>
    </row>
    <row r="36" spans="1:243">
      <c r="A36" s="75" t="s">
        <v>270</v>
      </c>
      <c r="B36" s="191">
        <f>AVERAGE(B34:B35)</f>
        <v>6742.3649999999998</v>
      </c>
      <c r="C36" s="76"/>
      <c r="D36" s="76"/>
      <c r="E36" s="76"/>
      <c r="F36" s="76"/>
      <c r="G36" s="76"/>
      <c r="H36" s="77"/>
      <c r="I36" s="76"/>
      <c r="J36" s="76"/>
      <c r="K36" s="76"/>
      <c r="L36" s="76"/>
      <c r="M36" s="76"/>
      <c r="N36" s="176"/>
      <c r="O36" s="184"/>
      <c r="P36" s="185"/>
      <c r="Q36" s="185"/>
      <c r="R36" s="186"/>
      <c r="S36" s="170">
        <f>AVERAGE(S34:S35)</f>
        <v>0</v>
      </c>
      <c r="T36" s="163">
        <f>AVERAGE(T34:T35)</f>
        <v>6.6532620533076923</v>
      </c>
      <c r="U36" s="163">
        <f>AVERAGE(U34:U35)</f>
        <v>4.3643501526153843</v>
      </c>
      <c r="V36" s="171">
        <f>AVERAGE(V34:V35)</f>
        <v>191.77917226829271</v>
      </c>
      <c r="X36" s="170">
        <f>AVERAGE(X34:X35)</f>
        <v>269.69460000000004</v>
      </c>
      <c r="Y36" s="163">
        <f t="shared" ref="Y36:AM36" si="44">AVERAGE(Y34:Y35)</f>
        <v>1146.2020499999999</v>
      </c>
      <c r="Z36" s="163">
        <f t="shared" si="44"/>
        <v>1213.6257000000001</v>
      </c>
      <c r="AA36" s="163">
        <f t="shared" si="44"/>
        <v>606.81285000000003</v>
      </c>
      <c r="AB36" s="163">
        <f t="shared" si="44"/>
        <v>101.135475</v>
      </c>
      <c r="AC36" s="163">
        <f t="shared" si="44"/>
        <v>168.55912499999999</v>
      </c>
      <c r="AD36" s="163">
        <f t="shared" si="44"/>
        <v>33.711825000000005</v>
      </c>
      <c r="AE36" s="163">
        <f t="shared" si="44"/>
        <v>505.67737499999998</v>
      </c>
      <c r="AF36" s="163">
        <f t="shared" si="44"/>
        <v>67.423650000000009</v>
      </c>
      <c r="AG36" s="163">
        <f t="shared" si="44"/>
        <v>67.423650000000009</v>
      </c>
      <c r="AH36" s="163">
        <f t="shared" si="44"/>
        <v>168.55912499999999</v>
      </c>
      <c r="AI36" s="163">
        <f t="shared" si="44"/>
        <v>202.27095</v>
      </c>
      <c r="AJ36" s="163">
        <f t="shared" si="44"/>
        <v>809.0838</v>
      </c>
      <c r="AK36" s="163">
        <f t="shared" si="44"/>
        <v>33.711825000000005</v>
      </c>
      <c r="AL36" s="163">
        <f t="shared" si="44"/>
        <v>809.0838</v>
      </c>
      <c r="AM36" s="171">
        <f t="shared" si="44"/>
        <v>539.38920000000007</v>
      </c>
      <c r="AO36" s="170"/>
      <c r="AP36" s="163"/>
      <c r="AQ36" s="163"/>
      <c r="AR36" s="163"/>
      <c r="AS36" s="163"/>
      <c r="AT36" s="163"/>
      <c r="AU36" s="163"/>
      <c r="AV36" s="163"/>
      <c r="AW36" s="163"/>
      <c r="AX36" s="163"/>
      <c r="AY36" s="163"/>
      <c r="AZ36" s="163"/>
      <c r="BA36" s="163"/>
      <c r="BB36" s="163"/>
      <c r="BC36" s="163"/>
      <c r="BD36" s="171"/>
      <c r="BF36" s="170"/>
      <c r="BG36" s="163"/>
      <c r="BH36" s="163"/>
      <c r="BI36" s="163"/>
      <c r="BJ36" s="163"/>
      <c r="BK36" s="163"/>
      <c r="BL36" s="163"/>
      <c r="BM36" s="163"/>
      <c r="BN36" s="163"/>
      <c r="BO36" s="163"/>
      <c r="BP36" s="163"/>
      <c r="BQ36" s="163"/>
      <c r="BR36" s="163"/>
      <c r="BS36" s="163"/>
      <c r="BT36" s="163"/>
      <c r="BU36" s="171"/>
      <c r="BW36" s="170"/>
      <c r="BX36" s="163"/>
      <c r="BY36" s="163"/>
      <c r="BZ36" s="163"/>
      <c r="CA36" s="163"/>
      <c r="CB36" s="163"/>
      <c r="CC36" s="163"/>
      <c r="CD36" s="163"/>
      <c r="CE36" s="163"/>
      <c r="CF36" s="163"/>
      <c r="CG36" s="163"/>
      <c r="CH36" s="163"/>
      <c r="CI36" s="163"/>
      <c r="CJ36" s="163"/>
      <c r="CK36" s="163"/>
      <c r="CL36" s="171"/>
      <c r="CN36" s="170"/>
      <c r="CO36" s="163"/>
      <c r="CP36" s="163"/>
      <c r="CQ36" s="163"/>
      <c r="CR36" s="163"/>
      <c r="CS36" s="163"/>
      <c r="CT36" s="163"/>
      <c r="CU36" s="163"/>
      <c r="CV36" s="163"/>
      <c r="CW36" s="163"/>
      <c r="CX36" s="163"/>
      <c r="CY36" s="163"/>
      <c r="CZ36" s="163"/>
      <c r="DA36" s="163"/>
      <c r="DB36" s="163"/>
      <c r="DC36" s="171"/>
      <c r="DE36" s="170"/>
      <c r="DF36" s="163"/>
      <c r="DG36" s="163"/>
      <c r="DH36" s="163"/>
      <c r="DI36" s="163"/>
      <c r="DJ36" s="163"/>
      <c r="DK36" s="163"/>
      <c r="DL36" s="163"/>
      <c r="DM36" s="163"/>
      <c r="DN36" s="163"/>
      <c r="DO36" s="163"/>
      <c r="DP36" s="163"/>
      <c r="DQ36" s="163"/>
      <c r="DR36" s="163"/>
      <c r="DS36" s="163"/>
      <c r="DT36" s="171"/>
      <c r="DV36" s="170"/>
      <c r="DW36" s="163"/>
      <c r="DX36" s="163"/>
      <c r="DY36" s="163"/>
      <c r="DZ36" s="163"/>
      <c r="EA36" s="163"/>
      <c r="EB36" s="163"/>
      <c r="EC36" s="163"/>
      <c r="ED36" s="163"/>
      <c r="EE36" s="163"/>
      <c r="EF36" s="163"/>
      <c r="EG36" s="163"/>
      <c r="EH36" s="163"/>
      <c r="EI36" s="163"/>
      <c r="EJ36" s="163"/>
      <c r="EK36" s="171"/>
      <c r="EM36" s="170">
        <f>AVERAGE(EM34:EM35)</f>
        <v>0</v>
      </c>
      <c r="EN36" s="163">
        <f t="shared" ref="EN36:FB36" si="45">AVERAGE(EN34:EN35)</f>
        <v>0</v>
      </c>
      <c r="EO36" s="163">
        <f t="shared" si="45"/>
        <v>0</v>
      </c>
      <c r="EP36" s="163">
        <f t="shared" si="45"/>
        <v>0</v>
      </c>
      <c r="EQ36" s="163">
        <f t="shared" si="45"/>
        <v>0</v>
      </c>
      <c r="ER36" s="163">
        <f t="shared" si="45"/>
        <v>0</v>
      </c>
      <c r="ES36" s="163">
        <f t="shared" si="45"/>
        <v>0</v>
      </c>
      <c r="ET36" s="163">
        <f t="shared" si="45"/>
        <v>0</v>
      </c>
      <c r="EU36" s="163">
        <f t="shared" si="45"/>
        <v>0</v>
      </c>
      <c r="EV36" s="163">
        <f t="shared" si="45"/>
        <v>0</v>
      </c>
      <c r="EW36" s="163">
        <f t="shared" si="45"/>
        <v>0</v>
      </c>
      <c r="EX36" s="163">
        <f t="shared" si="45"/>
        <v>0</v>
      </c>
      <c r="EY36" s="163">
        <f t="shared" si="45"/>
        <v>0</v>
      </c>
      <c r="EZ36" s="163">
        <f t="shared" si="45"/>
        <v>0</v>
      </c>
      <c r="FA36" s="163">
        <f t="shared" si="45"/>
        <v>0</v>
      </c>
      <c r="FB36" s="171">
        <f t="shared" si="45"/>
        <v>0</v>
      </c>
      <c r="FC36" s="229"/>
      <c r="FD36" s="170">
        <f>AVERAGE(FD34:FD35)</f>
        <v>0</v>
      </c>
      <c r="FE36" s="163">
        <f t="shared" ref="FE36:FS36" si="46">AVERAGE(FE34:FE35)</f>
        <v>0</v>
      </c>
      <c r="FF36" s="163">
        <f t="shared" si="46"/>
        <v>0</v>
      </c>
      <c r="FG36" s="163">
        <f t="shared" si="46"/>
        <v>0</v>
      </c>
      <c r="FH36" s="163">
        <f t="shared" si="46"/>
        <v>0</v>
      </c>
      <c r="FI36" s="163">
        <f t="shared" si="46"/>
        <v>0</v>
      </c>
      <c r="FJ36" s="163">
        <f t="shared" si="46"/>
        <v>0</v>
      </c>
      <c r="FK36" s="163">
        <f t="shared" si="46"/>
        <v>0</v>
      </c>
      <c r="FL36" s="163">
        <f t="shared" si="46"/>
        <v>0</v>
      </c>
      <c r="FM36" s="163">
        <f t="shared" si="46"/>
        <v>0</v>
      </c>
      <c r="FN36" s="163">
        <f t="shared" si="46"/>
        <v>0</v>
      </c>
      <c r="FO36" s="163">
        <f t="shared" si="46"/>
        <v>0</v>
      </c>
      <c r="FP36" s="163">
        <f t="shared" si="46"/>
        <v>0</v>
      </c>
      <c r="FQ36" s="163">
        <f t="shared" si="46"/>
        <v>0</v>
      </c>
      <c r="FR36" s="163">
        <f t="shared" si="46"/>
        <v>0</v>
      </c>
      <c r="FS36" s="171">
        <f t="shared" si="46"/>
        <v>0</v>
      </c>
      <c r="FT36" s="229"/>
      <c r="FU36" s="170">
        <f>AVERAGE(FU34:FU35)</f>
        <v>41.739164271412683</v>
      </c>
      <c r="FV36" s="163">
        <f t="shared" ref="FV36:GJ36" si="47">AVERAGE(FV34:FV35)</f>
        <v>83.478328542825366</v>
      </c>
      <c r="FW36" s="163">
        <f t="shared" si="47"/>
        <v>0</v>
      </c>
      <c r="FX36" s="163">
        <f t="shared" si="47"/>
        <v>0</v>
      </c>
      <c r="FY36" s="163">
        <f t="shared" si="47"/>
        <v>15.652186601779755</v>
      </c>
      <c r="FZ36" s="163">
        <f t="shared" si="47"/>
        <v>26.08697766963293</v>
      </c>
      <c r="GA36" s="163">
        <f t="shared" si="47"/>
        <v>5.2173955339265854</v>
      </c>
      <c r="GB36" s="163">
        <f t="shared" si="47"/>
        <v>78.260933008898775</v>
      </c>
      <c r="GC36" s="163">
        <f t="shared" si="47"/>
        <v>10.434791067853171</v>
      </c>
      <c r="GD36" s="163">
        <f t="shared" si="47"/>
        <v>10.434791067853171</v>
      </c>
      <c r="GE36" s="163">
        <f t="shared" si="47"/>
        <v>26.08697766963293</v>
      </c>
      <c r="GF36" s="163">
        <f t="shared" si="47"/>
        <v>31.304373203559511</v>
      </c>
      <c r="GG36" s="163">
        <f t="shared" si="47"/>
        <v>809.0838</v>
      </c>
      <c r="GH36" s="163">
        <f t="shared" si="47"/>
        <v>5.2173955339265854</v>
      </c>
      <c r="GI36" s="163">
        <f t="shared" si="47"/>
        <v>125.21749281423804</v>
      </c>
      <c r="GJ36" s="171">
        <f t="shared" si="47"/>
        <v>539.38920000000007</v>
      </c>
      <c r="GK36" s="229"/>
      <c r="GL36" s="170">
        <f>AVERAGE(GL34:GL35)</f>
        <v>0</v>
      </c>
      <c r="GM36" s="163">
        <f t="shared" ref="GM36:HA36" si="48">AVERAGE(GM34:GM35)</f>
        <v>0</v>
      </c>
      <c r="GN36" s="163">
        <f t="shared" si="48"/>
        <v>0</v>
      </c>
      <c r="GO36" s="163">
        <f t="shared" si="48"/>
        <v>0</v>
      </c>
      <c r="GP36" s="163">
        <f t="shared" si="48"/>
        <v>0</v>
      </c>
      <c r="GQ36" s="163">
        <f t="shared" si="48"/>
        <v>0</v>
      </c>
      <c r="GR36" s="163">
        <f t="shared" si="48"/>
        <v>0</v>
      </c>
      <c r="GS36" s="163">
        <f t="shared" si="48"/>
        <v>0</v>
      </c>
      <c r="GT36" s="163">
        <f t="shared" si="48"/>
        <v>0</v>
      </c>
      <c r="GU36" s="163">
        <f t="shared" si="48"/>
        <v>0</v>
      </c>
      <c r="GV36" s="163">
        <f t="shared" si="48"/>
        <v>0</v>
      </c>
      <c r="GW36" s="163">
        <f t="shared" si="48"/>
        <v>0</v>
      </c>
      <c r="GX36" s="163">
        <f t="shared" si="48"/>
        <v>0</v>
      </c>
      <c r="GY36" s="163">
        <f t="shared" si="48"/>
        <v>0</v>
      </c>
      <c r="GZ36" s="163">
        <f t="shared" si="48"/>
        <v>0</v>
      </c>
      <c r="HA36" s="171">
        <f t="shared" si="48"/>
        <v>0</v>
      </c>
      <c r="HB36" s="229"/>
      <c r="HC36" s="170">
        <f>AVERAGE(HC34:HC35)</f>
        <v>0</v>
      </c>
      <c r="HD36" s="163">
        <f t="shared" ref="HD36:HR36" si="49">AVERAGE(HD34:HD35)</f>
        <v>606.81285000000003</v>
      </c>
      <c r="HE36" s="163">
        <f t="shared" si="49"/>
        <v>1213.6257000000001</v>
      </c>
      <c r="HF36" s="163">
        <f t="shared" si="49"/>
        <v>606.81285000000003</v>
      </c>
      <c r="HG36" s="163">
        <f t="shared" si="49"/>
        <v>0</v>
      </c>
      <c r="HH36" s="163">
        <f t="shared" si="49"/>
        <v>0</v>
      </c>
      <c r="HI36" s="163">
        <f t="shared" si="49"/>
        <v>0</v>
      </c>
      <c r="HJ36" s="163">
        <f t="shared" si="49"/>
        <v>0</v>
      </c>
      <c r="HK36" s="163">
        <f t="shared" si="49"/>
        <v>0</v>
      </c>
      <c r="HL36" s="163">
        <f t="shared" si="49"/>
        <v>0</v>
      </c>
      <c r="HM36" s="163">
        <f t="shared" si="49"/>
        <v>0</v>
      </c>
      <c r="HN36" s="163">
        <f t="shared" si="49"/>
        <v>0</v>
      </c>
      <c r="HO36" s="163">
        <f t="shared" si="49"/>
        <v>0</v>
      </c>
      <c r="HP36" s="163">
        <f t="shared" si="49"/>
        <v>0</v>
      </c>
      <c r="HQ36" s="163">
        <f t="shared" si="49"/>
        <v>0</v>
      </c>
      <c r="HR36" s="171">
        <f t="shared" si="49"/>
        <v>0</v>
      </c>
      <c r="HS36" s="229"/>
      <c r="HT36" s="170">
        <f>AVERAGE(HT34:HT35)</f>
        <v>0</v>
      </c>
      <c r="HU36" s="163">
        <f t="shared" ref="HU36:II36" si="50">AVERAGE(HU34:HU35)</f>
        <v>0</v>
      </c>
      <c r="HV36" s="163">
        <f t="shared" si="50"/>
        <v>0</v>
      </c>
      <c r="HW36" s="163">
        <f t="shared" si="50"/>
        <v>0</v>
      </c>
      <c r="HX36" s="163">
        <f t="shared" si="50"/>
        <v>0</v>
      </c>
      <c r="HY36" s="163">
        <f t="shared" si="50"/>
        <v>0</v>
      </c>
      <c r="HZ36" s="163">
        <f t="shared" si="50"/>
        <v>0</v>
      </c>
      <c r="IA36" s="163">
        <f t="shared" si="50"/>
        <v>0</v>
      </c>
      <c r="IB36" s="163">
        <f t="shared" si="50"/>
        <v>0</v>
      </c>
      <c r="IC36" s="163">
        <f t="shared" si="50"/>
        <v>0</v>
      </c>
      <c r="ID36" s="163">
        <f t="shared" si="50"/>
        <v>0</v>
      </c>
      <c r="IE36" s="163">
        <f t="shared" si="50"/>
        <v>0</v>
      </c>
      <c r="IF36" s="163">
        <f t="shared" si="50"/>
        <v>0</v>
      </c>
      <c r="IG36" s="163">
        <f t="shared" si="50"/>
        <v>0</v>
      </c>
      <c r="IH36" s="163">
        <f t="shared" si="50"/>
        <v>0</v>
      </c>
      <c r="II36" s="171">
        <f t="shared" si="50"/>
        <v>0</v>
      </c>
    </row>
    <row r="37" spans="1:243" ht="14.65" thickBot="1">
      <c r="A37" s="78" t="s">
        <v>271</v>
      </c>
      <c r="B37" s="192">
        <f>SUM(B34:B35)</f>
        <v>13484.73</v>
      </c>
      <c r="C37" s="79"/>
      <c r="D37" s="79"/>
      <c r="E37" s="79"/>
      <c r="F37" s="79"/>
      <c r="G37" s="79"/>
      <c r="H37" s="79"/>
      <c r="I37" s="79"/>
      <c r="J37" s="79"/>
      <c r="K37" s="79"/>
      <c r="L37" s="79"/>
      <c r="M37" s="79"/>
      <c r="N37" s="177"/>
      <c r="O37" s="180"/>
      <c r="P37" s="79"/>
      <c r="Q37" s="79"/>
      <c r="R37" s="181"/>
      <c r="S37" s="174">
        <f>SUM(S34:S35)</f>
        <v>0</v>
      </c>
      <c r="T37" s="165">
        <f>SUM(T34:T35)</f>
        <v>13.306524106615385</v>
      </c>
      <c r="U37" s="165">
        <f>SUM(U34:U35)</f>
        <v>8.7287003052307686</v>
      </c>
      <c r="V37" s="175">
        <f>SUM(V34:V35)</f>
        <v>383.55834453658542</v>
      </c>
      <c r="X37" s="174">
        <f>SUM(X34:X35)</f>
        <v>539.38920000000007</v>
      </c>
      <c r="Y37" s="165">
        <f t="shared" ref="Y37:AM37" si="51">SUM(Y34:Y35)</f>
        <v>2292.4040999999997</v>
      </c>
      <c r="Z37" s="165">
        <f t="shared" si="51"/>
        <v>2427.2514000000001</v>
      </c>
      <c r="AA37" s="165">
        <f t="shared" si="51"/>
        <v>1213.6257000000001</v>
      </c>
      <c r="AB37" s="165">
        <f t="shared" si="51"/>
        <v>202.27095</v>
      </c>
      <c r="AC37" s="165">
        <f t="shared" si="51"/>
        <v>337.11824999999999</v>
      </c>
      <c r="AD37" s="165">
        <f t="shared" si="51"/>
        <v>67.423650000000009</v>
      </c>
      <c r="AE37" s="165">
        <f t="shared" si="51"/>
        <v>1011.35475</v>
      </c>
      <c r="AF37" s="165">
        <f t="shared" si="51"/>
        <v>134.84730000000002</v>
      </c>
      <c r="AG37" s="165">
        <f t="shared" si="51"/>
        <v>134.84730000000002</v>
      </c>
      <c r="AH37" s="165">
        <f t="shared" si="51"/>
        <v>337.11824999999999</v>
      </c>
      <c r="AI37" s="165">
        <f t="shared" si="51"/>
        <v>404.5419</v>
      </c>
      <c r="AJ37" s="165">
        <f t="shared" si="51"/>
        <v>1618.1676</v>
      </c>
      <c r="AK37" s="165">
        <f t="shared" si="51"/>
        <v>67.423650000000009</v>
      </c>
      <c r="AL37" s="165">
        <f t="shared" si="51"/>
        <v>1618.1676</v>
      </c>
      <c r="AM37" s="175">
        <f t="shared" si="51"/>
        <v>1078.7784000000001</v>
      </c>
      <c r="AO37" s="174"/>
      <c r="AP37" s="165"/>
      <c r="AQ37" s="165"/>
      <c r="AR37" s="165"/>
      <c r="AS37" s="165"/>
      <c r="AT37" s="165"/>
      <c r="AU37" s="165"/>
      <c r="AV37" s="165"/>
      <c r="AW37" s="165"/>
      <c r="AX37" s="165"/>
      <c r="AY37" s="165"/>
      <c r="AZ37" s="165"/>
      <c r="BA37" s="165"/>
      <c r="BB37" s="165"/>
      <c r="BC37" s="165"/>
      <c r="BD37" s="175"/>
      <c r="BF37" s="174"/>
      <c r="BG37" s="165"/>
      <c r="BH37" s="165"/>
      <c r="BI37" s="165"/>
      <c r="BJ37" s="165"/>
      <c r="BK37" s="165"/>
      <c r="BL37" s="165"/>
      <c r="BM37" s="165"/>
      <c r="BN37" s="165"/>
      <c r="BO37" s="165"/>
      <c r="BP37" s="165"/>
      <c r="BQ37" s="165"/>
      <c r="BR37" s="165"/>
      <c r="BS37" s="165"/>
      <c r="BT37" s="165"/>
      <c r="BU37" s="175"/>
      <c r="BW37" s="174"/>
      <c r="BX37" s="165"/>
      <c r="BY37" s="165"/>
      <c r="BZ37" s="165"/>
      <c r="CA37" s="165"/>
      <c r="CB37" s="165"/>
      <c r="CC37" s="165"/>
      <c r="CD37" s="165"/>
      <c r="CE37" s="165"/>
      <c r="CF37" s="165"/>
      <c r="CG37" s="165"/>
      <c r="CH37" s="165"/>
      <c r="CI37" s="165"/>
      <c r="CJ37" s="165"/>
      <c r="CK37" s="165"/>
      <c r="CL37" s="175"/>
      <c r="CN37" s="174"/>
      <c r="CO37" s="165"/>
      <c r="CP37" s="165"/>
      <c r="CQ37" s="165"/>
      <c r="CR37" s="165"/>
      <c r="CS37" s="165"/>
      <c r="CT37" s="165"/>
      <c r="CU37" s="165"/>
      <c r="CV37" s="165"/>
      <c r="CW37" s="165"/>
      <c r="CX37" s="165"/>
      <c r="CY37" s="165"/>
      <c r="CZ37" s="165"/>
      <c r="DA37" s="165"/>
      <c r="DB37" s="165"/>
      <c r="DC37" s="175"/>
      <c r="DE37" s="174"/>
      <c r="DF37" s="165"/>
      <c r="DG37" s="165"/>
      <c r="DH37" s="165"/>
      <c r="DI37" s="165"/>
      <c r="DJ37" s="165"/>
      <c r="DK37" s="165"/>
      <c r="DL37" s="165"/>
      <c r="DM37" s="165"/>
      <c r="DN37" s="165"/>
      <c r="DO37" s="165"/>
      <c r="DP37" s="165"/>
      <c r="DQ37" s="165"/>
      <c r="DR37" s="165"/>
      <c r="DS37" s="165"/>
      <c r="DT37" s="175"/>
      <c r="DV37" s="174"/>
      <c r="DW37" s="165"/>
      <c r="DX37" s="165"/>
      <c r="DY37" s="165"/>
      <c r="DZ37" s="165"/>
      <c r="EA37" s="165"/>
      <c r="EB37" s="165"/>
      <c r="EC37" s="165"/>
      <c r="ED37" s="165"/>
      <c r="EE37" s="165"/>
      <c r="EF37" s="165"/>
      <c r="EG37" s="165"/>
      <c r="EH37" s="165"/>
      <c r="EI37" s="165"/>
      <c r="EJ37" s="165"/>
      <c r="EK37" s="175"/>
      <c r="EM37" s="174">
        <f>SUM(EM34:EM35)</f>
        <v>0</v>
      </c>
      <c r="EN37" s="165">
        <f t="shared" ref="EN37:FB37" si="52">SUM(EN34:EN35)</f>
        <v>0</v>
      </c>
      <c r="EO37" s="165">
        <f t="shared" si="52"/>
        <v>0</v>
      </c>
      <c r="EP37" s="165">
        <f t="shared" si="52"/>
        <v>0</v>
      </c>
      <c r="EQ37" s="165">
        <f t="shared" si="52"/>
        <v>0</v>
      </c>
      <c r="ER37" s="165">
        <f t="shared" si="52"/>
        <v>0</v>
      </c>
      <c r="ES37" s="165">
        <f t="shared" si="52"/>
        <v>0</v>
      </c>
      <c r="ET37" s="165">
        <f t="shared" si="52"/>
        <v>0</v>
      </c>
      <c r="EU37" s="165">
        <f t="shared" si="52"/>
        <v>0</v>
      </c>
      <c r="EV37" s="165">
        <f t="shared" si="52"/>
        <v>0</v>
      </c>
      <c r="EW37" s="165">
        <f t="shared" si="52"/>
        <v>0</v>
      </c>
      <c r="EX37" s="165">
        <f t="shared" si="52"/>
        <v>0</v>
      </c>
      <c r="EY37" s="165">
        <f t="shared" si="52"/>
        <v>0</v>
      </c>
      <c r="EZ37" s="165">
        <f t="shared" si="52"/>
        <v>0</v>
      </c>
      <c r="FA37" s="165">
        <f t="shared" si="52"/>
        <v>0</v>
      </c>
      <c r="FB37" s="175">
        <f t="shared" si="52"/>
        <v>0</v>
      </c>
      <c r="FC37" s="229"/>
      <c r="FD37" s="174">
        <f>SUM(FD34:FD35)</f>
        <v>0</v>
      </c>
      <c r="FE37" s="165">
        <f t="shared" ref="FE37:FS37" si="53">SUM(FE34:FE35)</f>
        <v>0</v>
      </c>
      <c r="FF37" s="165">
        <f t="shared" si="53"/>
        <v>0</v>
      </c>
      <c r="FG37" s="165">
        <f t="shared" si="53"/>
        <v>0</v>
      </c>
      <c r="FH37" s="165">
        <f t="shared" si="53"/>
        <v>0</v>
      </c>
      <c r="FI37" s="165">
        <f t="shared" si="53"/>
        <v>0</v>
      </c>
      <c r="FJ37" s="165">
        <f t="shared" si="53"/>
        <v>0</v>
      </c>
      <c r="FK37" s="165">
        <f t="shared" si="53"/>
        <v>0</v>
      </c>
      <c r="FL37" s="165">
        <f t="shared" si="53"/>
        <v>0</v>
      </c>
      <c r="FM37" s="165">
        <f t="shared" si="53"/>
        <v>0</v>
      </c>
      <c r="FN37" s="165">
        <f t="shared" si="53"/>
        <v>0</v>
      </c>
      <c r="FO37" s="165">
        <f t="shared" si="53"/>
        <v>0</v>
      </c>
      <c r="FP37" s="165">
        <f t="shared" si="53"/>
        <v>0</v>
      </c>
      <c r="FQ37" s="165">
        <f t="shared" si="53"/>
        <v>0</v>
      </c>
      <c r="FR37" s="165">
        <f t="shared" si="53"/>
        <v>0</v>
      </c>
      <c r="FS37" s="175">
        <f t="shared" si="53"/>
        <v>0</v>
      </c>
      <c r="FT37" s="229"/>
      <c r="FU37" s="174">
        <f>SUM(FU34:FU35)</f>
        <v>83.478328542825366</v>
      </c>
      <c r="FV37" s="165">
        <f t="shared" ref="FV37:GJ37" si="54">SUM(FV34:FV35)</f>
        <v>166.95665708565073</v>
      </c>
      <c r="FW37" s="165">
        <f t="shared" si="54"/>
        <v>0</v>
      </c>
      <c r="FX37" s="165">
        <f t="shared" si="54"/>
        <v>0</v>
      </c>
      <c r="FY37" s="165">
        <f t="shared" si="54"/>
        <v>31.304373203559511</v>
      </c>
      <c r="FZ37" s="165">
        <f t="shared" si="54"/>
        <v>52.173955339265859</v>
      </c>
      <c r="GA37" s="165">
        <f t="shared" si="54"/>
        <v>10.434791067853171</v>
      </c>
      <c r="GB37" s="165">
        <f t="shared" si="54"/>
        <v>156.52186601779755</v>
      </c>
      <c r="GC37" s="165">
        <f t="shared" si="54"/>
        <v>20.869582135706342</v>
      </c>
      <c r="GD37" s="165">
        <f t="shared" si="54"/>
        <v>20.869582135706342</v>
      </c>
      <c r="GE37" s="165">
        <f t="shared" si="54"/>
        <v>52.173955339265859</v>
      </c>
      <c r="GF37" s="165">
        <f t="shared" si="54"/>
        <v>62.608746407119021</v>
      </c>
      <c r="GG37" s="165">
        <f t="shared" si="54"/>
        <v>1618.1676</v>
      </c>
      <c r="GH37" s="165">
        <f t="shared" si="54"/>
        <v>10.434791067853171</v>
      </c>
      <c r="GI37" s="165">
        <f t="shared" si="54"/>
        <v>250.43498562847608</v>
      </c>
      <c r="GJ37" s="175">
        <f t="shared" si="54"/>
        <v>1078.7784000000001</v>
      </c>
      <c r="GK37" s="229"/>
      <c r="GL37" s="174">
        <f>SUM(GL34:GL35)</f>
        <v>0</v>
      </c>
      <c r="GM37" s="165">
        <f t="shared" ref="GM37:HA37" si="55">SUM(GM34:GM35)</f>
        <v>0</v>
      </c>
      <c r="GN37" s="165">
        <f t="shared" si="55"/>
        <v>0</v>
      </c>
      <c r="GO37" s="165">
        <f t="shared" si="55"/>
        <v>0</v>
      </c>
      <c r="GP37" s="165">
        <f t="shared" si="55"/>
        <v>0</v>
      </c>
      <c r="GQ37" s="165">
        <f t="shared" si="55"/>
        <v>0</v>
      </c>
      <c r="GR37" s="165">
        <f t="shared" si="55"/>
        <v>0</v>
      </c>
      <c r="GS37" s="165">
        <f t="shared" si="55"/>
        <v>0</v>
      </c>
      <c r="GT37" s="165">
        <f t="shared" si="55"/>
        <v>0</v>
      </c>
      <c r="GU37" s="165">
        <f t="shared" si="55"/>
        <v>0</v>
      </c>
      <c r="GV37" s="165">
        <f t="shared" si="55"/>
        <v>0</v>
      </c>
      <c r="GW37" s="165">
        <f t="shared" si="55"/>
        <v>0</v>
      </c>
      <c r="GX37" s="165">
        <f t="shared" si="55"/>
        <v>0</v>
      </c>
      <c r="GY37" s="165">
        <f t="shared" si="55"/>
        <v>0</v>
      </c>
      <c r="GZ37" s="165">
        <f t="shared" si="55"/>
        <v>0</v>
      </c>
      <c r="HA37" s="175">
        <f t="shared" si="55"/>
        <v>0</v>
      </c>
      <c r="HB37" s="229"/>
      <c r="HC37" s="174">
        <f>SUM(HC34:HC35)</f>
        <v>0</v>
      </c>
      <c r="HD37" s="165">
        <f t="shared" ref="HD37:HR37" si="56">SUM(HD34:HD35)</f>
        <v>1213.6257000000001</v>
      </c>
      <c r="HE37" s="165">
        <f t="shared" si="56"/>
        <v>2427.2514000000001</v>
      </c>
      <c r="HF37" s="165">
        <f t="shared" si="56"/>
        <v>1213.6257000000001</v>
      </c>
      <c r="HG37" s="165">
        <f t="shared" si="56"/>
        <v>0</v>
      </c>
      <c r="HH37" s="165">
        <f t="shared" si="56"/>
        <v>0</v>
      </c>
      <c r="HI37" s="165">
        <f t="shared" si="56"/>
        <v>0</v>
      </c>
      <c r="HJ37" s="165">
        <f t="shared" si="56"/>
        <v>0</v>
      </c>
      <c r="HK37" s="165">
        <f t="shared" si="56"/>
        <v>0</v>
      </c>
      <c r="HL37" s="165">
        <f t="shared" si="56"/>
        <v>0</v>
      </c>
      <c r="HM37" s="165">
        <f t="shared" si="56"/>
        <v>0</v>
      </c>
      <c r="HN37" s="165">
        <f t="shared" si="56"/>
        <v>0</v>
      </c>
      <c r="HO37" s="165">
        <f t="shared" si="56"/>
        <v>0</v>
      </c>
      <c r="HP37" s="165">
        <f t="shared" si="56"/>
        <v>0</v>
      </c>
      <c r="HQ37" s="165">
        <f t="shared" si="56"/>
        <v>0</v>
      </c>
      <c r="HR37" s="175">
        <f t="shared" si="56"/>
        <v>0</v>
      </c>
      <c r="HS37" s="229"/>
      <c r="HT37" s="174">
        <f>SUM(HT34:HT35)</f>
        <v>0</v>
      </c>
      <c r="HU37" s="165">
        <f t="shared" ref="HU37:II37" si="57">SUM(HU34:HU35)</f>
        <v>0</v>
      </c>
      <c r="HV37" s="165">
        <f t="shared" si="57"/>
        <v>0</v>
      </c>
      <c r="HW37" s="165">
        <f t="shared" si="57"/>
        <v>0</v>
      </c>
      <c r="HX37" s="165">
        <f t="shared" si="57"/>
        <v>0</v>
      </c>
      <c r="HY37" s="165">
        <f t="shared" si="57"/>
        <v>0</v>
      </c>
      <c r="HZ37" s="165">
        <f t="shared" si="57"/>
        <v>0</v>
      </c>
      <c r="IA37" s="165">
        <f t="shared" si="57"/>
        <v>0</v>
      </c>
      <c r="IB37" s="165">
        <f t="shared" si="57"/>
        <v>0</v>
      </c>
      <c r="IC37" s="165">
        <f t="shared" si="57"/>
        <v>0</v>
      </c>
      <c r="ID37" s="165">
        <f t="shared" si="57"/>
        <v>0</v>
      </c>
      <c r="IE37" s="165">
        <f t="shared" si="57"/>
        <v>0</v>
      </c>
      <c r="IF37" s="165">
        <f t="shared" si="57"/>
        <v>0</v>
      </c>
      <c r="IG37" s="165">
        <f t="shared" si="57"/>
        <v>0</v>
      </c>
      <c r="IH37" s="165">
        <f t="shared" si="57"/>
        <v>0</v>
      </c>
      <c r="II37" s="175">
        <f t="shared" si="57"/>
        <v>0</v>
      </c>
    </row>
    <row r="38" spans="1:243" ht="14.65" thickBot="1">
      <c r="EM38" s="229"/>
      <c r="EN38" s="229"/>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row>
    <row r="39" spans="1:243" ht="16.149999999999999" thickBot="1">
      <c r="A39" s="86" t="s">
        <v>25</v>
      </c>
      <c r="B39" s="193">
        <f>SUM(B37,B32,B23)</f>
        <v>84940.200000000012</v>
      </c>
      <c r="C39" s="87"/>
      <c r="D39" s="87"/>
      <c r="E39" s="87"/>
      <c r="F39" s="87"/>
      <c r="G39" s="87"/>
      <c r="H39" s="87"/>
      <c r="I39" s="87"/>
      <c r="J39" s="87"/>
      <c r="K39" s="87"/>
      <c r="L39" s="87"/>
      <c r="M39" s="87"/>
      <c r="N39" s="188"/>
      <c r="O39" s="187"/>
      <c r="P39" s="87"/>
      <c r="Q39" s="87"/>
      <c r="R39" s="188"/>
      <c r="S39" s="195">
        <f>SUM(S37,S32,S23)</f>
        <v>31.623891071980303</v>
      </c>
      <c r="T39" s="195">
        <f>SUM(T37,T32,T23)</f>
        <v>47.251992627297227</v>
      </c>
      <c r="U39" s="196">
        <f>SUM(U37,U32,U23)</f>
        <v>9.6194692472307679</v>
      </c>
      <c r="V39" s="197">
        <f>SUM(V37,V32,V23)</f>
        <v>1740.0996035824392</v>
      </c>
      <c r="W39" s="198"/>
      <c r="X39" s="209">
        <f>SUM(X37,X32,X23)</f>
        <v>3397.6079999999993</v>
      </c>
      <c r="Y39" s="210">
        <f t="shared" ref="Y39:AM39" si="58">SUM(Y37,Y32,Y23)</f>
        <v>14439.833999999999</v>
      </c>
      <c r="Z39" s="210">
        <f t="shared" si="58"/>
        <v>15289.235999999999</v>
      </c>
      <c r="AA39" s="210">
        <f t="shared" si="58"/>
        <v>7644.6179999999995</v>
      </c>
      <c r="AB39" s="210">
        <f t="shared" si="58"/>
        <v>1274.1029999999998</v>
      </c>
      <c r="AC39" s="210">
        <f t="shared" si="58"/>
        <v>2123.5050000000001</v>
      </c>
      <c r="AD39" s="210">
        <f t="shared" si="58"/>
        <v>424.70099999999991</v>
      </c>
      <c r="AE39" s="210">
        <f t="shared" si="58"/>
        <v>6370.5150000000003</v>
      </c>
      <c r="AF39" s="210">
        <f t="shared" si="58"/>
        <v>849.40199999999982</v>
      </c>
      <c r="AG39" s="210">
        <f t="shared" si="58"/>
        <v>849.40199999999982</v>
      </c>
      <c r="AH39" s="210">
        <f t="shared" si="58"/>
        <v>2123.5050000000001</v>
      </c>
      <c r="AI39" s="210">
        <f t="shared" si="58"/>
        <v>2548.2059999999997</v>
      </c>
      <c r="AJ39" s="210">
        <f t="shared" si="58"/>
        <v>10192.823999999999</v>
      </c>
      <c r="AK39" s="210">
        <f t="shared" si="58"/>
        <v>424.70099999999991</v>
      </c>
      <c r="AL39" s="210">
        <f t="shared" si="58"/>
        <v>10192.823999999999</v>
      </c>
      <c r="AM39" s="211">
        <f t="shared" si="58"/>
        <v>6795.2159999999985</v>
      </c>
      <c r="AO39" s="209"/>
      <c r="AP39" s="210"/>
      <c r="AQ39" s="210"/>
      <c r="AR39" s="210"/>
      <c r="AS39" s="210"/>
      <c r="AT39" s="210"/>
      <c r="AU39" s="210"/>
      <c r="AV39" s="210"/>
      <c r="AW39" s="210"/>
      <c r="AX39" s="210"/>
      <c r="AY39" s="210"/>
      <c r="AZ39" s="210"/>
      <c r="BA39" s="210"/>
      <c r="BB39" s="210"/>
      <c r="BC39" s="210"/>
      <c r="BD39" s="211"/>
      <c r="BF39" s="209"/>
      <c r="BG39" s="210"/>
      <c r="BH39" s="210"/>
      <c r="BI39" s="210"/>
      <c r="BJ39" s="210"/>
      <c r="BK39" s="210"/>
      <c r="BL39" s="210"/>
      <c r="BM39" s="210"/>
      <c r="BN39" s="210"/>
      <c r="BO39" s="210"/>
      <c r="BP39" s="210"/>
      <c r="BQ39" s="210"/>
      <c r="BR39" s="210"/>
      <c r="BS39" s="210"/>
      <c r="BT39" s="210"/>
      <c r="BU39" s="211"/>
      <c r="BW39" s="209"/>
      <c r="BX39" s="210"/>
      <c r="BY39" s="210"/>
      <c r="BZ39" s="210"/>
      <c r="CA39" s="210"/>
      <c r="CB39" s="210"/>
      <c r="CC39" s="210"/>
      <c r="CD39" s="210"/>
      <c r="CE39" s="210"/>
      <c r="CF39" s="210"/>
      <c r="CG39" s="210"/>
      <c r="CH39" s="210"/>
      <c r="CI39" s="210"/>
      <c r="CJ39" s="210"/>
      <c r="CK39" s="210"/>
      <c r="CL39" s="211"/>
      <c r="CN39" s="209"/>
      <c r="CO39" s="210"/>
      <c r="CP39" s="210"/>
      <c r="CQ39" s="210"/>
      <c r="CR39" s="210"/>
      <c r="CS39" s="210"/>
      <c r="CT39" s="210"/>
      <c r="CU39" s="210"/>
      <c r="CV39" s="210"/>
      <c r="CW39" s="210"/>
      <c r="CX39" s="210"/>
      <c r="CY39" s="210"/>
      <c r="CZ39" s="210"/>
      <c r="DA39" s="210"/>
      <c r="DB39" s="210"/>
      <c r="DC39" s="211"/>
      <c r="DE39" s="209"/>
      <c r="DF39" s="210"/>
      <c r="DG39" s="210"/>
      <c r="DH39" s="210"/>
      <c r="DI39" s="210"/>
      <c r="DJ39" s="210"/>
      <c r="DK39" s="210"/>
      <c r="DL39" s="210"/>
      <c r="DM39" s="210"/>
      <c r="DN39" s="210"/>
      <c r="DO39" s="210"/>
      <c r="DP39" s="210"/>
      <c r="DQ39" s="210"/>
      <c r="DR39" s="210"/>
      <c r="DS39" s="210"/>
      <c r="DT39" s="211"/>
      <c r="DV39" s="209"/>
      <c r="DW39" s="210"/>
      <c r="DX39" s="210"/>
      <c r="DY39" s="210"/>
      <c r="DZ39" s="210"/>
      <c r="EA39" s="210"/>
      <c r="EB39" s="210"/>
      <c r="EC39" s="210"/>
      <c r="ED39" s="210"/>
      <c r="EE39" s="210"/>
      <c r="EF39" s="210"/>
      <c r="EG39" s="210"/>
      <c r="EH39" s="210"/>
      <c r="EI39" s="210"/>
      <c r="EJ39" s="210"/>
      <c r="EK39" s="211"/>
      <c r="EM39" s="209">
        <f>SUM(EM23,EM32,EM37)</f>
        <v>0</v>
      </c>
      <c r="EN39" s="210">
        <f t="shared" ref="EN39:FB39" si="59">SUM(EN23,EN32,EN37)</f>
        <v>0</v>
      </c>
      <c r="EO39" s="210">
        <f t="shared" si="59"/>
        <v>0</v>
      </c>
      <c r="EP39" s="210">
        <f t="shared" si="59"/>
        <v>0</v>
      </c>
      <c r="EQ39" s="210">
        <f t="shared" si="59"/>
        <v>0</v>
      </c>
      <c r="ER39" s="210">
        <f t="shared" si="59"/>
        <v>0</v>
      </c>
      <c r="ES39" s="210">
        <f t="shared" si="59"/>
        <v>0</v>
      </c>
      <c r="ET39" s="210">
        <f t="shared" si="59"/>
        <v>0</v>
      </c>
      <c r="EU39" s="210">
        <f t="shared" si="59"/>
        <v>0</v>
      </c>
      <c r="EV39" s="210">
        <f t="shared" si="59"/>
        <v>0</v>
      </c>
      <c r="EW39" s="210">
        <f t="shared" si="59"/>
        <v>0</v>
      </c>
      <c r="EX39" s="210">
        <f t="shared" si="59"/>
        <v>0</v>
      </c>
      <c r="EY39" s="210">
        <f t="shared" si="59"/>
        <v>0</v>
      </c>
      <c r="EZ39" s="210">
        <f t="shared" si="59"/>
        <v>0</v>
      </c>
      <c r="FA39" s="210">
        <f t="shared" si="59"/>
        <v>0</v>
      </c>
      <c r="FB39" s="211">
        <f t="shared" si="59"/>
        <v>0</v>
      </c>
      <c r="FD39" s="209">
        <f>SUM(FD23,FD32,FD37)</f>
        <v>0</v>
      </c>
      <c r="FE39" s="210">
        <f t="shared" ref="FE39:FS39" si="60">SUM(FE23,FE32,FE37)</f>
        <v>0</v>
      </c>
      <c r="FF39" s="210">
        <f t="shared" si="60"/>
        <v>0</v>
      </c>
      <c r="FG39" s="210">
        <f t="shared" si="60"/>
        <v>0</v>
      </c>
      <c r="FH39" s="210">
        <f t="shared" si="60"/>
        <v>0</v>
      </c>
      <c r="FI39" s="210">
        <f t="shared" si="60"/>
        <v>0</v>
      </c>
      <c r="FJ39" s="210">
        <f t="shared" si="60"/>
        <v>0</v>
      </c>
      <c r="FK39" s="210">
        <f t="shared" si="60"/>
        <v>0</v>
      </c>
      <c r="FL39" s="210">
        <f t="shared" si="60"/>
        <v>0</v>
      </c>
      <c r="FM39" s="210">
        <f t="shared" si="60"/>
        <v>0</v>
      </c>
      <c r="FN39" s="210">
        <f t="shared" si="60"/>
        <v>0</v>
      </c>
      <c r="FO39" s="210">
        <f t="shared" si="60"/>
        <v>0</v>
      </c>
      <c r="FP39" s="210">
        <f t="shared" si="60"/>
        <v>0</v>
      </c>
      <c r="FQ39" s="210">
        <f t="shared" si="60"/>
        <v>0</v>
      </c>
      <c r="FR39" s="210">
        <f t="shared" si="60"/>
        <v>0</v>
      </c>
      <c r="FS39" s="211">
        <f t="shared" si="60"/>
        <v>0</v>
      </c>
      <c r="FU39" s="209">
        <f>SUM(FU23,FU32,FU37)</f>
        <v>2941.6971285428244</v>
      </c>
      <c r="FV39" s="210">
        <f t="shared" ref="FV39:GJ39" si="61">SUM(FV23,FV32,FV37)</f>
        <v>5883.3942570856498</v>
      </c>
      <c r="FW39" s="210">
        <f t="shared" si="61"/>
        <v>0</v>
      </c>
      <c r="FX39" s="210">
        <f t="shared" si="61"/>
        <v>0</v>
      </c>
      <c r="FY39" s="210">
        <f t="shared" si="61"/>
        <v>1103.1364232035592</v>
      </c>
      <c r="FZ39" s="210">
        <f t="shared" si="61"/>
        <v>1838.560705339266</v>
      </c>
      <c r="GA39" s="210">
        <f t="shared" si="61"/>
        <v>367.71214106785305</v>
      </c>
      <c r="GB39" s="210">
        <f t="shared" si="61"/>
        <v>5515.6821160177988</v>
      </c>
      <c r="GC39" s="210">
        <f t="shared" si="61"/>
        <v>735.42428213570611</v>
      </c>
      <c r="GD39" s="210">
        <f t="shared" si="61"/>
        <v>735.42428213570611</v>
      </c>
      <c r="GE39" s="210">
        <f t="shared" si="61"/>
        <v>1838.560705339266</v>
      </c>
      <c r="GF39" s="210">
        <f t="shared" si="61"/>
        <v>2206.2728464071183</v>
      </c>
      <c r="GG39" s="210">
        <f t="shared" si="61"/>
        <v>10192.823999999999</v>
      </c>
      <c r="GH39" s="210">
        <f t="shared" si="61"/>
        <v>367.71214106785305</v>
      </c>
      <c r="GI39" s="210">
        <f t="shared" si="61"/>
        <v>8825.0913856284733</v>
      </c>
      <c r="GJ39" s="211">
        <f t="shared" si="61"/>
        <v>6795.2159999999985</v>
      </c>
      <c r="GL39" s="209">
        <f>SUM(GL23,GL32,GL37)</f>
        <v>0</v>
      </c>
      <c r="GM39" s="210">
        <f t="shared" ref="GM39:HA39" si="62">SUM(GM23,GM32,GM37)</f>
        <v>0</v>
      </c>
      <c r="GN39" s="210">
        <f t="shared" si="62"/>
        <v>0</v>
      </c>
      <c r="GO39" s="210">
        <f t="shared" si="62"/>
        <v>0</v>
      </c>
      <c r="GP39" s="210">
        <f t="shared" si="62"/>
        <v>0</v>
      </c>
      <c r="GQ39" s="210">
        <f t="shared" si="62"/>
        <v>0</v>
      </c>
      <c r="GR39" s="210">
        <f t="shared" si="62"/>
        <v>0</v>
      </c>
      <c r="GS39" s="210">
        <f t="shared" si="62"/>
        <v>0</v>
      </c>
      <c r="GT39" s="210">
        <f t="shared" si="62"/>
        <v>0</v>
      </c>
      <c r="GU39" s="210">
        <f t="shared" si="62"/>
        <v>0</v>
      </c>
      <c r="GV39" s="210">
        <f t="shared" si="62"/>
        <v>0</v>
      </c>
      <c r="GW39" s="210">
        <f t="shared" si="62"/>
        <v>0</v>
      </c>
      <c r="GX39" s="210">
        <f t="shared" si="62"/>
        <v>0</v>
      </c>
      <c r="GY39" s="210">
        <f t="shared" si="62"/>
        <v>0</v>
      </c>
      <c r="GZ39" s="210">
        <f t="shared" si="62"/>
        <v>0</v>
      </c>
      <c r="HA39" s="211">
        <f t="shared" si="62"/>
        <v>0</v>
      </c>
      <c r="HC39" s="209">
        <f>SUM(HC23,HC32,HC37)</f>
        <v>0</v>
      </c>
      <c r="HD39" s="210">
        <f t="shared" ref="HD39:HR39" si="63">SUM(HD23,HD32,HD37)</f>
        <v>7644.6179999999986</v>
      </c>
      <c r="HE39" s="210">
        <f t="shared" si="63"/>
        <v>15289.236000000001</v>
      </c>
      <c r="HF39" s="210">
        <f t="shared" si="63"/>
        <v>7644.6180000000004</v>
      </c>
      <c r="HG39" s="210">
        <f t="shared" si="63"/>
        <v>0</v>
      </c>
      <c r="HH39" s="210">
        <f t="shared" si="63"/>
        <v>0</v>
      </c>
      <c r="HI39" s="210">
        <f t="shared" si="63"/>
        <v>0</v>
      </c>
      <c r="HJ39" s="210">
        <f t="shared" si="63"/>
        <v>0</v>
      </c>
      <c r="HK39" s="210">
        <f t="shared" si="63"/>
        <v>0</v>
      </c>
      <c r="HL39" s="210">
        <f t="shared" si="63"/>
        <v>0</v>
      </c>
      <c r="HM39" s="210">
        <f t="shared" si="63"/>
        <v>0</v>
      </c>
      <c r="HN39" s="210">
        <f t="shared" si="63"/>
        <v>0</v>
      </c>
      <c r="HO39" s="210">
        <f t="shared" si="63"/>
        <v>0</v>
      </c>
      <c r="HP39" s="210">
        <f t="shared" si="63"/>
        <v>0</v>
      </c>
      <c r="HQ39" s="210">
        <f t="shared" si="63"/>
        <v>0</v>
      </c>
      <c r="HR39" s="211">
        <f t="shared" si="63"/>
        <v>0</v>
      </c>
      <c r="HT39" s="209">
        <f>SUM(HT23,HT32,HT37)</f>
        <v>0</v>
      </c>
      <c r="HU39" s="210">
        <f t="shared" ref="HU39:II39" si="64">SUM(HU23,HU32,HU37)</f>
        <v>0</v>
      </c>
      <c r="HV39" s="210">
        <f t="shared" si="64"/>
        <v>0</v>
      </c>
      <c r="HW39" s="210">
        <f t="shared" si="64"/>
        <v>0</v>
      </c>
      <c r="HX39" s="210">
        <f t="shared" si="64"/>
        <v>0</v>
      </c>
      <c r="HY39" s="210">
        <f t="shared" si="64"/>
        <v>0</v>
      </c>
      <c r="HZ39" s="210">
        <f t="shared" si="64"/>
        <v>0</v>
      </c>
      <c r="IA39" s="210">
        <f t="shared" si="64"/>
        <v>0</v>
      </c>
      <c r="IB39" s="210">
        <f t="shared" si="64"/>
        <v>0</v>
      </c>
      <c r="IC39" s="210">
        <f t="shared" si="64"/>
        <v>0</v>
      </c>
      <c r="ID39" s="210">
        <f t="shared" si="64"/>
        <v>0</v>
      </c>
      <c r="IE39" s="210">
        <f t="shared" si="64"/>
        <v>0</v>
      </c>
      <c r="IF39" s="210">
        <f t="shared" si="64"/>
        <v>0</v>
      </c>
      <c r="IG39" s="210">
        <f t="shared" si="64"/>
        <v>0</v>
      </c>
      <c r="IH39" s="210">
        <f t="shared" si="64"/>
        <v>0</v>
      </c>
      <c r="II39" s="211">
        <f t="shared" si="64"/>
        <v>0</v>
      </c>
    </row>
    <row r="40" spans="1:243" ht="14.65" thickBot="1"/>
    <row r="41" spans="1:243" ht="14.65" thickBot="1">
      <c r="S41" s="372" t="s">
        <v>289</v>
      </c>
      <c r="T41" s="373"/>
      <c r="U41" s="373"/>
      <c r="V41" s="374"/>
    </row>
    <row r="42" spans="1:243" ht="16.149999999999999" thickBot="1">
      <c r="S42" s="375">
        <f>SUM(S39:V39)</f>
        <v>1828.5949565289475</v>
      </c>
      <c r="T42" s="376"/>
      <c r="U42" s="376"/>
      <c r="V42" s="377"/>
    </row>
  </sheetData>
  <mergeCells count="23">
    <mergeCell ref="S41:V41"/>
    <mergeCell ref="S42:V42"/>
    <mergeCell ref="IK3:IQ3"/>
    <mergeCell ref="A3:N3"/>
    <mergeCell ref="IK25:IL25"/>
    <mergeCell ref="GL3:HA3"/>
    <mergeCell ref="HC3:HR3"/>
    <mergeCell ref="HT3:II3"/>
    <mergeCell ref="A6:A7"/>
    <mergeCell ref="A13:A14"/>
    <mergeCell ref="FD3:FS3"/>
    <mergeCell ref="FU3:GJ3"/>
    <mergeCell ref="A34:A35"/>
    <mergeCell ref="CN3:DC3"/>
    <mergeCell ref="DE3:DT3"/>
    <mergeCell ref="DV3:EK3"/>
    <mergeCell ref="EM3:FB3"/>
    <mergeCell ref="O3:R3"/>
    <mergeCell ref="S3:V3"/>
    <mergeCell ref="X3:AM3"/>
    <mergeCell ref="AO3:BD3"/>
    <mergeCell ref="BF3:BU3"/>
    <mergeCell ref="BW3:CL3"/>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93707-6FC2-4EC1-9D83-C020636E7FEB}">
  <dimension ref="A1:IS41"/>
  <sheetViews>
    <sheetView zoomScale="85" zoomScaleNormal="85" workbookViewId="0">
      <pane xSplit="3" ySplit="4" topLeftCell="D5" activePane="bottomRight" state="frozen"/>
      <selection pane="bottomRight" activeCell="IP5" sqref="IP5:IR20"/>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9" width="16.5703125" style="39" customWidth="1"/>
    <col min="10" max="10" width="19.28515625" style="39" customWidth="1"/>
    <col min="11" max="13" width="16.5703125" style="39" customWidth="1"/>
    <col min="14" max="21" width="21.7109375" style="39" customWidth="1"/>
    <col min="22" max="22" width="4.42578125" style="39" customWidth="1"/>
    <col min="23" max="25" width="9.140625" style="39"/>
    <col min="26" max="26" width="14.85546875" style="39" customWidth="1"/>
    <col min="27" max="27" width="20.7109375" style="39" customWidth="1"/>
    <col min="28" max="28" width="12.28515625" style="39" customWidth="1"/>
    <col min="29" max="29" width="14.5703125" style="39" customWidth="1"/>
    <col min="30" max="33" width="9.140625" style="39"/>
    <col min="34" max="36" width="12" style="39" customWidth="1"/>
    <col min="37" max="39" width="9.140625" style="39"/>
    <col min="40" max="40" width="12.85546875" style="39" customWidth="1"/>
    <col min="41" max="41" width="9.5703125" style="39" bestFit="1" customWidth="1"/>
    <col min="42" max="42" width="9.140625" style="39"/>
    <col min="43" max="43" width="14.85546875" style="39" customWidth="1"/>
    <col min="44" max="44" width="20.7109375" style="39" customWidth="1"/>
    <col min="45" max="45" width="12.28515625" style="39" customWidth="1"/>
    <col min="46" max="46" width="14.5703125" style="39" customWidth="1"/>
    <col min="47" max="50" width="9.140625" style="39"/>
    <col min="51" max="53" width="12" style="39" customWidth="1"/>
    <col min="54" max="56" width="9.140625" style="39"/>
    <col min="57" max="57" width="12.85546875" style="39" customWidth="1"/>
    <col min="58" max="58" width="9.5703125" style="39" bestFit="1" customWidth="1"/>
    <col min="59" max="59" width="9.140625" style="39"/>
    <col min="60" max="60" width="14.85546875" style="39" customWidth="1"/>
    <col min="61" max="61" width="20.7109375" style="39" customWidth="1"/>
    <col min="62" max="62" width="12.28515625" style="39" customWidth="1"/>
    <col min="63" max="63" width="14.5703125" style="39" customWidth="1"/>
    <col min="64" max="67" width="9.140625" style="39"/>
    <col min="68" max="70" width="12" style="39" customWidth="1"/>
    <col min="71" max="73" width="9.140625" style="39"/>
    <col min="74" max="74" width="12.85546875" style="39" customWidth="1"/>
    <col min="75" max="75" width="9.5703125" style="39" bestFit="1" customWidth="1"/>
    <col min="76" max="76" width="9.140625" style="39"/>
    <col min="77" max="77" width="14.85546875" style="39" customWidth="1"/>
    <col min="78" max="78" width="20.7109375" style="39" customWidth="1"/>
    <col min="79" max="79" width="12.28515625" style="39" customWidth="1"/>
    <col min="80" max="80" width="14.5703125" style="39" customWidth="1"/>
    <col min="81" max="84" width="9.140625" style="39"/>
    <col min="85" max="87" width="12" style="39" customWidth="1"/>
    <col min="88" max="90" width="9.140625" style="39"/>
    <col min="91" max="91" width="12.85546875" style="39" customWidth="1"/>
    <col min="92" max="92" width="9.5703125" style="39" bestFit="1" customWidth="1"/>
    <col min="93" max="93" width="9.140625" style="39"/>
    <col min="94" max="94" width="14.85546875" style="39" customWidth="1"/>
    <col min="95" max="95" width="20.7109375" style="39" customWidth="1"/>
    <col min="96" max="96" width="12.28515625" style="39" customWidth="1"/>
    <col min="97" max="97" width="14.5703125" style="39" customWidth="1"/>
    <col min="98" max="101" width="9.140625" style="39"/>
    <col min="102" max="104" width="12" style="39" customWidth="1"/>
    <col min="105" max="107" width="9.140625" style="39"/>
    <col min="108" max="108" width="12.85546875" style="39" customWidth="1"/>
    <col min="109" max="109" width="9.5703125" style="39" bestFit="1" customWidth="1"/>
    <col min="110" max="110" width="9.140625" style="39"/>
    <col min="111" max="111" width="14.85546875" style="39" customWidth="1"/>
    <col min="112" max="112" width="20.7109375" style="39" customWidth="1"/>
    <col min="113" max="113" width="12.28515625" style="39" customWidth="1"/>
    <col min="114" max="114" width="14.5703125" style="39" customWidth="1"/>
    <col min="115" max="118" width="9.140625" style="39"/>
    <col min="119" max="121" width="12" style="39" customWidth="1"/>
    <col min="122" max="124" width="9.140625" style="39"/>
    <col min="125" max="125" width="12.85546875" style="39" customWidth="1"/>
    <col min="126" max="126" width="9.5703125" style="39" bestFit="1" customWidth="1"/>
    <col min="127" max="127" width="9.140625" style="39"/>
    <col min="128" max="128" width="14.85546875" style="39" customWidth="1"/>
    <col min="129" max="129" width="20.7109375" style="39" customWidth="1"/>
    <col min="130" max="130" width="12.28515625" style="39" customWidth="1"/>
    <col min="131" max="131" width="14.5703125" style="39" customWidth="1"/>
    <col min="132" max="135" width="9.140625" style="39"/>
    <col min="136" max="138" width="12" style="39" customWidth="1"/>
    <col min="139" max="141" width="9.140625" style="39"/>
    <col min="142" max="142" width="12.85546875" style="39" customWidth="1"/>
    <col min="143" max="143" width="9.5703125" style="39" bestFit="1" customWidth="1"/>
    <col min="144" max="144" width="9.140625" style="39"/>
    <col min="145" max="145" width="14.85546875" style="39" customWidth="1"/>
    <col min="146" max="146" width="20.7109375" style="39" customWidth="1"/>
    <col min="147" max="147" width="12.28515625" style="39" customWidth="1"/>
    <col min="148" max="148" width="14.5703125" style="39" customWidth="1"/>
    <col min="149" max="152" width="9.140625" style="39"/>
    <col min="153" max="155" width="12" style="39" customWidth="1"/>
    <col min="156" max="158" width="9.140625" style="39"/>
    <col min="159" max="159" width="12.85546875" style="39" customWidth="1"/>
    <col min="160" max="160" width="9.5703125" style="39" bestFit="1" customWidth="1"/>
    <col min="161" max="161" width="9.140625" style="39"/>
    <col min="162" max="162" width="14.85546875" style="39" customWidth="1"/>
    <col min="163" max="163" width="20.7109375" style="39" customWidth="1"/>
    <col min="164" max="164" width="12.28515625" style="39" customWidth="1"/>
    <col min="165" max="165" width="14.5703125" style="39" customWidth="1"/>
    <col min="166" max="169" width="9.140625" style="39"/>
    <col min="170" max="172" width="12" style="39" customWidth="1"/>
    <col min="173" max="175" width="9.140625" style="39"/>
    <col min="176" max="176" width="12.85546875" style="39" customWidth="1"/>
    <col min="177" max="177" width="9.5703125" style="39" bestFit="1" customWidth="1"/>
    <col min="178" max="178" width="9.140625" style="39"/>
    <col min="179" max="179" width="14.85546875" style="39" customWidth="1"/>
    <col min="180" max="180" width="20.7109375" style="39" customWidth="1"/>
    <col min="181" max="181" width="12.28515625" style="39" customWidth="1"/>
    <col min="182" max="182" width="14.5703125" style="39" customWidth="1"/>
    <col min="183" max="186" width="9.140625" style="39"/>
    <col min="187" max="189" width="12" style="39" customWidth="1"/>
    <col min="190" max="192" width="9.140625" style="39"/>
    <col min="193" max="193" width="12.85546875" style="39" customWidth="1"/>
    <col min="194" max="194" width="9.5703125" style="39" bestFit="1" customWidth="1"/>
    <col min="195" max="195" width="9.140625" style="39"/>
    <col min="196" max="196" width="14.85546875" style="39" customWidth="1"/>
    <col min="197" max="197" width="20.7109375" style="39" customWidth="1"/>
    <col min="198" max="198" width="12.28515625" style="39" customWidth="1"/>
    <col min="199" max="199" width="14.5703125" style="39" customWidth="1"/>
    <col min="200" max="203" width="9.140625" style="39"/>
    <col min="204" max="206" width="12" style="39" customWidth="1"/>
    <col min="207" max="209" width="9.140625" style="39"/>
    <col min="210" max="210" width="12.85546875" style="39" customWidth="1"/>
    <col min="211" max="211" width="9.5703125" style="39" bestFit="1" customWidth="1"/>
    <col min="212" max="212" width="9.140625" style="39"/>
    <col min="213" max="213" width="14.85546875" style="39" customWidth="1"/>
    <col min="214" max="214" width="20.7109375" style="39" customWidth="1"/>
    <col min="215" max="215" width="12.28515625" style="39" customWidth="1"/>
    <col min="216" max="216" width="14.5703125" style="39" customWidth="1"/>
    <col min="217" max="220" width="9.140625" style="39"/>
    <col min="221" max="223" width="12" style="39" customWidth="1"/>
    <col min="224" max="226" width="9.140625" style="39"/>
    <col min="227" max="227" width="12.85546875" style="39" customWidth="1"/>
    <col min="228" max="228" width="9.5703125" style="39" bestFit="1" customWidth="1"/>
    <col min="229" max="229" width="9.140625" style="39"/>
    <col min="230" max="230" width="14.85546875" style="39" customWidth="1"/>
    <col min="231" max="231" width="20.7109375" style="39" customWidth="1"/>
    <col min="232" max="232" width="12.28515625" style="39" customWidth="1"/>
    <col min="233" max="233" width="14.5703125" style="39" customWidth="1"/>
    <col min="234" max="237" width="9.140625" style="39"/>
    <col min="238" max="240" width="12" style="39" customWidth="1"/>
    <col min="241" max="243" width="9.140625" style="39"/>
    <col min="244" max="244" width="12.85546875" style="39" customWidth="1"/>
    <col min="245" max="245" width="9.5703125" style="39" bestFit="1" customWidth="1"/>
    <col min="246" max="246" width="9.140625" style="39"/>
    <col min="247" max="247" width="35.140625" style="39" customWidth="1"/>
    <col min="248" max="253" width="12.5703125" style="39" customWidth="1"/>
    <col min="254" max="254" width="9.7109375" style="39" bestFit="1" customWidth="1"/>
    <col min="255" max="16384" width="9.140625" style="39"/>
  </cols>
  <sheetData>
    <row r="1" spans="1:253">
      <c r="A1" s="32" t="s">
        <v>190</v>
      </c>
      <c r="B1" s="289">
        <v>2025</v>
      </c>
      <c r="C1" s="138"/>
      <c r="D1" s="138"/>
      <c r="E1" s="138"/>
      <c r="F1" s="138"/>
      <c r="H1" s="138"/>
      <c r="I1" s="138"/>
      <c r="J1" s="138"/>
      <c r="K1" s="138"/>
      <c r="L1" s="138"/>
      <c r="M1" s="138"/>
      <c r="N1" s="138"/>
      <c r="O1" s="138"/>
      <c r="P1" s="138"/>
      <c r="Q1" s="138"/>
      <c r="R1" s="138"/>
      <c r="S1" s="138"/>
      <c r="T1" s="138"/>
      <c r="U1" s="138"/>
    </row>
    <row r="2" spans="1:253" ht="14.65" thickBot="1"/>
    <row r="3" spans="1:253" ht="15.75" customHeight="1" thickBot="1">
      <c r="A3" s="369" t="s">
        <v>298</v>
      </c>
      <c r="B3" s="370"/>
      <c r="C3" s="370"/>
      <c r="D3" s="370"/>
      <c r="E3" s="370"/>
      <c r="F3" s="370"/>
      <c r="G3" s="370"/>
      <c r="H3" s="370"/>
      <c r="I3" s="370"/>
      <c r="J3" s="370"/>
      <c r="K3" s="370"/>
      <c r="L3" s="370"/>
      <c r="M3" s="371"/>
      <c r="N3" s="369" t="s">
        <v>192</v>
      </c>
      <c r="O3" s="370"/>
      <c r="P3" s="370"/>
      <c r="Q3" s="371"/>
      <c r="R3" s="369" t="s">
        <v>193</v>
      </c>
      <c r="S3" s="370"/>
      <c r="T3" s="370"/>
      <c r="U3" s="371"/>
      <c r="Z3" s="369" t="s">
        <v>105</v>
      </c>
      <c r="AA3" s="370"/>
      <c r="AB3" s="370"/>
      <c r="AC3" s="370"/>
      <c r="AD3" s="370"/>
      <c r="AE3" s="370"/>
      <c r="AF3" s="370"/>
      <c r="AG3" s="370"/>
      <c r="AH3" s="370"/>
      <c r="AI3" s="370"/>
      <c r="AJ3" s="370"/>
      <c r="AK3" s="370"/>
      <c r="AL3" s="370"/>
      <c r="AM3" s="370"/>
      <c r="AN3" s="370"/>
      <c r="AO3" s="371"/>
      <c r="AQ3" s="369" t="s">
        <v>239</v>
      </c>
      <c r="AR3" s="370"/>
      <c r="AS3" s="370"/>
      <c r="AT3" s="370"/>
      <c r="AU3" s="370"/>
      <c r="AV3" s="370"/>
      <c r="AW3" s="370"/>
      <c r="AX3" s="370"/>
      <c r="AY3" s="370"/>
      <c r="AZ3" s="370"/>
      <c r="BA3" s="370"/>
      <c r="BB3" s="370"/>
      <c r="BC3" s="370"/>
      <c r="BD3" s="370"/>
      <c r="BE3" s="370"/>
      <c r="BF3" s="371"/>
      <c r="BH3" s="369" t="s">
        <v>240</v>
      </c>
      <c r="BI3" s="370"/>
      <c r="BJ3" s="370"/>
      <c r="BK3" s="370"/>
      <c r="BL3" s="370"/>
      <c r="BM3" s="370"/>
      <c r="BN3" s="370"/>
      <c r="BO3" s="370"/>
      <c r="BP3" s="370"/>
      <c r="BQ3" s="370"/>
      <c r="BR3" s="370"/>
      <c r="BS3" s="370"/>
      <c r="BT3" s="370"/>
      <c r="BU3" s="370"/>
      <c r="BV3" s="370"/>
      <c r="BW3" s="371"/>
      <c r="BY3" s="369" t="s">
        <v>241</v>
      </c>
      <c r="BZ3" s="370"/>
      <c r="CA3" s="370"/>
      <c r="CB3" s="370"/>
      <c r="CC3" s="370"/>
      <c r="CD3" s="370"/>
      <c r="CE3" s="370"/>
      <c r="CF3" s="370"/>
      <c r="CG3" s="370"/>
      <c r="CH3" s="370"/>
      <c r="CI3" s="370"/>
      <c r="CJ3" s="370"/>
      <c r="CK3" s="370"/>
      <c r="CL3" s="370"/>
      <c r="CM3" s="370"/>
      <c r="CN3" s="371"/>
      <c r="CP3" s="369" t="s">
        <v>242</v>
      </c>
      <c r="CQ3" s="370"/>
      <c r="CR3" s="370"/>
      <c r="CS3" s="370"/>
      <c r="CT3" s="370"/>
      <c r="CU3" s="370"/>
      <c r="CV3" s="370"/>
      <c r="CW3" s="370"/>
      <c r="CX3" s="370"/>
      <c r="CY3" s="370"/>
      <c r="CZ3" s="370"/>
      <c r="DA3" s="370"/>
      <c r="DB3" s="370"/>
      <c r="DC3" s="370"/>
      <c r="DD3" s="370"/>
      <c r="DE3" s="371"/>
      <c r="DG3" s="369" t="s">
        <v>243</v>
      </c>
      <c r="DH3" s="370"/>
      <c r="DI3" s="370"/>
      <c r="DJ3" s="370"/>
      <c r="DK3" s="370"/>
      <c r="DL3" s="370"/>
      <c r="DM3" s="370"/>
      <c r="DN3" s="370"/>
      <c r="DO3" s="370"/>
      <c r="DP3" s="370"/>
      <c r="DQ3" s="370"/>
      <c r="DR3" s="370"/>
      <c r="DS3" s="370"/>
      <c r="DT3" s="370"/>
      <c r="DU3" s="370"/>
      <c r="DV3" s="371"/>
      <c r="DX3" s="369" t="s">
        <v>293</v>
      </c>
      <c r="DY3" s="370"/>
      <c r="DZ3" s="370"/>
      <c r="EA3" s="370"/>
      <c r="EB3" s="370"/>
      <c r="EC3" s="370"/>
      <c r="ED3" s="370"/>
      <c r="EE3" s="370"/>
      <c r="EF3" s="370"/>
      <c r="EG3" s="370"/>
      <c r="EH3" s="370"/>
      <c r="EI3" s="370"/>
      <c r="EJ3" s="370"/>
      <c r="EK3" s="370"/>
      <c r="EL3" s="370"/>
      <c r="EM3" s="371"/>
      <c r="EO3" s="369" t="s">
        <v>239</v>
      </c>
      <c r="EP3" s="370"/>
      <c r="EQ3" s="370"/>
      <c r="ER3" s="370"/>
      <c r="ES3" s="370"/>
      <c r="ET3" s="370"/>
      <c r="EU3" s="370"/>
      <c r="EV3" s="370"/>
      <c r="EW3" s="370"/>
      <c r="EX3" s="370"/>
      <c r="EY3" s="370"/>
      <c r="EZ3" s="370"/>
      <c r="FA3" s="370"/>
      <c r="FB3" s="370"/>
      <c r="FC3" s="370"/>
      <c r="FD3" s="371"/>
      <c r="FF3" s="369" t="s">
        <v>240</v>
      </c>
      <c r="FG3" s="370"/>
      <c r="FH3" s="370"/>
      <c r="FI3" s="370"/>
      <c r="FJ3" s="370"/>
      <c r="FK3" s="370"/>
      <c r="FL3" s="370"/>
      <c r="FM3" s="370"/>
      <c r="FN3" s="370"/>
      <c r="FO3" s="370"/>
      <c r="FP3" s="370"/>
      <c r="FQ3" s="370"/>
      <c r="FR3" s="370"/>
      <c r="FS3" s="370"/>
      <c r="FT3" s="370"/>
      <c r="FU3" s="371"/>
      <c r="FW3" s="369" t="s">
        <v>241</v>
      </c>
      <c r="FX3" s="370"/>
      <c r="FY3" s="370"/>
      <c r="FZ3" s="370"/>
      <c r="GA3" s="370"/>
      <c r="GB3" s="370"/>
      <c r="GC3" s="370"/>
      <c r="GD3" s="370"/>
      <c r="GE3" s="370"/>
      <c r="GF3" s="370"/>
      <c r="GG3" s="370"/>
      <c r="GH3" s="370"/>
      <c r="GI3" s="370"/>
      <c r="GJ3" s="370"/>
      <c r="GK3" s="370"/>
      <c r="GL3" s="371"/>
      <c r="GN3" s="369" t="s">
        <v>242</v>
      </c>
      <c r="GO3" s="370"/>
      <c r="GP3" s="370"/>
      <c r="GQ3" s="370"/>
      <c r="GR3" s="370"/>
      <c r="GS3" s="370"/>
      <c r="GT3" s="370"/>
      <c r="GU3" s="370"/>
      <c r="GV3" s="370"/>
      <c r="GW3" s="370"/>
      <c r="GX3" s="370"/>
      <c r="GY3" s="370"/>
      <c r="GZ3" s="370"/>
      <c r="HA3" s="370"/>
      <c r="HB3" s="370"/>
      <c r="HC3" s="371"/>
      <c r="HE3" s="369" t="s">
        <v>243</v>
      </c>
      <c r="HF3" s="370"/>
      <c r="HG3" s="370"/>
      <c r="HH3" s="370"/>
      <c r="HI3" s="370"/>
      <c r="HJ3" s="370"/>
      <c r="HK3" s="370"/>
      <c r="HL3" s="370"/>
      <c r="HM3" s="370"/>
      <c r="HN3" s="370"/>
      <c r="HO3" s="370"/>
      <c r="HP3" s="370"/>
      <c r="HQ3" s="370"/>
      <c r="HR3" s="370"/>
      <c r="HS3" s="370"/>
      <c r="HT3" s="371"/>
      <c r="HV3" s="369" t="s">
        <v>293</v>
      </c>
      <c r="HW3" s="370"/>
      <c r="HX3" s="370"/>
      <c r="HY3" s="370"/>
      <c r="HZ3" s="370"/>
      <c r="IA3" s="370"/>
      <c r="IB3" s="370"/>
      <c r="IC3" s="370"/>
      <c r="ID3" s="370"/>
      <c r="IE3" s="370"/>
      <c r="IF3" s="370"/>
      <c r="IG3" s="370"/>
      <c r="IH3" s="370"/>
      <c r="II3" s="370"/>
      <c r="IJ3" s="370"/>
      <c r="IK3" s="371"/>
    </row>
    <row r="4" spans="1:253" ht="28.9" thickBot="1">
      <c r="A4" s="140" t="s">
        <v>208</v>
      </c>
      <c r="B4" s="141" t="s">
        <v>209</v>
      </c>
      <c r="C4" s="27" t="s">
        <v>210</v>
      </c>
      <c r="D4" s="27" t="s">
        <v>211</v>
      </c>
      <c r="E4" s="27" t="s">
        <v>212</v>
      </c>
      <c r="F4" s="27" t="s">
        <v>213</v>
      </c>
      <c r="G4" s="27" t="s">
        <v>214</v>
      </c>
      <c r="H4" s="27" t="s">
        <v>215</v>
      </c>
      <c r="I4" s="27" t="s">
        <v>216</v>
      </c>
      <c r="J4" s="27" t="s">
        <v>217</v>
      </c>
      <c r="K4" s="189" t="s">
        <v>218</v>
      </c>
      <c r="L4" s="27" t="s">
        <v>299</v>
      </c>
      <c r="M4" s="189" t="s">
        <v>300</v>
      </c>
      <c r="N4" s="140" t="s">
        <v>219</v>
      </c>
      <c r="O4" s="27" t="s">
        <v>220</v>
      </c>
      <c r="P4" s="27" t="s">
        <v>221</v>
      </c>
      <c r="Q4" s="141" t="s">
        <v>222</v>
      </c>
      <c r="R4" s="140" t="s">
        <v>219</v>
      </c>
      <c r="S4" s="27" t="s">
        <v>220</v>
      </c>
      <c r="T4" s="27" t="s">
        <v>221</v>
      </c>
      <c r="U4" s="141" t="s">
        <v>222</v>
      </c>
      <c r="Z4" s="199" t="s">
        <v>223</v>
      </c>
      <c r="AA4" s="199" t="s">
        <v>224</v>
      </c>
      <c r="AB4" s="200" t="s">
        <v>129</v>
      </c>
      <c r="AC4" s="200" t="s">
        <v>225</v>
      </c>
      <c r="AD4" s="201" t="s">
        <v>226</v>
      </c>
      <c r="AE4" s="201" t="s">
        <v>227</v>
      </c>
      <c r="AF4" s="201" t="s">
        <v>228</v>
      </c>
      <c r="AG4" s="201" t="s">
        <v>229</v>
      </c>
      <c r="AH4" s="202" t="s">
        <v>230</v>
      </c>
      <c r="AI4" s="203" t="s">
        <v>231</v>
      </c>
      <c r="AJ4" s="203" t="s">
        <v>232</v>
      </c>
      <c r="AK4" s="204" t="s">
        <v>233</v>
      </c>
      <c r="AL4" s="205" t="s">
        <v>234</v>
      </c>
      <c r="AM4" s="202" t="s">
        <v>235</v>
      </c>
      <c r="AN4" s="202" t="s">
        <v>236</v>
      </c>
      <c r="AO4" s="202" t="s">
        <v>237</v>
      </c>
      <c r="AQ4" s="199" t="s">
        <v>223</v>
      </c>
      <c r="AR4" s="199" t="s">
        <v>224</v>
      </c>
      <c r="AS4" s="200" t="s">
        <v>129</v>
      </c>
      <c r="AT4" s="200" t="s">
        <v>225</v>
      </c>
      <c r="AU4" s="201" t="s">
        <v>226</v>
      </c>
      <c r="AV4" s="201" t="s">
        <v>227</v>
      </c>
      <c r="AW4" s="201" t="s">
        <v>228</v>
      </c>
      <c r="AX4" s="201" t="s">
        <v>229</v>
      </c>
      <c r="AY4" s="202" t="s">
        <v>230</v>
      </c>
      <c r="AZ4" s="203" t="s">
        <v>231</v>
      </c>
      <c r="BA4" s="203" t="s">
        <v>232</v>
      </c>
      <c r="BB4" s="204" t="s">
        <v>233</v>
      </c>
      <c r="BC4" s="205" t="s">
        <v>234</v>
      </c>
      <c r="BD4" s="202" t="s">
        <v>235</v>
      </c>
      <c r="BE4" s="202" t="s">
        <v>236</v>
      </c>
      <c r="BF4" s="202" t="s">
        <v>237</v>
      </c>
      <c r="BH4" s="199" t="s">
        <v>223</v>
      </c>
      <c r="BI4" s="199" t="s">
        <v>224</v>
      </c>
      <c r="BJ4" s="200" t="s">
        <v>129</v>
      </c>
      <c r="BK4" s="200" t="s">
        <v>225</v>
      </c>
      <c r="BL4" s="201" t="s">
        <v>226</v>
      </c>
      <c r="BM4" s="201" t="s">
        <v>227</v>
      </c>
      <c r="BN4" s="201" t="s">
        <v>228</v>
      </c>
      <c r="BO4" s="201" t="s">
        <v>229</v>
      </c>
      <c r="BP4" s="202" t="s">
        <v>230</v>
      </c>
      <c r="BQ4" s="203" t="s">
        <v>231</v>
      </c>
      <c r="BR4" s="203" t="s">
        <v>232</v>
      </c>
      <c r="BS4" s="204" t="s">
        <v>233</v>
      </c>
      <c r="BT4" s="205" t="s">
        <v>234</v>
      </c>
      <c r="BU4" s="202" t="s">
        <v>235</v>
      </c>
      <c r="BV4" s="202" t="s">
        <v>236</v>
      </c>
      <c r="BW4" s="202" t="s">
        <v>237</v>
      </c>
      <c r="BY4" s="199" t="s">
        <v>223</v>
      </c>
      <c r="BZ4" s="199" t="s">
        <v>224</v>
      </c>
      <c r="CA4" s="200" t="s">
        <v>129</v>
      </c>
      <c r="CB4" s="200" t="s">
        <v>225</v>
      </c>
      <c r="CC4" s="201" t="s">
        <v>226</v>
      </c>
      <c r="CD4" s="201" t="s">
        <v>227</v>
      </c>
      <c r="CE4" s="201" t="s">
        <v>228</v>
      </c>
      <c r="CF4" s="201" t="s">
        <v>229</v>
      </c>
      <c r="CG4" s="202" t="s">
        <v>230</v>
      </c>
      <c r="CH4" s="203" t="s">
        <v>231</v>
      </c>
      <c r="CI4" s="203" t="s">
        <v>232</v>
      </c>
      <c r="CJ4" s="204" t="s">
        <v>233</v>
      </c>
      <c r="CK4" s="205" t="s">
        <v>234</v>
      </c>
      <c r="CL4" s="202" t="s">
        <v>235</v>
      </c>
      <c r="CM4" s="202" t="s">
        <v>236</v>
      </c>
      <c r="CN4" s="202" t="s">
        <v>237</v>
      </c>
      <c r="CP4" s="199" t="s">
        <v>223</v>
      </c>
      <c r="CQ4" s="199" t="s">
        <v>224</v>
      </c>
      <c r="CR4" s="200" t="s">
        <v>129</v>
      </c>
      <c r="CS4" s="200" t="s">
        <v>225</v>
      </c>
      <c r="CT4" s="201" t="s">
        <v>226</v>
      </c>
      <c r="CU4" s="201" t="s">
        <v>227</v>
      </c>
      <c r="CV4" s="201" t="s">
        <v>228</v>
      </c>
      <c r="CW4" s="201" t="s">
        <v>229</v>
      </c>
      <c r="CX4" s="202" t="s">
        <v>230</v>
      </c>
      <c r="CY4" s="203" t="s">
        <v>231</v>
      </c>
      <c r="CZ4" s="203" t="s">
        <v>232</v>
      </c>
      <c r="DA4" s="204" t="s">
        <v>233</v>
      </c>
      <c r="DB4" s="205" t="s">
        <v>234</v>
      </c>
      <c r="DC4" s="202" t="s">
        <v>235</v>
      </c>
      <c r="DD4" s="202" t="s">
        <v>236</v>
      </c>
      <c r="DE4" s="202" t="s">
        <v>237</v>
      </c>
      <c r="DG4" s="199" t="s">
        <v>223</v>
      </c>
      <c r="DH4" s="199" t="s">
        <v>224</v>
      </c>
      <c r="DI4" s="200" t="s">
        <v>129</v>
      </c>
      <c r="DJ4" s="200" t="s">
        <v>225</v>
      </c>
      <c r="DK4" s="201" t="s">
        <v>226</v>
      </c>
      <c r="DL4" s="201" t="s">
        <v>227</v>
      </c>
      <c r="DM4" s="201" t="s">
        <v>228</v>
      </c>
      <c r="DN4" s="201" t="s">
        <v>229</v>
      </c>
      <c r="DO4" s="202" t="s">
        <v>230</v>
      </c>
      <c r="DP4" s="203" t="s">
        <v>231</v>
      </c>
      <c r="DQ4" s="203" t="s">
        <v>232</v>
      </c>
      <c r="DR4" s="204" t="s">
        <v>233</v>
      </c>
      <c r="DS4" s="205" t="s">
        <v>234</v>
      </c>
      <c r="DT4" s="202" t="s">
        <v>235</v>
      </c>
      <c r="DU4" s="202" t="s">
        <v>236</v>
      </c>
      <c r="DV4" s="202" t="s">
        <v>237</v>
      </c>
      <c r="DX4" s="199" t="s">
        <v>223</v>
      </c>
      <c r="DY4" s="199" t="s">
        <v>224</v>
      </c>
      <c r="DZ4" s="200" t="s">
        <v>129</v>
      </c>
      <c r="EA4" s="200" t="s">
        <v>225</v>
      </c>
      <c r="EB4" s="201" t="s">
        <v>226</v>
      </c>
      <c r="EC4" s="201" t="s">
        <v>227</v>
      </c>
      <c r="ED4" s="201" t="s">
        <v>228</v>
      </c>
      <c r="EE4" s="201" t="s">
        <v>229</v>
      </c>
      <c r="EF4" s="202" t="s">
        <v>230</v>
      </c>
      <c r="EG4" s="203" t="s">
        <v>231</v>
      </c>
      <c r="EH4" s="203" t="s">
        <v>232</v>
      </c>
      <c r="EI4" s="204" t="s">
        <v>233</v>
      </c>
      <c r="EJ4" s="205" t="s">
        <v>234</v>
      </c>
      <c r="EK4" s="202" t="s">
        <v>235</v>
      </c>
      <c r="EL4" s="202" t="s">
        <v>236</v>
      </c>
      <c r="EM4" s="202" t="s">
        <v>237</v>
      </c>
      <c r="EO4" s="199" t="s">
        <v>223</v>
      </c>
      <c r="EP4" s="199" t="s">
        <v>224</v>
      </c>
      <c r="EQ4" s="200" t="s">
        <v>129</v>
      </c>
      <c r="ER4" s="200" t="s">
        <v>225</v>
      </c>
      <c r="ES4" s="201" t="s">
        <v>226</v>
      </c>
      <c r="ET4" s="201" t="s">
        <v>227</v>
      </c>
      <c r="EU4" s="201" t="s">
        <v>228</v>
      </c>
      <c r="EV4" s="201" t="s">
        <v>229</v>
      </c>
      <c r="EW4" s="202" t="s">
        <v>230</v>
      </c>
      <c r="EX4" s="203" t="s">
        <v>231</v>
      </c>
      <c r="EY4" s="203" t="s">
        <v>232</v>
      </c>
      <c r="EZ4" s="204" t="s">
        <v>233</v>
      </c>
      <c r="FA4" s="205" t="s">
        <v>234</v>
      </c>
      <c r="FB4" s="202" t="s">
        <v>235</v>
      </c>
      <c r="FC4" s="202" t="s">
        <v>236</v>
      </c>
      <c r="FD4" s="202" t="s">
        <v>237</v>
      </c>
      <c r="FF4" s="199" t="s">
        <v>223</v>
      </c>
      <c r="FG4" s="199" t="s">
        <v>224</v>
      </c>
      <c r="FH4" s="200" t="s">
        <v>129</v>
      </c>
      <c r="FI4" s="200" t="s">
        <v>225</v>
      </c>
      <c r="FJ4" s="201" t="s">
        <v>226</v>
      </c>
      <c r="FK4" s="201" t="s">
        <v>227</v>
      </c>
      <c r="FL4" s="201" t="s">
        <v>228</v>
      </c>
      <c r="FM4" s="201" t="s">
        <v>229</v>
      </c>
      <c r="FN4" s="202" t="s">
        <v>230</v>
      </c>
      <c r="FO4" s="203" t="s">
        <v>231</v>
      </c>
      <c r="FP4" s="203" t="s">
        <v>232</v>
      </c>
      <c r="FQ4" s="204" t="s">
        <v>233</v>
      </c>
      <c r="FR4" s="205" t="s">
        <v>234</v>
      </c>
      <c r="FS4" s="202" t="s">
        <v>235</v>
      </c>
      <c r="FT4" s="202" t="s">
        <v>236</v>
      </c>
      <c r="FU4" s="202" t="s">
        <v>237</v>
      </c>
      <c r="FW4" s="199" t="s">
        <v>223</v>
      </c>
      <c r="FX4" s="199" t="s">
        <v>224</v>
      </c>
      <c r="FY4" s="200" t="s">
        <v>129</v>
      </c>
      <c r="FZ4" s="200" t="s">
        <v>225</v>
      </c>
      <c r="GA4" s="201" t="s">
        <v>226</v>
      </c>
      <c r="GB4" s="201" t="s">
        <v>227</v>
      </c>
      <c r="GC4" s="201" t="s">
        <v>228</v>
      </c>
      <c r="GD4" s="201" t="s">
        <v>229</v>
      </c>
      <c r="GE4" s="202" t="s">
        <v>230</v>
      </c>
      <c r="GF4" s="203" t="s">
        <v>231</v>
      </c>
      <c r="GG4" s="203" t="s">
        <v>232</v>
      </c>
      <c r="GH4" s="204" t="s">
        <v>233</v>
      </c>
      <c r="GI4" s="205" t="s">
        <v>234</v>
      </c>
      <c r="GJ4" s="202" t="s">
        <v>235</v>
      </c>
      <c r="GK4" s="202" t="s">
        <v>236</v>
      </c>
      <c r="GL4" s="202" t="s">
        <v>237</v>
      </c>
      <c r="GN4" s="199" t="s">
        <v>223</v>
      </c>
      <c r="GO4" s="199" t="s">
        <v>224</v>
      </c>
      <c r="GP4" s="200" t="s">
        <v>129</v>
      </c>
      <c r="GQ4" s="200" t="s">
        <v>225</v>
      </c>
      <c r="GR4" s="201" t="s">
        <v>226</v>
      </c>
      <c r="GS4" s="201" t="s">
        <v>227</v>
      </c>
      <c r="GT4" s="201" t="s">
        <v>228</v>
      </c>
      <c r="GU4" s="201" t="s">
        <v>229</v>
      </c>
      <c r="GV4" s="202" t="s">
        <v>230</v>
      </c>
      <c r="GW4" s="203" t="s">
        <v>231</v>
      </c>
      <c r="GX4" s="203" t="s">
        <v>232</v>
      </c>
      <c r="GY4" s="204" t="s">
        <v>233</v>
      </c>
      <c r="GZ4" s="205" t="s">
        <v>234</v>
      </c>
      <c r="HA4" s="202" t="s">
        <v>235</v>
      </c>
      <c r="HB4" s="202" t="s">
        <v>236</v>
      </c>
      <c r="HC4" s="202" t="s">
        <v>237</v>
      </c>
      <c r="HE4" s="199" t="s">
        <v>223</v>
      </c>
      <c r="HF4" s="199" t="s">
        <v>224</v>
      </c>
      <c r="HG4" s="200" t="s">
        <v>129</v>
      </c>
      <c r="HH4" s="200" t="s">
        <v>225</v>
      </c>
      <c r="HI4" s="201" t="s">
        <v>226</v>
      </c>
      <c r="HJ4" s="201" t="s">
        <v>227</v>
      </c>
      <c r="HK4" s="201" t="s">
        <v>228</v>
      </c>
      <c r="HL4" s="201" t="s">
        <v>229</v>
      </c>
      <c r="HM4" s="202" t="s">
        <v>230</v>
      </c>
      <c r="HN4" s="203" t="s">
        <v>231</v>
      </c>
      <c r="HO4" s="203" t="s">
        <v>232</v>
      </c>
      <c r="HP4" s="204" t="s">
        <v>233</v>
      </c>
      <c r="HQ4" s="205" t="s">
        <v>234</v>
      </c>
      <c r="HR4" s="202" t="s">
        <v>235</v>
      </c>
      <c r="HS4" s="202" t="s">
        <v>236</v>
      </c>
      <c r="HT4" s="202" t="s">
        <v>237</v>
      </c>
      <c r="HV4" s="199" t="s">
        <v>223</v>
      </c>
      <c r="HW4" s="199" t="s">
        <v>224</v>
      </c>
      <c r="HX4" s="200" t="s">
        <v>129</v>
      </c>
      <c r="HY4" s="200" t="s">
        <v>225</v>
      </c>
      <c r="HZ4" s="201" t="s">
        <v>226</v>
      </c>
      <c r="IA4" s="201" t="s">
        <v>227</v>
      </c>
      <c r="IB4" s="201" t="s">
        <v>228</v>
      </c>
      <c r="IC4" s="201" t="s">
        <v>229</v>
      </c>
      <c r="ID4" s="202" t="s">
        <v>230</v>
      </c>
      <c r="IE4" s="203" t="s">
        <v>231</v>
      </c>
      <c r="IF4" s="203" t="s">
        <v>232</v>
      </c>
      <c r="IG4" s="204" t="s">
        <v>233</v>
      </c>
      <c r="IH4" s="205" t="s">
        <v>234</v>
      </c>
      <c r="II4" s="202" t="s">
        <v>235</v>
      </c>
      <c r="IJ4" s="202" t="s">
        <v>236</v>
      </c>
      <c r="IK4" s="202" t="s">
        <v>237</v>
      </c>
      <c r="IM4" s="231" t="s">
        <v>238</v>
      </c>
      <c r="IN4" s="232" t="s">
        <v>239</v>
      </c>
      <c r="IO4" s="232" t="s">
        <v>240</v>
      </c>
      <c r="IP4" s="232" t="s">
        <v>241</v>
      </c>
      <c r="IQ4" s="232" t="s">
        <v>242</v>
      </c>
      <c r="IR4" s="232" t="s">
        <v>243</v>
      </c>
      <c r="IS4" s="233" t="s">
        <v>293</v>
      </c>
    </row>
    <row r="5" spans="1:253">
      <c r="A5" s="284" t="s">
        <v>247</v>
      </c>
      <c r="B5" s="145">
        <f>INDEX('Waste Projections'!$H7:$AL7,MATCH('6. Decentralized Compost'!$B$1,'Waste Projections'!$H$6:$AL$6,0))</f>
        <v>8674.74</v>
      </c>
      <c r="C5" s="286" t="s">
        <v>248</v>
      </c>
      <c r="D5" s="81" t="s">
        <v>249</v>
      </c>
      <c r="E5" s="82" t="s">
        <v>249</v>
      </c>
      <c r="F5" s="152">
        <v>0</v>
      </c>
      <c r="G5" s="82" t="s">
        <v>249</v>
      </c>
      <c r="H5" s="152">
        <v>0</v>
      </c>
      <c r="I5" s="152" t="str">
        <f t="shared" ref="I5:I21" si="0">IF(E5="N/A","N/A","Transfer Truck")</f>
        <v>N/A</v>
      </c>
      <c r="J5" s="152">
        <v>55.2</v>
      </c>
      <c r="K5" s="178" t="s">
        <v>220</v>
      </c>
      <c r="L5" s="152">
        <v>12</v>
      </c>
      <c r="M5" s="178" t="s">
        <v>219</v>
      </c>
      <c r="N5" s="170">
        <f>(IF($G5=N$4,$F5,0)+IF($I5=N$4,$H5,0)+IF($K5=N$4,$J5,0))*($B5-SUM($HF5:$HH5))+IF($M5=N$4,$L5,0)*SUM($HF5:$HH5)</f>
        <v>37474.876799999998</v>
      </c>
      <c r="O5" s="163">
        <f t="shared" ref="O5:Q20" si="1">(IF($G5=O$4,$F5,0)+IF($I5=O$4,$H5,0)+IF($K5=O$4,$J5,0))*($B5-SUM($HF5:$HH5))+IF($M5=O$4,$L5,0)*SUM($HF5:$HH5)</f>
        <v>306461.21471999999</v>
      </c>
      <c r="P5" s="163">
        <f t="shared" si="1"/>
        <v>0</v>
      </c>
      <c r="Q5" s="171">
        <f t="shared" si="1"/>
        <v>0</v>
      </c>
      <c r="R5" s="170">
        <f>INDEX('Transportation GHG'!$B$21:$B$24,MATCH('6. Decentralized Compost'!R$4,'Transportation GHG'!$A$21:$A$24,0))*N5</f>
        <v>6.7235694344861532</v>
      </c>
      <c r="S5" s="163">
        <f>INDEX('Transportation GHG'!$B$21:$B$24,MATCH('6. Decentralized Compost'!S$4,'Transportation GHG'!$A$21:$A$24,0))*O5</f>
        <v>27.491928354343383</v>
      </c>
      <c r="T5" s="163">
        <f>INDEX('Transportation GHG'!$B$21:$B$24,MATCH('6. Decentralized Compost'!T$4,'Transportation GHG'!$A$21:$A$24,0))*P5</f>
        <v>0</v>
      </c>
      <c r="U5" s="171">
        <f>INDEX('Transportation GHG'!$B$21:$B$24,MATCH('6. Decentralized Compost'!U$4,'Transportation GHG'!$A$21:$A$24,0))*Q5</f>
        <v>0</v>
      </c>
      <c r="Z5" s="170">
        <f>INDEX('Waste Composition'!$P$5:$P$20,MATCH('6. Decentralized Compost'!Z$4,'Waste Composition'!$O$5:$O$20,0))*$B5</f>
        <v>346.9896</v>
      </c>
      <c r="AA5" s="163">
        <f>INDEX('Waste Composition'!$P$5:$P$20,MATCH('6. Decentralized Compost'!AA$4,'Waste Composition'!$O$5:$O$20,0))*$B5</f>
        <v>1474.7057999999997</v>
      </c>
      <c r="AB5" s="163">
        <f>INDEX('Waste Composition'!$P$5:$P$20,MATCH('6. Decentralized Compost'!AB$4,'Waste Composition'!$O$5:$O$20,0))*$B5</f>
        <v>1561.4531999999999</v>
      </c>
      <c r="AC5" s="163">
        <f>INDEX('Waste Composition'!$P$5:$P$20,MATCH('6. Decentralized Compost'!AC$4,'Waste Composition'!$O$5:$O$20,0))*$B5</f>
        <v>780.72659999999996</v>
      </c>
      <c r="AD5" s="163">
        <f>INDEX('Waste Composition'!$P$5:$P$20,MATCH('6. Decentralized Compost'!AD$4,'Waste Composition'!$O$5:$O$20,0))*$B5</f>
        <v>130.12109999999998</v>
      </c>
      <c r="AE5" s="163">
        <f>INDEX('Waste Composition'!$P$5:$P$20,MATCH('6. Decentralized Compost'!AE$4,'Waste Composition'!$O$5:$O$20,0))*$B5</f>
        <v>216.86850000000001</v>
      </c>
      <c r="AF5" s="163">
        <f>INDEX('Waste Composition'!$P$5:$P$20,MATCH('6. Decentralized Compost'!AF$4,'Waste Composition'!$O$5:$O$20,0))*$B5</f>
        <v>43.373699999999999</v>
      </c>
      <c r="AG5" s="163">
        <f>INDEX('Waste Composition'!$P$5:$P$20,MATCH('6. Decentralized Compost'!AG$4,'Waste Composition'!$O$5:$O$20,0))*$B5</f>
        <v>650.60550000000001</v>
      </c>
      <c r="AH5" s="163">
        <f>INDEX('Waste Composition'!$P$5:$P$20,MATCH('6. Decentralized Compost'!AH$4,'Waste Composition'!$O$5:$O$20,0))*$B5</f>
        <v>86.747399999999999</v>
      </c>
      <c r="AI5" s="163">
        <f>INDEX('Waste Composition'!$P$5:$P$20,MATCH('6. Decentralized Compost'!AI$4,'Waste Composition'!$O$5:$O$20,0))*$B5</f>
        <v>86.747399999999999</v>
      </c>
      <c r="AJ5" s="163">
        <f>INDEX('Waste Composition'!$P$5:$P$20,MATCH('6. Decentralized Compost'!AJ$4,'Waste Composition'!$O$5:$O$20,0))*$B5</f>
        <v>216.86850000000001</v>
      </c>
      <c r="AK5" s="163">
        <f>INDEX('Waste Composition'!$P$5:$P$20,MATCH('6. Decentralized Compost'!AK$4,'Waste Composition'!$O$5:$O$20,0))*$B5</f>
        <v>260.24219999999997</v>
      </c>
      <c r="AL5" s="163">
        <f>INDEX('Waste Composition'!$P$5:$P$20,MATCH('6. Decentralized Compost'!AL$4,'Waste Composition'!$O$5:$O$20,0))*$B5</f>
        <v>1040.9687999999999</v>
      </c>
      <c r="AM5" s="163">
        <f>INDEX('Waste Composition'!$P$5:$P$20,MATCH('6. Decentralized Compost'!AM$4,'Waste Composition'!$O$5:$O$20,0))*$B5</f>
        <v>43.373699999999999</v>
      </c>
      <c r="AN5" s="163">
        <f>INDEX('Waste Composition'!$P$5:$P$20,MATCH('6. Decentralized Compost'!AN$4,'Waste Composition'!$O$5:$O$20,0))*$B5</f>
        <v>1040.9687999999999</v>
      </c>
      <c r="AO5" s="171">
        <f>INDEX('Waste Composition'!$P$5:$P$20,MATCH('6. Decentralized Compost'!AO$4,'Waste Composition'!$O$5:$O$20,0))*$B5</f>
        <v>693.97919999999999</v>
      </c>
      <c r="AQ5" s="212">
        <v>0</v>
      </c>
      <c r="AR5" s="213">
        <v>0</v>
      </c>
      <c r="AS5" s="213">
        <v>0</v>
      </c>
      <c r="AT5" s="213">
        <v>0</v>
      </c>
      <c r="AU5" s="213">
        <v>0</v>
      </c>
      <c r="AV5" s="213">
        <v>0</v>
      </c>
      <c r="AW5" s="213">
        <v>0</v>
      </c>
      <c r="AX5" s="213">
        <v>0</v>
      </c>
      <c r="AY5" s="213">
        <v>0</v>
      </c>
      <c r="AZ5" s="213">
        <v>0</v>
      </c>
      <c r="BA5" s="213">
        <v>0</v>
      </c>
      <c r="BB5" s="213">
        <v>0</v>
      </c>
      <c r="BC5" s="213">
        <v>0</v>
      </c>
      <c r="BD5" s="213">
        <v>0</v>
      </c>
      <c r="BE5" s="213">
        <v>0</v>
      </c>
      <c r="BF5" s="213">
        <v>0</v>
      </c>
      <c r="BH5" s="212">
        <v>0</v>
      </c>
      <c r="BI5" s="213">
        <v>0</v>
      </c>
      <c r="BJ5" s="213">
        <v>0</v>
      </c>
      <c r="BK5" s="213">
        <v>0</v>
      </c>
      <c r="BL5" s="213">
        <v>0</v>
      </c>
      <c r="BM5" s="213">
        <v>0</v>
      </c>
      <c r="BN5" s="213">
        <v>0</v>
      </c>
      <c r="BO5" s="213">
        <v>0</v>
      </c>
      <c r="BP5" s="213">
        <v>0</v>
      </c>
      <c r="BQ5" s="213">
        <v>0</v>
      </c>
      <c r="BR5" s="213">
        <v>0</v>
      </c>
      <c r="BS5" s="213">
        <v>0</v>
      </c>
      <c r="BT5" s="213">
        <v>0</v>
      </c>
      <c r="BU5" s="213">
        <v>0</v>
      </c>
      <c r="BV5" s="213">
        <v>0</v>
      </c>
      <c r="BW5" s="218">
        <v>0</v>
      </c>
      <c r="BY5" s="212">
        <v>1</v>
      </c>
      <c r="BZ5" s="213">
        <f>'Waste Composition'!$G$5/'Waste Composition'!$P$5</f>
        <v>0.4705882352941177</v>
      </c>
      <c r="CA5" s="213">
        <v>0</v>
      </c>
      <c r="CB5" s="213">
        <v>0</v>
      </c>
      <c r="CC5" s="213">
        <v>1</v>
      </c>
      <c r="CD5" s="213">
        <v>1</v>
      </c>
      <c r="CE5" s="213">
        <v>1</v>
      </c>
      <c r="CF5" s="213">
        <v>1</v>
      </c>
      <c r="CG5" s="213">
        <v>1</v>
      </c>
      <c r="CH5" s="213">
        <v>1</v>
      </c>
      <c r="CI5" s="213">
        <v>1</v>
      </c>
      <c r="CJ5" s="213">
        <v>1</v>
      </c>
      <c r="CK5" s="213">
        <v>1</v>
      </c>
      <c r="CL5" s="213">
        <v>1</v>
      </c>
      <c r="CM5" s="213">
        <v>1</v>
      </c>
      <c r="CN5" s="218">
        <v>1</v>
      </c>
      <c r="CP5" s="212">
        <v>0</v>
      </c>
      <c r="CQ5" s="213">
        <v>0</v>
      </c>
      <c r="CR5" s="213">
        <v>0</v>
      </c>
      <c r="CS5" s="213">
        <v>0</v>
      </c>
      <c r="CT5" s="213">
        <v>0</v>
      </c>
      <c r="CU5" s="213">
        <v>0</v>
      </c>
      <c r="CV5" s="213">
        <v>0</v>
      </c>
      <c r="CW5" s="213">
        <v>0</v>
      </c>
      <c r="CX5" s="213">
        <v>0</v>
      </c>
      <c r="CY5" s="213">
        <v>0</v>
      </c>
      <c r="CZ5" s="213">
        <v>0</v>
      </c>
      <c r="DA5" s="213">
        <v>0</v>
      </c>
      <c r="DB5" s="213">
        <v>0</v>
      </c>
      <c r="DC5" s="213">
        <v>0</v>
      </c>
      <c r="DD5" s="213">
        <v>0</v>
      </c>
      <c r="DE5" s="218">
        <v>0</v>
      </c>
      <c r="DG5" s="212">
        <v>0</v>
      </c>
      <c r="DH5" s="213">
        <f>'Waste Composition'!$G$16/'Waste Composition'!$P$5</f>
        <v>0.52941176470588236</v>
      </c>
      <c r="DI5" s="213">
        <v>1</v>
      </c>
      <c r="DJ5" s="213">
        <v>1</v>
      </c>
      <c r="DK5" s="213">
        <v>0</v>
      </c>
      <c r="DL5" s="213">
        <v>0</v>
      </c>
      <c r="DM5" s="213">
        <v>0</v>
      </c>
      <c r="DN5" s="213">
        <v>0</v>
      </c>
      <c r="DO5" s="213">
        <v>0</v>
      </c>
      <c r="DP5" s="213">
        <v>0</v>
      </c>
      <c r="DQ5" s="213">
        <v>0</v>
      </c>
      <c r="DR5" s="213">
        <v>0</v>
      </c>
      <c r="DS5" s="213">
        <v>0</v>
      </c>
      <c r="DT5" s="213">
        <v>0</v>
      </c>
      <c r="DU5" s="213">
        <v>0</v>
      </c>
      <c r="DV5" s="213">
        <v>0</v>
      </c>
      <c r="DX5" s="212">
        <v>0</v>
      </c>
      <c r="DY5" s="213">
        <v>0</v>
      </c>
      <c r="DZ5" s="213">
        <v>0</v>
      </c>
      <c r="EA5" s="213">
        <v>0</v>
      </c>
      <c r="EB5" s="213">
        <v>0</v>
      </c>
      <c r="EC5" s="213">
        <v>0</v>
      </c>
      <c r="ED5" s="213">
        <v>0</v>
      </c>
      <c r="EE5" s="213">
        <v>0</v>
      </c>
      <c r="EF5" s="213">
        <v>0</v>
      </c>
      <c r="EG5" s="213">
        <v>0</v>
      </c>
      <c r="EH5" s="213">
        <v>0</v>
      </c>
      <c r="EI5" s="213">
        <v>0</v>
      </c>
      <c r="EJ5" s="213">
        <v>0</v>
      </c>
      <c r="EK5" s="213">
        <v>0</v>
      </c>
      <c r="EL5" s="213">
        <v>0</v>
      </c>
      <c r="EM5" s="213">
        <v>0</v>
      </c>
      <c r="EO5" s="170">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63">
        <f>$AM$5*BD5</f>
        <v>0</v>
      </c>
      <c r="FC5" s="163">
        <f>$AN$5*BE5</f>
        <v>0</v>
      </c>
      <c r="FD5" s="171">
        <f>$AO$5*BF5</f>
        <v>0</v>
      </c>
      <c r="FE5" s="229"/>
      <c r="FF5" s="170">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63">
        <f>$AM$5*BU5</f>
        <v>0</v>
      </c>
      <c r="FT5" s="163">
        <f>$AN$5*BV5</f>
        <v>0</v>
      </c>
      <c r="FU5" s="171">
        <f>$AO$5*BW5</f>
        <v>0</v>
      </c>
      <c r="FV5" s="229"/>
      <c r="FW5" s="170">
        <f>$Z$5*BY5</f>
        <v>346.9896</v>
      </c>
      <c r="FX5" s="163">
        <f>$AA$5*BZ5</f>
        <v>693.97919999999999</v>
      </c>
      <c r="FY5" s="163">
        <f>$AB$5*CA5</f>
        <v>0</v>
      </c>
      <c r="FZ5" s="163">
        <f>$AC$5*CB5</f>
        <v>0</v>
      </c>
      <c r="GA5" s="163">
        <f>$AD$5*CC5</f>
        <v>130.12109999999998</v>
      </c>
      <c r="GB5" s="163">
        <f>$AE$5*CD5</f>
        <v>216.86850000000001</v>
      </c>
      <c r="GC5" s="163">
        <f>$AF$5*CE5</f>
        <v>43.373699999999999</v>
      </c>
      <c r="GD5" s="163">
        <f>$AG$5*CF5</f>
        <v>650.60550000000001</v>
      </c>
      <c r="GE5" s="163">
        <f>$AH$5*CG5</f>
        <v>86.747399999999999</v>
      </c>
      <c r="GF5" s="163">
        <f>$AI$5*CH5</f>
        <v>86.747399999999999</v>
      </c>
      <c r="GG5" s="163">
        <f>$AJ$5*CI5</f>
        <v>216.86850000000001</v>
      </c>
      <c r="GH5" s="163">
        <f>$AK$5*CJ5</f>
        <v>260.24219999999997</v>
      </c>
      <c r="GI5" s="163">
        <f>$AL$5*CK5</f>
        <v>1040.9687999999999</v>
      </c>
      <c r="GJ5" s="163">
        <f>$AM$5*CL5</f>
        <v>43.373699999999999</v>
      </c>
      <c r="GK5" s="163">
        <f>$AN$5*CM5</f>
        <v>1040.9687999999999</v>
      </c>
      <c r="GL5" s="171">
        <f>$AO$5*CN5</f>
        <v>693.97919999999999</v>
      </c>
      <c r="GM5" s="229"/>
      <c r="GN5" s="170">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63">
        <f>$AM$5*DC5</f>
        <v>0</v>
      </c>
      <c r="HB5" s="163">
        <f>$AN$5*DD5</f>
        <v>0</v>
      </c>
      <c r="HC5" s="171">
        <f>$AO$5*DE5</f>
        <v>0</v>
      </c>
      <c r="HD5" s="229"/>
      <c r="HE5" s="170">
        <f>$Z$5*DG5</f>
        <v>0</v>
      </c>
      <c r="HF5" s="163">
        <f>$AA$5*DH5</f>
        <v>780.72659999999985</v>
      </c>
      <c r="HG5" s="163">
        <f>$AB$5*DI5</f>
        <v>1561.4531999999999</v>
      </c>
      <c r="HH5" s="163">
        <f>$AC$5*DJ5</f>
        <v>780.72659999999996</v>
      </c>
      <c r="HI5" s="163">
        <f>$AD$5*DK5</f>
        <v>0</v>
      </c>
      <c r="HJ5" s="163">
        <f>$AE$5*DL5</f>
        <v>0</v>
      </c>
      <c r="HK5" s="163">
        <f>$AF$5*DM5</f>
        <v>0</v>
      </c>
      <c r="HL5" s="163">
        <f>$AG$5*DN5</f>
        <v>0</v>
      </c>
      <c r="HM5" s="163">
        <f>$AH$5*DO5</f>
        <v>0</v>
      </c>
      <c r="HN5" s="163">
        <f>$AI$5*DP5</f>
        <v>0</v>
      </c>
      <c r="HO5" s="163">
        <f>$AJ$5*DQ5</f>
        <v>0</v>
      </c>
      <c r="HP5" s="163">
        <f>$AK$5*DR5</f>
        <v>0</v>
      </c>
      <c r="HQ5" s="163">
        <f>$AL$5*DS5</f>
        <v>0</v>
      </c>
      <c r="HR5" s="163">
        <f>$AM$5*DT5</f>
        <v>0</v>
      </c>
      <c r="HS5" s="163">
        <f>$AN$5*DU5</f>
        <v>0</v>
      </c>
      <c r="HT5" s="171">
        <f>$AO$5*DV5</f>
        <v>0</v>
      </c>
      <c r="HU5" s="229"/>
      <c r="HV5" s="170">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63">
        <f>$AM$5*EK5</f>
        <v>0</v>
      </c>
      <c r="IJ5" s="163">
        <f>$AN$5*EL5</f>
        <v>0</v>
      </c>
      <c r="IK5" s="171">
        <f>$AO$5*EM5</f>
        <v>0</v>
      </c>
      <c r="IM5" s="43" t="s">
        <v>223</v>
      </c>
      <c r="IN5" s="281">
        <f>INDEX($EO$39:$FD$39,MATCH($IM5,$EO$4:$FD$4,0))</f>
        <v>0</v>
      </c>
      <c r="IO5" s="234">
        <f>INDEX($FF$39:$FU$39,MATCH($IM5,$FF$4:$FU$4,0))</f>
        <v>0</v>
      </c>
      <c r="IP5" s="234">
        <f>INDEX($FW$39:$GL$39,MATCH($IM5,$FW$4:$GL$4,0))</f>
        <v>1566.2623285428253</v>
      </c>
      <c r="IQ5" s="234">
        <f>INDEX($GN$39:$HC$39,MATCH($IM5,$GN$4:$HC$4,0))</f>
        <v>1375.4348</v>
      </c>
      <c r="IR5" s="234">
        <f>INDEX($HE$39:$HT$39,MATCH($IM5,$HE$4:$HT$4,0))</f>
        <v>0</v>
      </c>
      <c r="IS5" s="235">
        <f>INDEX($HV$39:$IK$39,MATCH($IM5,$HV$4:$IK$4,0))</f>
        <v>0</v>
      </c>
    </row>
    <row r="6" spans="1:253">
      <c r="A6" s="367" t="s">
        <v>250</v>
      </c>
      <c r="B6" s="145">
        <f>INDEX('Waste Projections'!$H8:$AL8,MATCH('6. Decentralized Compost'!$B$1,'Waste Projections'!$H$6:$AL$6,0))</f>
        <v>2837.35</v>
      </c>
      <c r="C6" s="286" t="s">
        <v>251</v>
      </c>
      <c r="D6" s="154" t="s">
        <v>252</v>
      </c>
      <c r="E6" s="83" t="s">
        <v>249</v>
      </c>
      <c r="F6" s="156">
        <v>3.5</v>
      </c>
      <c r="G6" s="83" t="s">
        <v>219</v>
      </c>
      <c r="H6" s="156">
        <v>0</v>
      </c>
      <c r="I6" s="156" t="str">
        <f t="shared" si="0"/>
        <v>N/A</v>
      </c>
      <c r="J6" s="156">
        <v>0</v>
      </c>
      <c r="K6" s="190" t="str">
        <f t="shared" ref="K6:K17" si="2">IF(D6="N/A","Garbage Truck","Transfer Truck")</f>
        <v>Transfer Truck</v>
      </c>
      <c r="L6" s="156">
        <v>12</v>
      </c>
      <c r="M6" s="190" t="s">
        <v>219</v>
      </c>
      <c r="N6" s="172">
        <f t="shared" ref="N6:Q21" si="3">(IF($G6=N$4,$F6,0)+IF($I6=N$4,$H6,0)+IF($K6=N$4,$J6,0))*($B6-SUM($HF6:$HH6))+IF($M6=N$4,$L6,0)*SUM($HF6:$HH6)</f>
        <v>18613.016</v>
      </c>
      <c r="O6" s="164">
        <f t="shared" si="1"/>
        <v>0</v>
      </c>
      <c r="P6" s="164">
        <f t="shared" si="1"/>
        <v>0</v>
      </c>
      <c r="Q6" s="173">
        <f t="shared" si="1"/>
        <v>0</v>
      </c>
      <c r="R6" s="172">
        <f>INDEX('Transportation GHG'!$B$21:$B$24,MATCH('6. Decentralized Compost'!R$4,'Transportation GHG'!$A$21:$A$24,0))*N6</f>
        <v>3.3394614244923075</v>
      </c>
      <c r="S6" s="164">
        <f>INDEX('Transportation GHG'!$B$21:$B$24,MATCH('6. Decentralized Compost'!S$4,'Transportation GHG'!$A$21:$A$24,0))*O6</f>
        <v>0</v>
      </c>
      <c r="T6" s="164">
        <f>INDEX('Transportation GHG'!$B$21:$B$24,MATCH('6. Decentralized Compost'!T$4,'Transportation GHG'!$A$21:$A$24,0))*P6</f>
        <v>0</v>
      </c>
      <c r="U6" s="173">
        <f>INDEX('Transportation GHG'!$B$21:$B$24,MATCH('6. Decentralized Compost'!U$4,'Transportation GHG'!$A$21:$A$24,0))*Q6</f>
        <v>0</v>
      </c>
      <c r="Z6" s="172">
        <f>INDEX('Waste Composition'!$P$5:$P$20,MATCH('6. Decentralized Compost'!Z$4,'Waste Composition'!$O$5:$O$20,0))*$B6</f>
        <v>113.494</v>
      </c>
      <c r="AA6" s="164">
        <f>INDEX('Waste Composition'!$P$5:$P$20,MATCH('6. Decentralized Compost'!AA$4,'Waste Composition'!$O$5:$O$20,0))*$B6</f>
        <v>482.34949999999992</v>
      </c>
      <c r="AB6" s="164">
        <f>INDEX('Waste Composition'!$P$5:$P$20,MATCH('6. Decentralized Compost'!AB$4,'Waste Composition'!$O$5:$O$20,0))*$B6</f>
        <v>510.72299999999996</v>
      </c>
      <c r="AC6" s="164">
        <f>INDEX('Waste Composition'!$P$5:$P$20,MATCH('6. Decentralized Compost'!AC$4,'Waste Composition'!$O$5:$O$20,0))*$B6</f>
        <v>255.36149999999998</v>
      </c>
      <c r="AD6" s="164">
        <f>INDEX('Waste Composition'!$P$5:$P$20,MATCH('6. Decentralized Compost'!AD$4,'Waste Composition'!$O$5:$O$20,0))*$B6</f>
        <v>42.560249999999996</v>
      </c>
      <c r="AE6" s="164">
        <f>INDEX('Waste Composition'!$P$5:$P$20,MATCH('6. Decentralized Compost'!AE$4,'Waste Composition'!$O$5:$O$20,0))*$B6</f>
        <v>70.933750000000003</v>
      </c>
      <c r="AF6" s="164">
        <f>INDEX('Waste Composition'!$P$5:$P$20,MATCH('6. Decentralized Compost'!AF$4,'Waste Composition'!$O$5:$O$20,0))*$B6</f>
        <v>14.18675</v>
      </c>
      <c r="AG6" s="164">
        <f>INDEX('Waste Composition'!$P$5:$P$20,MATCH('6. Decentralized Compost'!AG$4,'Waste Composition'!$O$5:$O$20,0))*$B6</f>
        <v>212.80124999999998</v>
      </c>
      <c r="AH6" s="164">
        <f>INDEX('Waste Composition'!$P$5:$P$20,MATCH('6. Decentralized Compost'!AH$4,'Waste Composition'!$O$5:$O$20,0))*$B6</f>
        <v>28.3735</v>
      </c>
      <c r="AI6" s="164">
        <f>INDEX('Waste Composition'!$P$5:$P$20,MATCH('6. Decentralized Compost'!AI$4,'Waste Composition'!$O$5:$O$20,0))*$B6</f>
        <v>28.3735</v>
      </c>
      <c r="AJ6" s="164">
        <f>INDEX('Waste Composition'!$P$5:$P$20,MATCH('6. Decentralized Compost'!AJ$4,'Waste Composition'!$O$5:$O$20,0))*$B6</f>
        <v>70.933750000000003</v>
      </c>
      <c r="AK6" s="164">
        <f>INDEX('Waste Composition'!$P$5:$P$20,MATCH('6. Decentralized Compost'!AK$4,'Waste Composition'!$O$5:$O$20,0))*$B6</f>
        <v>85.120499999999993</v>
      </c>
      <c r="AL6" s="164">
        <f>INDEX('Waste Composition'!$P$5:$P$20,MATCH('6. Decentralized Compost'!AL$4,'Waste Composition'!$O$5:$O$20,0))*$B6</f>
        <v>340.48199999999997</v>
      </c>
      <c r="AM6" s="164">
        <f>INDEX('Waste Composition'!$P$5:$P$20,MATCH('6. Decentralized Compost'!AM$4,'Waste Composition'!$O$5:$O$20,0))*$B6</f>
        <v>14.18675</v>
      </c>
      <c r="AN6" s="164">
        <f>INDEX('Waste Composition'!$P$5:$P$20,MATCH('6. Decentralized Compost'!AN$4,'Waste Composition'!$O$5:$O$20,0))*$B6</f>
        <v>340.48199999999997</v>
      </c>
      <c r="AO6" s="173">
        <f>INDEX('Waste Composition'!$P$5:$P$20,MATCH('6. Decentralized Compost'!AO$4,'Waste Composition'!$O$5:$O$20,0))*$B6</f>
        <v>226.988</v>
      </c>
      <c r="AQ6" s="214">
        <v>0</v>
      </c>
      <c r="AR6" s="215">
        <v>0</v>
      </c>
      <c r="AS6" s="215">
        <v>0</v>
      </c>
      <c r="AT6" s="215">
        <v>0</v>
      </c>
      <c r="AU6" s="215">
        <v>0</v>
      </c>
      <c r="AV6" s="215">
        <v>0</v>
      </c>
      <c r="AW6" s="215">
        <v>0</v>
      </c>
      <c r="AX6" s="215">
        <v>0</v>
      </c>
      <c r="AY6" s="215">
        <v>0</v>
      </c>
      <c r="AZ6" s="215">
        <v>0</v>
      </c>
      <c r="BA6" s="215">
        <v>0</v>
      </c>
      <c r="BB6" s="215">
        <v>0</v>
      </c>
      <c r="BC6" s="215">
        <v>0</v>
      </c>
      <c r="BD6" s="215">
        <v>0</v>
      </c>
      <c r="BE6" s="215">
        <v>0</v>
      </c>
      <c r="BF6" s="215">
        <v>0</v>
      </c>
      <c r="BH6" s="214">
        <v>0</v>
      </c>
      <c r="BI6" s="215">
        <v>0</v>
      </c>
      <c r="BJ6" s="215">
        <v>0</v>
      </c>
      <c r="BK6" s="215">
        <v>0</v>
      </c>
      <c r="BL6" s="215">
        <v>0</v>
      </c>
      <c r="BM6" s="215">
        <v>0</v>
      </c>
      <c r="BN6" s="215">
        <v>0</v>
      </c>
      <c r="BO6" s="215">
        <v>0</v>
      </c>
      <c r="BP6" s="215">
        <v>0</v>
      </c>
      <c r="BQ6" s="215">
        <v>0</v>
      </c>
      <c r="BR6" s="215">
        <v>0</v>
      </c>
      <c r="BS6" s="215">
        <v>0</v>
      </c>
      <c r="BT6" s="215">
        <v>0</v>
      </c>
      <c r="BU6" s="215">
        <v>0</v>
      </c>
      <c r="BV6" s="215">
        <v>0</v>
      </c>
      <c r="BW6" s="219">
        <v>0</v>
      </c>
      <c r="BY6" s="214">
        <v>1</v>
      </c>
      <c r="BZ6" s="215">
        <f>'Waste Composition'!$G$5/'Waste Composition'!$P$5</f>
        <v>0.4705882352941177</v>
      </c>
      <c r="CA6" s="215">
        <v>0</v>
      </c>
      <c r="CB6" s="215">
        <v>0</v>
      </c>
      <c r="CC6" s="215">
        <v>1</v>
      </c>
      <c r="CD6" s="215">
        <v>1</v>
      </c>
      <c r="CE6" s="215">
        <v>1</v>
      </c>
      <c r="CF6" s="215">
        <v>1</v>
      </c>
      <c r="CG6" s="215">
        <v>1</v>
      </c>
      <c r="CH6" s="215">
        <v>1</v>
      </c>
      <c r="CI6" s="215">
        <v>1</v>
      </c>
      <c r="CJ6" s="215">
        <v>1</v>
      </c>
      <c r="CK6" s="215">
        <v>1</v>
      </c>
      <c r="CL6" s="215">
        <v>1</v>
      </c>
      <c r="CM6" s="215">
        <v>1</v>
      </c>
      <c r="CN6" s="219">
        <v>1</v>
      </c>
      <c r="CP6" s="214">
        <v>0</v>
      </c>
      <c r="CQ6" s="215">
        <v>0</v>
      </c>
      <c r="CR6" s="215">
        <v>0</v>
      </c>
      <c r="CS6" s="215">
        <v>0</v>
      </c>
      <c r="CT6" s="215">
        <v>0</v>
      </c>
      <c r="CU6" s="215">
        <v>0</v>
      </c>
      <c r="CV6" s="215">
        <v>0</v>
      </c>
      <c r="CW6" s="215">
        <v>0</v>
      </c>
      <c r="CX6" s="215">
        <v>0</v>
      </c>
      <c r="CY6" s="215">
        <v>0</v>
      </c>
      <c r="CZ6" s="215">
        <v>0</v>
      </c>
      <c r="DA6" s="215">
        <v>0</v>
      </c>
      <c r="DB6" s="215">
        <v>0</v>
      </c>
      <c r="DC6" s="215">
        <v>0</v>
      </c>
      <c r="DD6" s="215">
        <v>0</v>
      </c>
      <c r="DE6" s="219">
        <v>0</v>
      </c>
      <c r="DG6" s="214">
        <v>0</v>
      </c>
      <c r="DH6" s="215">
        <f>'Waste Composition'!$G$16/'Waste Composition'!$P$5</f>
        <v>0.52941176470588236</v>
      </c>
      <c r="DI6" s="215">
        <v>1</v>
      </c>
      <c r="DJ6" s="215">
        <v>1</v>
      </c>
      <c r="DK6" s="215">
        <v>0</v>
      </c>
      <c r="DL6" s="215">
        <v>0</v>
      </c>
      <c r="DM6" s="215">
        <v>0</v>
      </c>
      <c r="DN6" s="215">
        <v>0</v>
      </c>
      <c r="DO6" s="215">
        <v>0</v>
      </c>
      <c r="DP6" s="215">
        <v>0</v>
      </c>
      <c r="DQ6" s="215">
        <v>0</v>
      </c>
      <c r="DR6" s="215">
        <v>0</v>
      </c>
      <c r="DS6" s="215">
        <v>0</v>
      </c>
      <c r="DT6" s="215">
        <v>0</v>
      </c>
      <c r="DU6" s="215">
        <v>0</v>
      </c>
      <c r="DV6" s="215">
        <v>0</v>
      </c>
      <c r="DX6" s="214">
        <v>0</v>
      </c>
      <c r="DY6" s="215">
        <v>0</v>
      </c>
      <c r="DZ6" s="215">
        <v>0</v>
      </c>
      <c r="EA6" s="215">
        <v>0</v>
      </c>
      <c r="EB6" s="215">
        <v>0</v>
      </c>
      <c r="EC6" s="215">
        <v>0</v>
      </c>
      <c r="ED6" s="215">
        <v>0</v>
      </c>
      <c r="EE6" s="215">
        <v>0</v>
      </c>
      <c r="EF6" s="215">
        <v>0</v>
      </c>
      <c r="EG6" s="215">
        <v>0</v>
      </c>
      <c r="EH6" s="215">
        <v>0</v>
      </c>
      <c r="EI6" s="215">
        <v>0</v>
      </c>
      <c r="EJ6" s="215">
        <v>0</v>
      </c>
      <c r="EK6" s="215">
        <v>0</v>
      </c>
      <c r="EL6" s="215">
        <v>0</v>
      </c>
      <c r="EM6" s="215">
        <v>0</v>
      </c>
      <c r="EO6" s="172">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64">
        <f>$AM$6*BD6</f>
        <v>0</v>
      </c>
      <c r="FC6" s="164">
        <f>$AN$6*BE6</f>
        <v>0</v>
      </c>
      <c r="FD6" s="173">
        <f>$AO$6*BF6</f>
        <v>0</v>
      </c>
      <c r="FE6" s="229"/>
      <c r="FF6" s="172">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64">
        <f>$AM$6*BU6</f>
        <v>0</v>
      </c>
      <c r="FT6" s="164">
        <f>$AN$6*BV6</f>
        <v>0</v>
      </c>
      <c r="FU6" s="173">
        <f>$AO$6*BW6</f>
        <v>0</v>
      </c>
      <c r="FV6" s="229"/>
      <c r="FW6" s="172">
        <f>$Z$6*BY6</f>
        <v>113.494</v>
      </c>
      <c r="FX6" s="164">
        <f>$AA$6*BZ6</f>
        <v>226.988</v>
      </c>
      <c r="FY6" s="164">
        <f>$AB$6*CA6</f>
        <v>0</v>
      </c>
      <c r="FZ6" s="164">
        <f>$AC$6*CB6</f>
        <v>0</v>
      </c>
      <c r="GA6" s="164">
        <f>$AD$6*CC6</f>
        <v>42.560249999999996</v>
      </c>
      <c r="GB6" s="164">
        <f>$AE$6*CD6</f>
        <v>70.933750000000003</v>
      </c>
      <c r="GC6" s="164">
        <f>$AF$6*CE6</f>
        <v>14.18675</v>
      </c>
      <c r="GD6" s="164">
        <f>$AG$6*CF6</f>
        <v>212.80124999999998</v>
      </c>
      <c r="GE6" s="164">
        <f>$AH$6*CG6</f>
        <v>28.3735</v>
      </c>
      <c r="GF6" s="164">
        <f>$AI$6*CH6</f>
        <v>28.3735</v>
      </c>
      <c r="GG6" s="164">
        <f>$AJ$6*CI6</f>
        <v>70.933750000000003</v>
      </c>
      <c r="GH6" s="164">
        <f>$AK$6*CJ6</f>
        <v>85.120499999999993</v>
      </c>
      <c r="GI6" s="164">
        <f>$AL$6*CK6</f>
        <v>340.48199999999997</v>
      </c>
      <c r="GJ6" s="164">
        <f>$AM$6*CL6</f>
        <v>14.18675</v>
      </c>
      <c r="GK6" s="164">
        <f>$AN$6*CM6</f>
        <v>340.48199999999997</v>
      </c>
      <c r="GL6" s="173">
        <f>$AO$6*CN6</f>
        <v>226.988</v>
      </c>
      <c r="GM6" s="229"/>
      <c r="GN6" s="172">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64">
        <f>$AM$6*DC6</f>
        <v>0</v>
      </c>
      <c r="HB6" s="164">
        <f>$AN$6*DD6</f>
        <v>0</v>
      </c>
      <c r="HC6" s="173">
        <f>$AO$6*DE6</f>
        <v>0</v>
      </c>
      <c r="HD6" s="229"/>
      <c r="HE6" s="172">
        <f>$Z$6*DG6</f>
        <v>0</v>
      </c>
      <c r="HF6" s="164">
        <f>$AA$6*DH6</f>
        <v>255.36149999999995</v>
      </c>
      <c r="HG6" s="164">
        <f>$AB$6*DI6</f>
        <v>510.72299999999996</v>
      </c>
      <c r="HH6" s="164">
        <f>$AC$6*DJ6</f>
        <v>255.36149999999998</v>
      </c>
      <c r="HI6" s="164">
        <f>$AD$6*DK6</f>
        <v>0</v>
      </c>
      <c r="HJ6" s="164">
        <f>$AE$6*DL6</f>
        <v>0</v>
      </c>
      <c r="HK6" s="164">
        <f>$AF$6*DM6</f>
        <v>0</v>
      </c>
      <c r="HL6" s="164">
        <f>$AG$6*DN6</f>
        <v>0</v>
      </c>
      <c r="HM6" s="164">
        <f>$AH$6*DO6</f>
        <v>0</v>
      </c>
      <c r="HN6" s="164">
        <f>$AI$6*DP6</f>
        <v>0</v>
      </c>
      <c r="HO6" s="164">
        <f>$AJ$6*DQ6</f>
        <v>0</v>
      </c>
      <c r="HP6" s="164">
        <f>$AK$6*DR6</f>
        <v>0</v>
      </c>
      <c r="HQ6" s="164">
        <f>$AL$6*DS6</f>
        <v>0</v>
      </c>
      <c r="HR6" s="164">
        <f>$AM$6*DT6</f>
        <v>0</v>
      </c>
      <c r="HS6" s="164">
        <f>$AN$6*DU6</f>
        <v>0</v>
      </c>
      <c r="HT6" s="173">
        <f>$AO$6*DV6</f>
        <v>0</v>
      </c>
      <c r="HU6" s="229"/>
      <c r="HV6" s="172">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64">
        <f>$AM$6*EK6</f>
        <v>0</v>
      </c>
      <c r="IJ6" s="164">
        <f>$AN$6*EL6</f>
        <v>0</v>
      </c>
      <c r="IK6" s="173">
        <f>$AO$6*EM6</f>
        <v>0</v>
      </c>
      <c r="IM6" s="46" t="s">
        <v>224</v>
      </c>
      <c r="IN6" s="62">
        <f t="shared" ref="IN6:IN20" si="4">INDEX($EO$39:$FD$39,MATCH($IM6,$EO$4:$FD$4,0))</f>
        <v>0</v>
      </c>
      <c r="IO6" s="289">
        <f t="shared" ref="IO6:IO20" si="5">INDEX($FF$39:$FU$39,MATCH($IM6,$FF$4:$FU$4,0))</f>
        <v>0</v>
      </c>
      <c r="IP6" s="289">
        <f t="shared" ref="IP6:IP20" si="6">INDEX($FW$39:$GL$39,MATCH($IM6,$FW$4:$GL$4,0))</f>
        <v>3132.5246570856507</v>
      </c>
      <c r="IQ6" s="289">
        <f t="shared" ref="IQ6:IQ20" si="7">INDEX($GN$39:$HC$39,MATCH($IM6,$GN$4:$HC$4,0))</f>
        <v>2750.8696</v>
      </c>
      <c r="IR6" s="289">
        <f t="shared" ref="IR6:IR20" si="8">INDEX($HE$39:$HT$39,MATCH($IM6,$HE$4:$HT$4,0))</f>
        <v>7644.6179999999986</v>
      </c>
      <c r="IS6" s="236">
        <f t="shared" ref="IS6:IS20" si="9">INDEX($HV$39:$IK$39,MATCH($IM6,$HV$4:$IK$4,0))</f>
        <v>0</v>
      </c>
    </row>
    <row r="7" spans="1:253">
      <c r="A7" s="368"/>
      <c r="B7" s="145">
        <f>INDEX('Waste Projections'!$H9:$AL9,MATCH('6. Decentralized Compost'!$B$1,'Waste Projections'!$H$6:$AL$6,0))</f>
        <v>2837.35</v>
      </c>
      <c r="C7" s="286" t="s">
        <v>253</v>
      </c>
      <c r="D7" s="154" t="s">
        <v>252</v>
      </c>
      <c r="E7" s="83" t="s">
        <v>249</v>
      </c>
      <c r="F7" s="156">
        <v>3.5</v>
      </c>
      <c r="G7" s="83" t="s">
        <v>219</v>
      </c>
      <c r="H7" s="156">
        <v>0</v>
      </c>
      <c r="I7" s="156" t="str">
        <f t="shared" si="0"/>
        <v>N/A</v>
      </c>
      <c r="J7" s="156">
        <v>15.7</v>
      </c>
      <c r="K7" s="190" t="str">
        <f t="shared" si="2"/>
        <v>Transfer Truck</v>
      </c>
      <c r="L7" s="156">
        <v>12</v>
      </c>
      <c r="M7" s="190" t="s">
        <v>219</v>
      </c>
      <c r="N7" s="172">
        <f t="shared" si="3"/>
        <v>18613.016</v>
      </c>
      <c r="O7" s="164">
        <f t="shared" si="1"/>
        <v>28509.692799999997</v>
      </c>
      <c r="P7" s="164">
        <f t="shared" si="1"/>
        <v>0</v>
      </c>
      <c r="Q7" s="173">
        <f t="shared" si="1"/>
        <v>0</v>
      </c>
      <c r="R7" s="172">
        <f>INDEX('Transportation GHG'!$B$21:$B$24,MATCH('6. Decentralized Compost'!R$4,'Transportation GHG'!$A$21:$A$24,0))*N7</f>
        <v>3.3394614244923075</v>
      </c>
      <c r="S7" s="164">
        <f>INDEX('Transportation GHG'!$B$21:$B$24,MATCH('6. Decentralized Compost'!S$4,'Transportation GHG'!$A$21:$A$24,0))*O7</f>
        <v>2.5575387494892303</v>
      </c>
      <c r="T7" s="164">
        <f>INDEX('Transportation GHG'!$B$21:$B$24,MATCH('6. Decentralized Compost'!T$4,'Transportation GHG'!$A$21:$A$24,0))*P7</f>
        <v>0</v>
      </c>
      <c r="U7" s="173">
        <f>INDEX('Transportation GHG'!$B$21:$B$24,MATCH('6. Decentralized Compost'!U$4,'Transportation GHG'!$A$21:$A$24,0))*Q7</f>
        <v>0</v>
      </c>
      <c r="Z7" s="172">
        <f>INDEX('Waste Composition'!$P$5:$P$20,MATCH('6. Decentralized Compost'!Z$4,'Waste Composition'!$O$5:$O$20,0))*$B7</f>
        <v>113.494</v>
      </c>
      <c r="AA7" s="164">
        <f>INDEX('Waste Composition'!$P$5:$P$20,MATCH('6. Decentralized Compost'!AA$4,'Waste Composition'!$O$5:$O$20,0))*$B7</f>
        <v>482.34949999999992</v>
      </c>
      <c r="AB7" s="164">
        <f>INDEX('Waste Composition'!$P$5:$P$20,MATCH('6. Decentralized Compost'!AB$4,'Waste Composition'!$O$5:$O$20,0))*$B7</f>
        <v>510.72299999999996</v>
      </c>
      <c r="AC7" s="164">
        <f>INDEX('Waste Composition'!$P$5:$P$20,MATCH('6. Decentralized Compost'!AC$4,'Waste Composition'!$O$5:$O$20,0))*$B7</f>
        <v>255.36149999999998</v>
      </c>
      <c r="AD7" s="164">
        <f>INDEX('Waste Composition'!$P$5:$P$20,MATCH('6. Decentralized Compost'!AD$4,'Waste Composition'!$O$5:$O$20,0))*$B7</f>
        <v>42.560249999999996</v>
      </c>
      <c r="AE7" s="164">
        <f>INDEX('Waste Composition'!$P$5:$P$20,MATCH('6. Decentralized Compost'!AE$4,'Waste Composition'!$O$5:$O$20,0))*$B7</f>
        <v>70.933750000000003</v>
      </c>
      <c r="AF7" s="164">
        <f>INDEX('Waste Composition'!$P$5:$P$20,MATCH('6. Decentralized Compost'!AF$4,'Waste Composition'!$O$5:$O$20,0))*$B7</f>
        <v>14.18675</v>
      </c>
      <c r="AG7" s="164">
        <f>INDEX('Waste Composition'!$P$5:$P$20,MATCH('6. Decentralized Compost'!AG$4,'Waste Composition'!$O$5:$O$20,0))*$B7</f>
        <v>212.80124999999998</v>
      </c>
      <c r="AH7" s="164">
        <f>INDEX('Waste Composition'!$P$5:$P$20,MATCH('6. Decentralized Compost'!AH$4,'Waste Composition'!$O$5:$O$20,0))*$B7</f>
        <v>28.3735</v>
      </c>
      <c r="AI7" s="164">
        <f>INDEX('Waste Composition'!$P$5:$P$20,MATCH('6. Decentralized Compost'!AI$4,'Waste Composition'!$O$5:$O$20,0))*$B7</f>
        <v>28.3735</v>
      </c>
      <c r="AJ7" s="164">
        <f>INDEX('Waste Composition'!$P$5:$P$20,MATCH('6. Decentralized Compost'!AJ$4,'Waste Composition'!$O$5:$O$20,0))*$B7</f>
        <v>70.933750000000003</v>
      </c>
      <c r="AK7" s="164">
        <f>INDEX('Waste Composition'!$P$5:$P$20,MATCH('6. Decentralized Compost'!AK$4,'Waste Composition'!$O$5:$O$20,0))*$B7</f>
        <v>85.120499999999993</v>
      </c>
      <c r="AL7" s="164">
        <f>INDEX('Waste Composition'!$P$5:$P$20,MATCH('6. Decentralized Compost'!AL$4,'Waste Composition'!$O$5:$O$20,0))*$B7</f>
        <v>340.48199999999997</v>
      </c>
      <c r="AM7" s="164">
        <f>INDEX('Waste Composition'!$P$5:$P$20,MATCH('6. Decentralized Compost'!AM$4,'Waste Composition'!$O$5:$O$20,0))*$B7</f>
        <v>14.18675</v>
      </c>
      <c r="AN7" s="164">
        <f>INDEX('Waste Composition'!$P$5:$P$20,MATCH('6. Decentralized Compost'!AN$4,'Waste Composition'!$O$5:$O$20,0))*$B7</f>
        <v>340.48199999999997</v>
      </c>
      <c r="AO7" s="173">
        <f>INDEX('Waste Composition'!$P$5:$P$20,MATCH('6. Decentralized Compost'!AO$4,'Waste Composition'!$O$5:$O$20,0))*$B7</f>
        <v>226.988</v>
      </c>
      <c r="AQ7" s="214">
        <v>0</v>
      </c>
      <c r="AR7" s="215">
        <v>0</v>
      </c>
      <c r="AS7" s="215">
        <v>0</v>
      </c>
      <c r="AT7" s="215">
        <v>0</v>
      </c>
      <c r="AU7" s="215">
        <v>0</v>
      </c>
      <c r="AV7" s="215">
        <v>0</v>
      </c>
      <c r="AW7" s="215">
        <v>0</v>
      </c>
      <c r="AX7" s="215">
        <v>0</v>
      </c>
      <c r="AY7" s="215">
        <v>0</v>
      </c>
      <c r="AZ7" s="215">
        <v>0</v>
      </c>
      <c r="BA7" s="215">
        <v>0</v>
      </c>
      <c r="BB7" s="215">
        <v>0</v>
      </c>
      <c r="BC7" s="215">
        <v>0</v>
      </c>
      <c r="BD7" s="215">
        <v>0</v>
      </c>
      <c r="BE7" s="215">
        <v>0</v>
      </c>
      <c r="BF7" s="215">
        <v>0</v>
      </c>
      <c r="BH7" s="214">
        <v>0</v>
      </c>
      <c r="BI7" s="215">
        <v>0</v>
      </c>
      <c r="BJ7" s="215">
        <v>0</v>
      </c>
      <c r="BK7" s="215">
        <v>0</v>
      </c>
      <c r="BL7" s="215">
        <v>0</v>
      </c>
      <c r="BM7" s="215">
        <v>0</v>
      </c>
      <c r="BN7" s="215">
        <v>0</v>
      </c>
      <c r="BO7" s="215">
        <v>0</v>
      </c>
      <c r="BP7" s="215">
        <v>0</v>
      </c>
      <c r="BQ7" s="215">
        <v>0</v>
      </c>
      <c r="BR7" s="215">
        <v>0</v>
      </c>
      <c r="BS7" s="215">
        <v>0</v>
      </c>
      <c r="BT7" s="215">
        <v>0</v>
      </c>
      <c r="BU7" s="215">
        <v>0</v>
      </c>
      <c r="BV7" s="215">
        <v>0</v>
      </c>
      <c r="BW7" s="219">
        <v>0</v>
      </c>
      <c r="BY7" s="214">
        <v>0</v>
      </c>
      <c r="BZ7" s="215">
        <v>0</v>
      </c>
      <c r="CA7" s="215">
        <v>0</v>
      </c>
      <c r="CB7" s="215">
        <v>0</v>
      </c>
      <c r="CC7" s="215">
        <v>0</v>
      </c>
      <c r="CD7" s="215">
        <v>0</v>
      </c>
      <c r="CE7" s="215">
        <v>0</v>
      </c>
      <c r="CF7" s="215">
        <v>0</v>
      </c>
      <c r="CG7" s="215">
        <v>0</v>
      </c>
      <c r="CH7" s="215">
        <v>0</v>
      </c>
      <c r="CI7" s="215">
        <v>0</v>
      </c>
      <c r="CJ7" s="215">
        <v>0</v>
      </c>
      <c r="CK7" s="215">
        <v>0</v>
      </c>
      <c r="CL7" s="215">
        <v>0</v>
      </c>
      <c r="CM7" s="215">
        <v>0</v>
      </c>
      <c r="CN7" s="219">
        <v>0</v>
      </c>
      <c r="CP7" s="214">
        <v>1</v>
      </c>
      <c r="CQ7" s="215">
        <f>'Waste Composition'!$G$5/'Waste Composition'!$P$5</f>
        <v>0.4705882352941177</v>
      </c>
      <c r="CR7" s="215">
        <v>0</v>
      </c>
      <c r="CS7" s="215">
        <v>0</v>
      </c>
      <c r="CT7" s="215">
        <v>1</v>
      </c>
      <c r="CU7" s="215">
        <v>1</v>
      </c>
      <c r="CV7" s="215">
        <v>1</v>
      </c>
      <c r="CW7" s="215">
        <v>1</v>
      </c>
      <c r="CX7" s="215">
        <v>1</v>
      </c>
      <c r="CY7" s="215">
        <v>1</v>
      </c>
      <c r="CZ7" s="215">
        <v>1</v>
      </c>
      <c r="DA7" s="215">
        <v>1</v>
      </c>
      <c r="DB7" s="215">
        <v>1</v>
      </c>
      <c r="DC7" s="215">
        <v>1</v>
      </c>
      <c r="DD7" s="215">
        <v>1</v>
      </c>
      <c r="DE7" s="219">
        <v>1</v>
      </c>
      <c r="DG7" s="214">
        <v>0</v>
      </c>
      <c r="DH7" s="215">
        <f>'Waste Composition'!$G$16/'Waste Composition'!$P$5</f>
        <v>0.52941176470588236</v>
      </c>
      <c r="DI7" s="215">
        <v>1</v>
      </c>
      <c r="DJ7" s="215">
        <v>1</v>
      </c>
      <c r="DK7" s="215">
        <v>0</v>
      </c>
      <c r="DL7" s="215">
        <v>0</v>
      </c>
      <c r="DM7" s="215">
        <v>0</v>
      </c>
      <c r="DN7" s="215">
        <v>0</v>
      </c>
      <c r="DO7" s="215">
        <v>0</v>
      </c>
      <c r="DP7" s="215">
        <v>0</v>
      </c>
      <c r="DQ7" s="215">
        <v>0</v>
      </c>
      <c r="DR7" s="215">
        <v>0</v>
      </c>
      <c r="DS7" s="215">
        <v>0</v>
      </c>
      <c r="DT7" s="215">
        <v>0</v>
      </c>
      <c r="DU7" s="215">
        <v>0</v>
      </c>
      <c r="DV7" s="215">
        <v>0</v>
      </c>
      <c r="DX7" s="214">
        <v>0</v>
      </c>
      <c r="DY7" s="215">
        <v>0</v>
      </c>
      <c r="DZ7" s="215">
        <v>0</v>
      </c>
      <c r="EA7" s="215">
        <v>0</v>
      </c>
      <c r="EB7" s="215">
        <v>0</v>
      </c>
      <c r="EC7" s="215">
        <v>0</v>
      </c>
      <c r="ED7" s="215">
        <v>0</v>
      </c>
      <c r="EE7" s="215">
        <v>0</v>
      </c>
      <c r="EF7" s="215">
        <v>0</v>
      </c>
      <c r="EG7" s="215">
        <v>0</v>
      </c>
      <c r="EH7" s="215">
        <v>0</v>
      </c>
      <c r="EI7" s="215">
        <v>0</v>
      </c>
      <c r="EJ7" s="215">
        <v>0</v>
      </c>
      <c r="EK7" s="215">
        <v>0</v>
      </c>
      <c r="EL7" s="215">
        <v>0</v>
      </c>
      <c r="EM7" s="215">
        <v>0</v>
      </c>
      <c r="EO7" s="172">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64">
        <f>$AM$7*BD7</f>
        <v>0</v>
      </c>
      <c r="FC7" s="164">
        <f>$AN$7*BE7</f>
        <v>0</v>
      </c>
      <c r="FD7" s="173">
        <f>$AO$7*BF7</f>
        <v>0</v>
      </c>
      <c r="FE7" s="229"/>
      <c r="FF7" s="172">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64">
        <f>$AM$7*BU7</f>
        <v>0</v>
      </c>
      <c r="FT7" s="164">
        <f>$AN$7*BV7</f>
        <v>0</v>
      </c>
      <c r="FU7" s="173">
        <f>$AO$7*BW7</f>
        <v>0</v>
      </c>
      <c r="FV7" s="229"/>
      <c r="FW7" s="172">
        <f>$Z$7*BY7</f>
        <v>0</v>
      </c>
      <c r="FX7" s="164">
        <f>$AA$7*BZ7</f>
        <v>0</v>
      </c>
      <c r="FY7" s="164">
        <f>$AB$7*CA7</f>
        <v>0</v>
      </c>
      <c r="FZ7" s="164">
        <f>$AC$7*CB7</f>
        <v>0</v>
      </c>
      <c r="GA7" s="164">
        <f>$AD$7*CC7</f>
        <v>0</v>
      </c>
      <c r="GB7" s="164">
        <f>$AE$7*CD7</f>
        <v>0</v>
      </c>
      <c r="GC7" s="164">
        <f>$AF$7*CE7</f>
        <v>0</v>
      </c>
      <c r="GD7" s="164">
        <f>$AG$7*CF7</f>
        <v>0</v>
      </c>
      <c r="GE7" s="164">
        <f>$AH$7*CG7</f>
        <v>0</v>
      </c>
      <c r="GF7" s="164">
        <f>$AI$7*CH7</f>
        <v>0</v>
      </c>
      <c r="GG7" s="164">
        <f>$AJ$7*CI7</f>
        <v>0</v>
      </c>
      <c r="GH7" s="164">
        <f>$AK$7*CJ7</f>
        <v>0</v>
      </c>
      <c r="GI7" s="164">
        <f>$AL$7*CK7</f>
        <v>0</v>
      </c>
      <c r="GJ7" s="164">
        <f>$AM$7*CL7</f>
        <v>0</v>
      </c>
      <c r="GK7" s="164">
        <f>$AN$7*CM7</f>
        <v>0</v>
      </c>
      <c r="GL7" s="173">
        <f>$AO$7*CN7</f>
        <v>0</v>
      </c>
      <c r="GM7" s="229"/>
      <c r="GN7" s="172">
        <f>$Z$7*CP7</f>
        <v>113.494</v>
      </c>
      <c r="GO7" s="164">
        <f>$AA$7*CQ7</f>
        <v>226.988</v>
      </c>
      <c r="GP7" s="164">
        <f>$AB$7*CR7</f>
        <v>0</v>
      </c>
      <c r="GQ7" s="164">
        <f>$AC$7*CS7</f>
        <v>0</v>
      </c>
      <c r="GR7" s="164">
        <f>$AD$7*CT7</f>
        <v>42.560249999999996</v>
      </c>
      <c r="GS7" s="164">
        <f>$AE$7*CU7</f>
        <v>70.933750000000003</v>
      </c>
      <c r="GT7" s="164">
        <f>$AF$7*CV7</f>
        <v>14.18675</v>
      </c>
      <c r="GU7" s="164">
        <f>$AG$7*CW7</f>
        <v>212.80124999999998</v>
      </c>
      <c r="GV7" s="164">
        <f>$AH$7*CX7</f>
        <v>28.3735</v>
      </c>
      <c r="GW7" s="164">
        <f>$AI$7*CY7</f>
        <v>28.3735</v>
      </c>
      <c r="GX7" s="164">
        <f>$AJ$7*CZ7</f>
        <v>70.933750000000003</v>
      </c>
      <c r="GY7" s="164">
        <f>$AK$7*DA7</f>
        <v>85.120499999999993</v>
      </c>
      <c r="GZ7" s="164">
        <f>$AL$7*DB7</f>
        <v>340.48199999999997</v>
      </c>
      <c r="HA7" s="164">
        <f>$AM$7*DC7</f>
        <v>14.18675</v>
      </c>
      <c r="HB7" s="164">
        <f>$AN$7*DD7</f>
        <v>340.48199999999997</v>
      </c>
      <c r="HC7" s="173">
        <f>$AO$7*DE7</f>
        <v>226.988</v>
      </c>
      <c r="HD7" s="229"/>
      <c r="HE7" s="172">
        <f>$Z$7*DG7</f>
        <v>0</v>
      </c>
      <c r="HF7" s="164">
        <f>$AA$7*DH7</f>
        <v>255.36149999999995</v>
      </c>
      <c r="HG7" s="164">
        <f>$AB$7*DI7</f>
        <v>510.72299999999996</v>
      </c>
      <c r="HH7" s="164">
        <f>$AC$7*DJ7</f>
        <v>255.36149999999998</v>
      </c>
      <c r="HI7" s="164">
        <f>$AD$7*DK7</f>
        <v>0</v>
      </c>
      <c r="HJ7" s="164">
        <f>$AE$7*DL7</f>
        <v>0</v>
      </c>
      <c r="HK7" s="164">
        <f>$AF$7*DM7</f>
        <v>0</v>
      </c>
      <c r="HL7" s="164">
        <f>$AG$7*DN7</f>
        <v>0</v>
      </c>
      <c r="HM7" s="164">
        <f>$AH$7*DO7</f>
        <v>0</v>
      </c>
      <c r="HN7" s="164">
        <f>$AI$7*DP7</f>
        <v>0</v>
      </c>
      <c r="HO7" s="164">
        <f>$AJ$7*DQ7</f>
        <v>0</v>
      </c>
      <c r="HP7" s="164">
        <f>$AK$7*DR7</f>
        <v>0</v>
      </c>
      <c r="HQ7" s="164">
        <f>$AL$7*DS7</f>
        <v>0</v>
      </c>
      <c r="HR7" s="164">
        <f>$AM$7*DT7</f>
        <v>0</v>
      </c>
      <c r="HS7" s="164">
        <f>$AN$7*DU7</f>
        <v>0</v>
      </c>
      <c r="HT7" s="173">
        <f>$AO$7*DV7</f>
        <v>0</v>
      </c>
      <c r="HU7" s="229"/>
      <c r="HV7" s="172">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64">
        <f>$AM$7*EK7</f>
        <v>0</v>
      </c>
      <c r="IJ7" s="164">
        <f>$AN$7*EL7</f>
        <v>0</v>
      </c>
      <c r="IK7" s="173">
        <f>$AO$7*EM7</f>
        <v>0</v>
      </c>
      <c r="IM7" s="58" t="s">
        <v>129</v>
      </c>
      <c r="IN7" s="62">
        <f t="shared" si="4"/>
        <v>0</v>
      </c>
      <c r="IO7" s="289">
        <f t="shared" si="5"/>
        <v>0</v>
      </c>
      <c r="IP7" s="289">
        <f t="shared" si="6"/>
        <v>0</v>
      </c>
      <c r="IQ7" s="289">
        <f t="shared" si="7"/>
        <v>0</v>
      </c>
      <c r="IR7" s="289">
        <f t="shared" si="8"/>
        <v>15289.236000000001</v>
      </c>
      <c r="IS7" s="236">
        <f t="shared" si="9"/>
        <v>0</v>
      </c>
    </row>
    <row r="8" spans="1:253">
      <c r="A8" s="62" t="s">
        <v>254</v>
      </c>
      <c r="B8" s="145">
        <f>INDEX('Waste Projections'!$H10:$AL10,MATCH('6. Decentralized Compost'!$B$1,'Waste Projections'!$H$6:$AL$6,0))</f>
        <v>1130.6199999999999</v>
      </c>
      <c r="C8" s="286" t="s">
        <v>253</v>
      </c>
      <c r="D8" s="154" t="s">
        <v>249</v>
      </c>
      <c r="E8" s="83" t="s">
        <v>249</v>
      </c>
      <c r="F8" s="156">
        <v>0</v>
      </c>
      <c r="G8" s="83" t="s">
        <v>249</v>
      </c>
      <c r="H8" s="156">
        <v>0</v>
      </c>
      <c r="I8" s="156" t="str">
        <f t="shared" si="0"/>
        <v>N/A</v>
      </c>
      <c r="J8" s="156">
        <v>49.5</v>
      </c>
      <c r="K8" s="190" t="s">
        <v>220</v>
      </c>
      <c r="L8" s="156">
        <v>12</v>
      </c>
      <c r="M8" s="190" t="s">
        <v>219</v>
      </c>
      <c r="N8" s="172">
        <f t="shared" si="3"/>
        <v>4884.2783999999992</v>
      </c>
      <c r="O8" s="164">
        <f t="shared" si="1"/>
        <v>35818.041600000004</v>
      </c>
      <c r="P8" s="164">
        <f t="shared" si="1"/>
        <v>0</v>
      </c>
      <c r="Q8" s="173">
        <f t="shared" si="1"/>
        <v>0</v>
      </c>
      <c r="R8" s="172">
        <f>INDEX('Transportation GHG'!$B$21:$B$24,MATCH('6. Decentralized Compost'!R$4,'Transportation GHG'!$A$21:$A$24,0))*N8</f>
        <v>0.87631468770461529</v>
      </c>
      <c r="S8" s="164">
        <f>INDEX('Transportation GHG'!$B$21:$B$24,MATCH('6. Decentralized Compost'!S$4,'Transportation GHG'!$A$21:$A$24,0))*O8</f>
        <v>3.2131538549169236</v>
      </c>
      <c r="T8" s="164">
        <f>INDEX('Transportation GHG'!$B$21:$B$24,MATCH('6. Decentralized Compost'!T$4,'Transportation GHG'!$A$21:$A$24,0))*P8</f>
        <v>0</v>
      </c>
      <c r="U8" s="173">
        <f>INDEX('Transportation GHG'!$B$21:$B$24,MATCH('6. Decentralized Compost'!U$4,'Transportation GHG'!$A$21:$A$24,0))*Q8</f>
        <v>0</v>
      </c>
      <c r="Z8" s="172">
        <f>INDEX('Waste Composition'!$P$5:$P$20,MATCH('6. Decentralized Compost'!Z$4,'Waste Composition'!$O$5:$O$20,0))*$B8</f>
        <v>45.224799999999995</v>
      </c>
      <c r="AA8" s="164">
        <f>INDEX('Waste Composition'!$P$5:$P$20,MATCH('6. Decentralized Compost'!AA$4,'Waste Composition'!$O$5:$O$20,0))*$B8</f>
        <v>192.20539999999997</v>
      </c>
      <c r="AB8" s="164">
        <f>INDEX('Waste Composition'!$P$5:$P$20,MATCH('6. Decentralized Compost'!AB$4,'Waste Composition'!$O$5:$O$20,0))*$B8</f>
        <v>203.51159999999996</v>
      </c>
      <c r="AC8" s="164">
        <f>INDEX('Waste Composition'!$P$5:$P$20,MATCH('6. Decentralized Compost'!AC$4,'Waste Composition'!$O$5:$O$20,0))*$B8</f>
        <v>101.75579999999998</v>
      </c>
      <c r="AD8" s="164">
        <f>INDEX('Waste Composition'!$P$5:$P$20,MATCH('6. Decentralized Compost'!AD$4,'Waste Composition'!$O$5:$O$20,0))*$B8</f>
        <v>16.959299999999999</v>
      </c>
      <c r="AE8" s="164">
        <f>INDEX('Waste Composition'!$P$5:$P$20,MATCH('6. Decentralized Compost'!AE$4,'Waste Composition'!$O$5:$O$20,0))*$B8</f>
        <v>28.265499999999999</v>
      </c>
      <c r="AF8" s="164">
        <f>INDEX('Waste Composition'!$P$5:$P$20,MATCH('6. Decentralized Compost'!AF$4,'Waste Composition'!$O$5:$O$20,0))*$B8</f>
        <v>5.6530999999999993</v>
      </c>
      <c r="AG8" s="164">
        <f>INDEX('Waste Composition'!$P$5:$P$20,MATCH('6. Decentralized Compost'!AG$4,'Waste Composition'!$O$5:$O$20,0))*$B8</f>
        <v>84.796499999999995</v>
      </c>
      <c r="AH8" s="164">
        <f>INDEX('Waste Composition'!$P$5:$P$20,MATCH('6. Decentralized Compost'!AH$4,'Waste Composition'!$O$5:$O$20,0))*$B8</f>
        <v>11.306199999999999</v>
      </c>
      <c r="AI8" s="164">
        <f>INDEX('Waste Composition'!$P$5:$P$20,MATCH('6. Decentralized Compost'!AI$4,'Waste Composition'!$O$5:$O$20,0))*$B8</f>
        <v>11.306199999999999</v>
      </c>
      <c r="AJ8" s="164">
        <f>INDEX('Waste Composition'!$P$5:$P$20,MATCH('6. Decentralized Compost'!AJ$4,'Waste Composition'!$O$5:$O$20,0))*$B8</f>
        <v>28.265499999999999</v>
      </c>
      <c r="AK8" s="164">
        <f>INDEX('Waste Composition'!$P$5:$P$20,MATCH('6. Decentralized Compost'!AK$4,'Waste Composition'!$O$5:$O$20,0))*$B8</f>
        <v>33.918599999999998</v>
      </c>
      <c r="AL8" s="164">
        <f>INDEX('Waste Composition'!$P$5:$P$20,MATCH('6. Decentralized Compost'!AL$4,'Waste Composition'!$O$5:$O$20,0))*$B8</f>
        <v>135.67439999999999</v>
      </c>
      <c r="AM8" s="164">
        <f>INDEX('Waste Composition'!$P$5:$P$20,MATCH('6. Decentralized Compost'!AM$4,'Waste Composition'!$O$5:$O$20,0))*$B8</f>
        <v>5.6530999999999993</v>
      </c>
      <c r="AN8" s="164">
        <f>INDEX('Waste Composition'!$P$5:$P$20,MATCH('6. Decentralized Compost'!AN$4,'Waste Composition'!$O$5:$O$20,0))*$B8</f>
        <v>135.67439999999999</v>
      </c>
      <c r="AO8" s="173">
        <f>INDEX('Waste Composition'!$P$5:$P$20,MATCH('6. Decentralized Compost'!AO$4,'Waste Composition'!$O$5:$O$20,0))*$B8</f>
        <v>90.44959999999999</v>
      </c>
      <c r="AQ8" s="214">
        <v>0</v>
      </c>
      <c r="AR8" s="215">
        <v>0</v>
      </c>
      <c r="AS8" s="215">
        <v>0</v>
      </c>
      <c r="AT8" s="215">
        <v>0</v>
      </c>
      <c r="AU8" s="215">
        <v>0</v>
      </c>
      <c r="AV8" s="215">
        <v>0</v>
      </c>
      <c r="AW8" s="215">
        <v>0</v>
      </c>
      <c r="AX8" s="215">
        <v>0</v>
      </c>
      <c r="AY8" s="215">
        <v>0</v>
      </c>
      <c r="AZ8" s="215">
        <v>0</v>
      </c>
      <c r="BA8" s="215">
        <v>0</v>
      </c>
      <c r="BB8" s="215">
        <v>0</v>
      </c>
      <c r="BC8" s="215">
        <v>0</v>
      </c>
      <c r="BD8" s="215">
        <v>0</v>
      </c>
      <c r="BE8" s="215">
        <v>0</v>
      </c>
      <c r="BF8" s="215">
        <v>0</v>
      </c>
      <c r="BH8" s="214">
        <v>0</v>
      </c>
      <c r="BI8" s="215">
        <v>0</v>
      </c>
      <c r="BJ8" s="215">
        <v>0</v>
      </c>
      <c r="BK8" s="215">
        <v>0</v>
      </c>
      <c r="BL8" s="215">
        <v>0</v>
      </c>
      <c r="BM8" s="215">
        <v>0</v>
      </c>
      <c r="BN8" s="215">
        <v>0</v>
      </c>
      <c r="BO8" s="215">
        <v>0</v>
      </c>
      <c r="BP8" s="215">
        <v>0</v>
      </c>
      <c r="BQ8" s="215">
        <v>0</v>
      </c>
      <c r="BR8" s="215">
        <v>0</v>
      </c>
      <c r="BS8" s="215">
        <v>0</v>
      </c>
      <c r="BT8" s="215">
        <v>0</v>
      </c>
      <c r="BU8" s="215">
        <v>0</v>
      </c>
      <c r="BV8" s="215">
        <v>0</v>
      </c>
      <c r="BW8" s="219">
        <v>0</v>
      </c>
      <c r="BY8" s="214">
        <v>0</v>
      </c>
      <c r="BZ8" s="215">
        <v>0</v>
      </c>
      <c r="CA8" s="215">
        <v>0</v>
      </c>
      <c r="CB8" s="215">
        <v>0</v>
      </c>
      <c r="CC8" s="215">
        <v>0</v>
      </c>
      <c r="CD8" s="215">
        <v>0</v>
      </c>
      <c r="CE8" s="215">
        <v>0</v>
      </c>
      <c r="CF8" s="215">
        <v>0</v>
      </c>
      <c r="CG8" s="215">
        <v>0</v>
      </c>
      <c r="CH8" s="215">
        <v>0</v>
      </c>
      <c r="CI8" s="215">
        <v>0</v>
      </c>
      <c r="CJ8" s="215">
        <v>0</v>
      </c>
      <c r="CK8" s="215">
        <v>0</v>
      </c>
      <c r="CL8" s="215">
        <v>0</v>
      </c>
      <c r="CM8" s="215">
        <v>0</v>
      </c>
      <c r="CN8" s="219">
        <v>0</v>
      </c>
      <c r="CP8" s="214">
        <v>1</v>
      </c>
      <c r="CQ8" s="215">
        <f>'Waste Composition'!$G$5/'Waste Composition'!$P$5</f>
        <v>0.4705882352941177</v>
      </c>
      <c r="CR8" s="215">
        <v>0</v>
      </c>
      <c r="CS8" s="215">
        <v>0</v>
      </c>
      <c r="CT8" s="215">
        <v>1</v>
      </c>
      <c r="CU8" s="215">
        <v>1</v>
      </c>
      <c r="CV8" s="215">
        <v>1</v>
      </c>
      <c r="CW8" s="215">
        <v>1</v>
      </c>
      <c r="CX8" s="215">
        <v>1</v>
      </c>
      <c r="CY8" s="215">
        <v>1</v>
      </c>
      <c r="CZ8" s="215">
        <v>1</v>
      </c>
      <c r="DA8" s="215">
        <v>1</v>
      </c>
      <c r="DB8" s="215">
        <v>1</v>
      </c>
      <c r="DC8" s="215">
        <v>1</v>
      </c>
      <c r="DD8" s="215">
        <v>1</v>
      </c>
      <c r="DE8" s="219">
        <v>1</v>
      </c>
      <c r="DG8" s="214">
        <v>0</v>
      </c>
      <c r="DH8" s="215">
        <f>'Waste Composition'!$G$16/'Waste Composition'!$P$5</f>
        <v>0.52941176470588236</v>
      </c>
      <c r="DI8" s="215">
        <v>1</v>
      </c>
      <c r="DJ8" s="215">
        <v>1</v>
      </c>
      <c r="DK8" s="215">
        <v>0</v>
      </c>
      <c r="DL8" s="215">
        <v>0</v>
      </c>
      <c r="DM8" s="215">
        <v>0</v>
      </c>
      <c r="DN8" s="215">
        <v>0</v>
      </c>
      <c r="DO8" s="215">
        <v>0</v>
      </c>
      <c r="DP8" s="215">
        <v>0</v>
      </c>
      <c r="DQ8" s="215">
        <v>0</v>
      </c>
      <c r="DR8" s="215">
        <v>0</v>
      </c>
      <c r="DS8" s="215">
        <v>0</v>
      </c>
      <c r="DT8" s="215">
        <v>0</v>
      </c>
      <c r="DU8" s="215">
        <v>0</v>
      </c>
      <c r="DV8" s="215">
        <v>0</v>
      </c>
      <c r="DX8" s="214">
        <v>0</v>
      </c>
      <c r="DY8" s="215">
        <v>0</v>
      </c>
      <c r="DZ8" s="215">
        <v>0</v>
      </c>
      <c r="EA8" s="215">
        <v>0</v>
      </c>
      <c r="EB8" s="215">
        <v>0</v>
      </c>
      <c r="EC8" s="215">
        <v>0</v>
      </c>
      <c r="ED8" s="215">
        <v>0</v>
      </c>
      <c r="EE8" s="215">
        <v>0</v>
      </c>
      <c r="EF8" s="215">
        <v>0</v>
      </c>
      <c r="EG8" s="215">
        <v>0</v>
      </c>
      <c r="EH8" s="215">
        <v>0</v>
      </c>
      <c r="EI8" s="215">
        <v>0</v>
      </c>
      <c r="EJ8" s="215">
        <v>0</v>
      </c>
      <c r="EK8" s="215">
        <v>0</v>
      </c>
      <c r="EL8" s="215">
        <v>0</v>
      </c>
      <c r="EM8" s="215">
        <v>0</v>
      </c>
      <c r="EO8" s="172">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64">
        <f>$AM$8*BD8</f>
        <v>0</v>
      </c>
      <c r="FC8" s="164">
        <f>$AN$8*BE8</f>
        <v>0</v>
      </c>
      <c r="FD8" s="173">
        <f>$AO$8*BF8</f>
        <v>0</v>
      </c>
      <c r="FE8" s="229"/>
      <c r="FF8" s="172">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64">
        <f>$AM$8*BU8</f>
        <v>0</v>
      </c>
      <c r="FT8" s="164">
        <f>$AN$8*BV8</f>
        <v>0</v>
      </c>
      <c r="FU8" s="173">
        <f>$AO$8*BW8</f>
        <v>0</v>
      </c>
      <c r="FV8" s="229"/>
      <c r="FW8" s="172">
        <f>$Z$8*BY8</f>
        <v>0</v>
      </c>
      <c r="FX8" s="164">
        <f>$AA$8*BZ8</f>
        <v>0</v>
      </c>
      <c r="FY8" s="164">
        <f>$AB$8*CA8</f>
        <v>0</v>
      </c>
      <c r="FZ8" s="164">
        <f>$AC$8*CB8</f>
        <v>0</v>
      </c>
      <c r="GA8" s="164">
        <f>$AD$8*CC8</f>
        <v>0</v>
      </c>
      <c r="GB8" s="164">
        <f>$AE$8*CD8</f>
        <v>0</v>
      </c>
      <c r="GC8" s="164">
        <f>$AF$8*CE8</f>
        <v>0</v>
      </c>
      <c r="GD8" s="164">
        <f>$AG$8*CF8</f>
        <v>0</v>
      </c>
      <c r="GE8" s="164">
        <f>$AH$8*CG8</f>
        <v>0</v>
      </c>
      <c r="GF8" s="164">
        <f>$AI$8*CH8</f>
        <v>0</v>
      </c>
      <c r="GG8" s="164">
        <f>$AJ$8*CI8</f>
        <v>0</v>
      </c>
      <c r="GH8" s="164">
        <f>$AK$8*CJ8</f>
        <v>0</v>
      </c>
      <c r="GI8" s="164">
        <f>$AL$8*CK8</f>
        <v>0</v>
      </c>
      <c r="GJ8" s="164">
        <f>$AM$8*CL8</f>
        <v>0</v>
      </c>
      <c r="GK8" s="164">
        <f>$AN$8*CM8</f>
        <v>0</v>
      </c>
      <c r="GL8" s="173">
        <f>$AO$8*CN8</f>
        <v>0</v>
      </c>
      <c r="GM8" s="229"/>
      <c r="GN8" s="172">
        <f>$Z$8*CP8</f>
        <v>45.224799999999995</v>
      </c>
      <c r="GO8" s="164">
        <f>$AA$8*CQ8</f>
        <v>90.44959999999999</v>
      </c>
      <c r="GP8" s="164">
        <f>$AB$8*CR8</f>
        <v>0</v>
      </c>
      <c r="GQ8" s="164">
        <f>$AC$8*CS8</f>
        <v>0</v>
      </c>
      <c r="GR8" s="164">
        <f>$AD$8*CT8</f>
        <v>16.959299999999999</v>
      </c>
      <c r="GS8" s="164">
        <f>$AE$8*CU8</f>
        <v>28.265499999999999</v>
      </c>
      <c r="GT8" s="164">
        <f>$AF$8*CV8</f>
        <v>5.6530999999999993</v>
      </c>
      <c r="GU8" s="164">
        <f>$AG$8*CW8</f>
        <v>84.796499999999995</v>
      </c>
      <c r="GV8" s="164">
        <f>$AH$8*CX8</f>
        <v>11.306199999999999</v>
      </c>
      <c r="GW8" s="164">
        <f>$AI$8*CY8</f>
        <v>11.306199999999999</v>
      </c>
      <c r="GX8" s="164">
        <f>$AJ$8*CZ8</f>
        <v>28.265499999999999</v>
      </c>
      <c r="GY8" s="164">
        <f>$AK$8*DA8</f>
        <v>33.918599999999998</v>
      </c>
      <c r="GZ8" s="164">
        <f>$AL$8*DB8</f>
        <v>135.67439999999999</v>
      </c>
      <c r="HA8" s="164">
        <f>$AM$8*DC8</f>
        <v>5.6530999999999993</v>
      </c>
      <c r="HB8" s="164">
        <f>$AN$8*DD8</f>
        <v>135.67439999999999</v>
      </c>
      <c r="HC8" s="173">
        <f>$AO$8*DE8</f>
        <v>90.44959999999999</v>
      </c>
      <c r="HD8" s="229"/>
      <c r="HE8" s="172">
        <f>$Z$8*DG8</f>
        <v>0</v>
      </c>
      <c r="HF8" s="164">
        <f>$AA$8*DH8</f>
        <v>101.75579999999998</v>
      </c>
      <c r="HG8" s="164">
        <f>$AB$8*DI8</f>
        <v>203.51159999999996</v>
      </c>
      <c r="HH8" s="164">
        <f>$AC$8*DJ8</f>
        <v>101.75579999999998</v>
      </c>
      <c r="HI8" s="164">
        <f>$AD$8*DK8</f>
        <v>0</v>
      </c>
      <c r="HJ8" s="164">
        <f>$AE$8*DL8</f>
        <v>0</v>
      </c>
      <c r="HK8" s="164">
        <f>$AF$8*DM8</f>
        <v>0</v>
      </c>
      <c r="HL8" s="164">
        <f>$AG$8*DN8</f>
        <v>0</v>
      </c>
      <c r="HM8" s="164">
        <f>$AH$8*DO8</f>
        <v>0</v>
      </c>
      <c r="HN8" s="164">
        <f>$AI$8*DP8</f>
        <v>0</v>
      </c>
      <c r="HO8" s="164">
        <f>$AJ$8*DQ8</f>
        <v>0</v>
      </c>
      <c r="HP8" s="164">
        <f>$AK$8*DR8</f>
        <v>0</v>
      </c>
      <c r="HQ8" s="164">
        <f>$AL$8*DS8</f>
        <v>0</v>
      </c>
      <c r="HR8" s="164">
        <f>$AM$8*DT8</f>
        <v>0</v>
      </c>
      <c r="HS8" s="164">
        <f>$AN$8*DU8</f>
        <v>0</v>
      </c>
      <c r="HT8" s="173">
        <f>$AO$8*DV8</f>
        <v>0</v>
      </c>
      <c r="HU8" s="229"/>
      <c r="HV8" s="172">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64">
        <f>$AM$8*EK8</f>
        <v>0</v>
      </c>
      <c r="IJ8" s="164">
        <f>$AN$8*EL8</f>
        <v>0</v>
      </c>
      <c r="IK8" s="173">
        <f>$AO$8*EM8</f>
        <v>0</v>
      </c>
      <c r="IM8" s="58" t="s">
        <v>225</v>
      </c>
      <c r="IN8" s="62">
        <f t="shared" si="4"/>
        <v>0</v>
      </c>
      <c r="IO8" s="289">
        <f t="shared" si="5"/>
        <v>0</v>
      </c>
      <c r="IP8" s="289">
        <f t="shared" si="6"/>
        <v>0</v>
      </c>
      <c r="IQ8" s="289">
        <f t="shared" si="7"/>
        <v>0</v>
      </c>
      <c r="IR8" s="289">
        <f t="shared" si="8"/>
        <v>7644.6180000000004</v>
      </c>
      <c r="IS8" s="236">
        <f t="shared" si="9"/>
        <v>0</v>
      </c>
    </row>
    <row r="9" spans="1:253">
      <c r="A9" s="62" t="s">
        <v>255</v>
      </c>
      <c r="B9" s="145">
        <f>INDEX('Waste Projections'!$H11:$AL11,MATCH('6. Decentralized Compost'!$B$1,'Waste Projections'!$H$6:$AL$6,0))</f>
        <v>5139.54</v>
      </c>
      <c r="C9" s="286" t="s">
        <v>253</v>
      </c>
      <c r="D9" s="154" t="s">
        <v>249</v>
      </c>
      <c r="E9" s="83" t="s">
        <v>249</v>
      </c>
      <c r="F9" s="156">
        <v>0</v>
      </c>
      <c r="G9" s="83" t="s">
        <v>249</v>
      </c>
      <c r="H9" s="156">
        <v>0</v>
      </c>
      <c r="I9" s="156" t="str">
        <f t="shared" si="0"/>
        <v>N/A</v>
      </c>
      <c r="J9" s="156">
        <v>52.6</v>
      </c>
      <c r="K9" s="190" t="s">
        <v>220</v>
      </c>
      <c r="L9" s="156">
        <v>12</v>
      </c>
      <c r="M9" s="190" t="s">
        <v>219</v>
      </c>
      <c r="N9" s="172">
        <f t="shared" si="3"/>
        <v>22202.8128</v>
      </c>
      <c r="O9" s="164">
        <f t="shared" si="1"/>
        <v>173017.47456</v>
      </c>
      <c r="P9" s="164">
        <f t="shared" si="1"/>
        <v>0</v>
      </c>
      <c r="Q9" s="173">
        <f t="shared" si="1"/>
        <v>0</v>
      </c>
      <c r="R9" s="172">
        <f>INDEX('Transportation GHG'!$B$21:$B$24,MATCH('6. Decentralized Compost'!R$4,'Transportation GHG'!$A$21:$A$24,0))*N9</f>
        <v>3.9835261980553844</v>
      </c>
      <c r="S9" s="164">
        <f>INDEX('Transportation GHG'!$B$21:$B$24,MATCH('6. Decentralized Compost'!S$4,'Transportation GHG'!$A$21:$A$24,0))*O9</f>
        <v>15.520998371682461</v>
      </c>
      <c r="T9" s="164">
        <f>INDEX('Transportation GHG'!$B$21:$B$24,MATCH('6. Decentralized Compost'!T$4,'Transportation GHG'!$A$21:$A$24,0))*P9</f>
        <v>0</v>
      </c>
      <c r="U9" s="173">
        <f>INDEX('Transportation GHG'!$B$21:$B$24,MATCH('6. Decentralized Compost'!U$4,'Transportation GHG'!$A$21:$A$24,0))*Q9</f>
        <v>0</v>
      </c>
      <c r="Z9" s="172">
        <f>INDEX('Waste Composition'!$P$5:$P$20,MATCH('6. Decentralized Compost'!Z$4,'Waste Composition'!$O$5:$O$20,0))*$B9</f>
        <v>205.58160000000001</v>
      </c>
      <c r="AA9" s="164">
        <f>INDEX('Waste Composition'!$P$5:$P$20,MATCH('6. Decentralized Compost'!AA$4,'Waste Composition'!$O$5:$O$20,0))*$B9</f>
        <v>873.72179999999992</v>
      </c>
      <c r="AB9" s="164">
        <f>INDEX('Waste Composition'!$P$5:$P$20,MATCH('6. Decentralized Compost'!AB$4,'Waste Composition'!$O$5:$O$20,0))*$B9</f>
        <v>925.11719999999991</v>
      </c>
      <c r="AC9" s="164">
        <f>INDEX('Waste Composition'!$P$5:$P$20,MATCH('6. Decentralized Compost'!AC$4,'Waste Composition'!$O$5:$O$20,0))*$B9</f>
        <v>462.55859999999996</v>
      </c>
      <c r="AD9" s="164">
        <f>INDEX('Waste Composition'!$P$5:$P$20,MATCH('6. Decentralized Compost'!AD$4,'Waste Composition'!$O$5:$O$20,0))*$B9</f>
        <v>77.093099999999993</v>
      </c>
      <c r="AE9" s="164">
        <f>INDEX('Waste Composition'!$P$5:$P$20,MATCH('6. Decentralized Compost'!AE$4,'Waste Composition'!$O$5:$O$20,0))*$B9</f>
        <v>128.48850000000002</v>
      </c>
      <c r="AF9" s="164">
        <f>INDEX('Waste Composition'!$P$5:$P$20,MATCH('6. Decentralized Compost'!AF$4,'Waste Composition'!$O$5:$O$20,0))*$B9</f>
        <v>25.697700000000001</v>
      </c>
      <c r="AG9" s="164">
        <f>INDEX('Waste Composition'!$P$5:$P$20,MATCH('6. Decentralized Compost'!AG$4,'Waste Composition'!$O$5:$O$20,0))*$B9</f>
        <v>385.46549999999996</v>
      </c>
      <c r="AH9" s="164">
        <f>INDEX('Waste Composition'!$P$5:$P$20,MATCH('6. Decentralized Compost'!AH$4,'Waste Composition'!$O$5:$O$20,0))*$B9</f>
        <v>51.395400000000002</v>
      </c>
      <c r="AI9" s="164">
        <f>INDEX('Waste Composition'!$P$5:$P$20,MATCH('6. Decentralized Compost'!AI$4,'Waste Composition'!$O$5:$O$20,0))*$B9</f>
        <v>51.395400000000002</v>
      </c>
      <c r="AJ9" s="164">
        <f>INDEX('Waste Composition'!$P$5:$P$20,MATCH('6. Decentralized Compost'!AJ$4,'Waste Composition'!$O$5:$O$20,0))*$B9</f>
        <v>128.48850000000002</v>
      </c>
      <c r="AK9" s="164">
        <f>INDEX('Waste Composition'!$P$5:$P$20,MATCH('6. Decentralized Compost'!AK$4,'Waste Composition'!$O$5:$O$20,0))*$B9</f>
        <v>154.18619999999999</v>
      </c>
      <c r="AL9" s="164">
        <f>INDEX('Waste Composition'!$P$5:$P$20,MATCH('6. Decentralized Compost'!AL$4,'Waste Composition'!$O$5:$O$20,0))*$B9</f>
        <v>616.74479999999994</v>
      </c>
      <c r="AM9" s="164">
        <f>INDEX('Waste Composition'!$P$5:$P$20,MATCH('6. Decentralized Compost'!AM$4,'Waste Composition'!$O$5:$O$20,0))*$B9</f>
        <v>25.697700000000001</v>
      </c>
      <c r="AN9" s="164">
        <f>INDEX('Waste Composition'!$P$5:$P$20,MATCH('6. Decentralized Compost'!AN$4,'Waste Composition'!$O$5:$O$20,0))*$B9</f>
        <v>616.74479999999994</v>
      </c>
      <c r="AO9" s="173">
        <f>INDEX('Waste Composition'!$P$5:$P$20,MATCH('6. Decentralized Compost'!AO$4,'Waste Composition'!$O$5:$O$20,0))*$B9</f>
        <v>411.16320000000002</v>
      </c>
      <c r="AQ9" s="214">
        <v>0</v>
      </c>
      <c r="AR9" s="215">
        <v>0</v>
      </c>
      <c r="AS9" s="215">
        <v>0</v>
      </c>
      <c r="AT9" s="215">
        <v>0</v>
      </c>
      <c r="AU9" s="215">
        <v>0</v>
      </c>
      <c r="AV9" s="215">
        <v>0</v>
      </c>
      <c r="AW9" s="215">
        <v>0</v>
      </c>
      <c r="AX9" s="215">
        <v>0</v>
      </c>
      <c r="AY9" s="215">
        <v>0</v>
      </c>
      <c r="AZ9" s="215">
        <v>0</v>
      </c>
      <c r="BA9" s="215">
        <v>0</v>
      </c>
      <c r="BB9" s="215">
        <v>0</v>
      </c>
      <c r="BC9" s="215">
        <v>0</v>
      </c>
      <c r="BD9" s="215">
        <v>0</v>
      </c>
      <c r="BE9" s="215">
        <v>0</v>
      </c>
      <c r="BF9" s="215">
        <v>0</v>
      </c>
      <c r="BH9" s="214">
        <v>0</v>
      </c>
      <c r="BI9" s="215">
        <v>0</v>
      </c>
      <c r="BJ9" s="215">
        <v>0</v>
      </c>
      <c r="BK9" s="215">
        <v>0</v>
      </c>
      <c r="BL9" s="215">
        <v>0</v>
      </c>
      <c r="BM9" s="215">
        <v>0</v>
      </c>
      <c r="BN9" s="215">
        <v>0</v>
      </c>
      <c r="BO9" s="215">
        <v>0</v>
      </c>
      <c r="BP9" s="215">
        <v>0</v>
      </c>
      <c r="BQ9" s="215">
        <v>0</v>
      </c>
      <c r="BR9" s="215">
        <v>0</v>
      </c>
      <c r="BS9" s="215">
        <v>0</v>
      </c>
      <c r="BT9" s="215">
        <v>0</v>
      </c>
      <c r="BU9" s="215">
        <v>0</v>
      </c>
      <c r="BV9" s="215">
        <v>0</v>
      </c>
      <c r="BW9" s="219">
        <v>0</v>
      </c>
      <c r="BY9" s="214">
        <v>0</v>
      </c>
      <c r="BZ9" s="215">
        <v>0</v>
      </c>
      <c r="CA9" s="215">
        <v>0</v>
      </c>
      <c r="CB9" s="215">
        <v>0</v>
      </c>
      <c r="CC9" s="215">
        <v>0</v>
      </c>
      <c r="CD9" s="215">
        <v>0</v>
      </c>
      <c r="CE9" s="215">
        <v>0</v>
      </c>
      <c r="CF9" s="215">
        <v>0</v>
      </c>
      <c r="CG9" s="215">
        <v>0</v>
      </c>
      <c r="CH9" s="215">
        <v>0</v>
      </c>
      <c r="CI9" s="215">
        <v>0</v>
      </c>
      <c r="CJ9" s="215">
        <v>0</v>
      </c>
      <c r="CK9" s="215">
        <v>0</v>
      </c>
      <c r="CL9" s="215">
        <v>0</v>
      </c>
      <c r="CM9" s="215">
        <v>0</v>
      </c>
      <c r="CN9" s="219">
        <v>0</v>
      </c>
      <c r="CP9" s="214">
        <v>1</v>
      </c>
      <c r="CQ9" s="215">
        <f>'Waste Composition'!$G$5/'Waste Composition'!$P$5</f>
        <v>0.4705882352941177</v>
      </c>
      <c r="CR9" s="215">
        <v>0</v>
      </c>
      <c r="CS9" s="215">
        <v>0</v>
      </c>
      <c r="CT9" s="215">
        <v>1</v>
      </c>
      <c r="CU9" s="215">
        <v>1</v>
      </c>
      <c r="CV9" s="215">
        <v>1</v>
      </c>
      <c r="CW9" s="215">
        <v>1</v>
      </c>
      <c r="CX9" s="215">
        <v>1</v>
      </c>
      <c r="CY9" s="215">
        <v>1</v>
      </c>
      <c r="CZ9" s="215">
        <v>1</v>
      </c>
      <c r="DA9" s="215">
        <v>1</v>
      </c>
      <c r="DB9" s="215">
        <v>1</v>
      </c>
      <c r="DC9" s="215">
        <v>1</v>
      </c>
      <c r="DD9" s="215">
        <v>1</v>
      </c>
      <c r="DE9" s="219">
        <v>1</v>
      </c>
      <c r="DG9" s="214">
        <v>0</v>
      </c>
      <c r="DH9" s="215">
        <f>'Waste Composition'!$G$16/'Waste Composition'!$P$5</f>
        <v>0.52941176470588236</v>
      </c>
      <c r="DI9" s="215">
        <v>1</v>
      </c>
      <c r="DJ9" s="215">
        <v>1</v>
      </c>
      <c r="DK9" s="215">
        <v>0</v>
      </c>
      <c r="DL9" s="215">
        <v>0</v>
      </c>
      <c r="DM9" s="215">
        <v>0</v>
      </c>
      <c r="DN9" s="215">
        <v>0</v>
      </c>
      <c r="DO9" s="215">
        <v>0</v>
      </c>
      <c r="DP9" s="215">
        <v>0</v>
      </c>
      <c r="DQ9" s="215">
        <v>0</v>
      </c>
      <c r="DR9" s="215">
        <v>0</v>
      </c>
      <c r="DS9" s="215">
        <v>0</v>
      </c>
      <c r="DT9" s="215">
        <v>0</v>
      </c>
      <c r="DU9" s="215">
        <v>0</v>
      </c>
      <c r="DV9" s="215">
        <v>0</v>
      </c>
      <c r="DX9" s="214">
        <v>0</v>
      </c>
      <c r="DY9" s="215">
        <v>0</v>
      </c>
      <c r="DZ9" s="215">
        <v>0</v>
      </c>
      <c r="EA9" s="215">
        <v>0</v>
      </c>
      <c r="EB9" s="215">
        <v>0</v>
      </c>
      <c r="EC9" s="215">
        <v>0</v>
      </c>
      <c r="ED9" s="215">
        <v>0</v>
      </c>
      <c r="EE9" s="215">
        <v>0</v>
      </c>
      <c r="EF9" s="215">
        <v>0</v>
      </c>
      <c r="EG9" s="215">
        <v>0</v>
      </c>
      <c r="EH9" s="215">
        <v>0</v>
      </c>
      <c r="EI9" s="215">
        <v>0</v>
      </c>
      <c r="EJ9" s="215">
        <v>0</v>
      </c>
      <c r="EK9" s="215">
        <v>0</v>
      </c>
      <c r="EL9" s="215">
        <v>0</v>
      </c>
      <c r="EM9" s="215">
        <v>0</v>
      </c>
      <c r="EO9" s="172">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64">
        <f>$AM$9*BD9</f>
        <v>0</v>
      </c>
      <c r="FC9" s="164">
        <f>$AN$9*BE9</f>
        <v>0</v>
      </c>
      <c r="FD9" s="173">
        <f>$AO$9*BF9</f>
        <v>0</v>
      </c>
      <c r="FE9" s="229"/>
      <c r="FF9" s="172">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64">
        <f>$AM$9*BU9</f>
        <v>0</v>
      </c>
      <c r="FT9" s="164">
        <f>$AN$9*BV9</f>
        <v>0</v>
      </c>
      <c r="FU9" s="173">
        <f>$AO$9*BW9</f>
        <v>0</v>
      </c>
      <c r="FV9" s="229"/>
      <c r="FW9" s="172">
        <f>$Z$9*BY9</f>
        <v>0</v>
      </c>
      <c r="FX9" s="164">
        <f>$AA$9*BZ9</f>
        <v>0</v>
      </c>
      <c r="FY9" s="164">
        <f>$AB$9*CA9</f>
        <v>0</v>
      </c>
      <c r="FZ9" s="164">
        <f>$AC$9*CB9</f>
        <v>0</v>
      </c>
      <c r="GA9" s="164">
        <f>$AD$9*CC9</f>
        <v>0</v>
      </c>
      <c r="GB9" s="164">
        <f>$AE$9*CD9</f>
        <v>0</v>
      </c>
      <c r="GC9" s="164">
        <f>$AF$9*CE9</f>
        <v>0</v>
      </c>
      <c r="GD9" s="164">
        <f>$AG$9*CF9</f>
        <v>0</v>
      </c>
      <c r="GE9" s="164">
        <f>$AH$9*CG9</f>
        <v>0</v>
      </c>
      <c r="GF9" s="164">
        <f>$AI$9*CH9</f>
        <v>0</v>
      </c>
      <c r="GG9" s="164">
        <f>$AJ$9*CI9</f>
        <v>0</v>
      </c>
      <c r="GH9" s="164">
        <f>$AK$9*CJ9</f>
        <v>0</v>
      </c>
      <c r="GI9" s="164">
        <f>$AL$9*CK9</f>
        <v>0</v>
      </c>
      <c r="GJ9" s="164">
        <f>$AM$9*CL9</f>
        <v>0</v>
      </c>
      <c r="GK9" s="164">
        <f>$AN$9*CM9</f>
        <v>0</v>
      </c>
      <c r="GL9" s="173">
        <f>$AO$9*CN9</f>
        <v>0</v>
      </c>
      <c r="GM9" s="229"/>
      <c r="GN9" s="172">
        <f>$Z$9*CP9</f>
        <v>205.58160000000001</v>
      </c>
      <c r="GO9" s="164">
        <f>$AA$9*CQ9</f>
        <v>411.16320000000002</v>
      </c>
      <c r="GP9" s="164">
        <f>$AB$9*CR9</f>
        <v>0</v>
      </c>
      <c r="GQ9" s="164">
        <f>$AC$9*CS9</f>
        <v>0</v>
      </c>
      <c r="GR9" s="164">
        <f>$AD$9*CT9</f>
        <v>77.093099999999993</v>
      </c>
      <c r="GS9" s="164">
        <f>$AE$9*CU9</f>
        <v>128.48850000000002</v>
      </c>
      <c r="GT9" s="164">
        <f>$AF$9*CV9</f>
        <v>25.697700000000001</v>
      </c>
      <c r="GU9" s="164">
        <f>$AG$9*CW9</f>
        <v>385.46549999999996</v>
      </c>
      <c r="GV9" s="164">
        <f>$AH$9*CX9</f>
        <v>51.395400000000002</v>
      </c>
      <c r="GW9" s="164">
        <f>$AI$9*CY9</f>
        <v>51.395400000000002</v>
      </c>
      <c r="GX9" s="164">
        <f>$AJ$9*CZ9</f>
        <v>128.48850000000002</v>
      </c>
      <c r="GY9" s="164">
        <f>$AK$9*DA9</f>
        <v>154.18619999999999</v>
      </c>
      <c r="GZ9" s="164">
        <f>$AL$9*DB9</f>
        <v>616.74479999999994</v>
      </c>
      <c r="HA9" s="164">
        <f>$AM$9*DC9</f>
        <v>25.697700000000001</v>
      </c>
      <c r="HB9" s="164">
        <f>$AN$9*DD9</f>
        <v>616.74479999999994</v>
      </c>
      <c r="HC9" s="173">
        <f>$AO$9*DE9</f>
        <v>411.16320000000002</v>
      </c>
      <c r="HD9" s="229"/>
      <c r="HE9" s="172">
        <f>$Z$9*DG9</f>
        <v>0</v>
      </c>
      <c r="HF9" s="164">
        <f>$AA$9*DH9</f>
        <v>462.55859999999996</v>
      </c>
      <c r="HG9" s="164">
        <f>$AB$9*DI9</f>
        <v>925.11719999999991</v>
      </c>
      <c r="HH9" s="164">
        <f>$AC$9*DJ9</f>
        <v>462.55859999999996</v>
      </c>
      <c r="HI9" s="164">
        <f>$AD$9*DK9</f>
        <v>0</v>
      </c>
      <c r="HJ9" s="164">
        <f>$AE$9*DL9</f>
        <v>0</v>
      </c>
      <c r="HK9" s="164">
        <f>$AF$9*DM9</f>
        <v>0</v>
      </c>
      <c r="HL9" s="164">
        <f>$AG$9*DN9</f>
        <v>0</v>
      </c>
      <c r="HM9" s="164">
        <f>$AH$9*DO9</f>
        <v>0</v>
      </c>
      <c r="HN9" s="164">
        <f>$AI$9*DP9</f>
        <v>0</v>
      </c>
      <c r="HO9" s="164">
        <f>$AJ$9*DQ9</f>
        <v>0</v>
      </c>
      <c r="HP9" s="164">
        <f>$AK$9*DR9</f>
        <v>0</v>
      </c>
      <c r="HQ9" s="164">
        <f>$AL$9*DS9</f>
        <v>0</v>
      </c>
      <c r="HR9" s="164">
        <f>$AM$9*DT9</f>
        <v>0</v>
      </c>
      <c r="HS9" s="164">
        <f>$AN$9*DU9</f>
        <v>0</v>
      </c>
      <c r="HT9" s="173">
        <f>$AO$9*DV9</f>
        <v>0</v>
      </c>
      <c r="HU9" s="229"/>
      <c r="HV9" s="172">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64">
        <f>$AM$9*EK9</f>
        <v>0</v>
      </c>
      <c r="IJ9" s="164">
        <f>$AN$9*EL9</f>
        <v>0</v>
      </c>
      <c r="IK9" s="173">
        <f>$AO$9*EM9</f>
        <v>0</v>
      </c>
      <c r="IM9" s="49" t="s">
        <v>226</v>
      </c>
      <c r="IN9" s="62">
        <f t="shared" si="4"/>
        <v>0</v>
      </c>
      <c r="IO9" s="289">
        <f t="shared" si="5"/>
        <v>0</v>
      </c>
      <c r="IP9" s="289">
        <f t="shared" si="6"/>
        <v>587.34837320355939</v>
      </c>
      <c r="IQ9" s="289">
        <f t="shared" si="7"/>
        <v>515.78805</v>
      </c>
      <c r="IR9" s="289">
        <f t="shared" si="8"/>
        <v>0</v>
      </c>
      <c r="IS9" s="236">
        <f t="shared" si="9"/>
        <v>0</v>
      </c>
    </row>
    <row r="10" spans="1:253">
      <c r="A10" s="62" t="s">
        <v>256</v>
      </c>
      <c r="B10" s="145">
        <f>INDEX('Waste Projections'!$H12:$AL12,MATCH('6. Decentralized Compost'!$B$1,'Waste Projections'!$H$6:$AL$6,0))</f>
        <v>3769</v>
      </c>
      <c r="C10" s="286" t="s">
        <v>253</v>
      </c>
      <c r="D10" s="154" t="s">
        <v>257</v>
      </c>
      <c r="E10" s="83" t="s">
        <v>249</v>
      </c>
      <c r="F10" s="156">
        <v>5.3</v>
      </c>
      <c r="G10" s="83" t="s">
        <v>220</v>
      </c>
      <c r="H10" s="156">
        <v>0</v>
      </c>
      <c r="I10" s="156" t="str">
        <f t="shared" si="0"/>
        <v>N/A</v>
      </c>
      <c r="J10" s="156">
        <v>39.200000000000003</v>
      </c>
      <c r="K10" s="190" t="s">
        <v>222</v>
      </c>
      <c r="L10" s="156">
        <v>12</v>
      </c>
      <c r="M10" s="190" t="s">
        <v>219</v>
      </c>
      <c r="N10" s="172">
        <f t="shared" si="3"/>
        <v>16282.079999999998</v>
      </c>
      <c r="O10" s="164">
        <f t="shared" si="1"/>
        <v>12784.447999999999</v>
      </c>
      <c r="P10" s="164">
        <f t="shared" si="1"/>
        <v>0</v>
      </c>
      <c r="Q10" s="173">
        <f t="shared" si="1"/>
        <v>94556.672000000006</v>
      </c>
      <c r="R10" s="172">
        <f>INDEX('Transportation GHG'!$B$21:$B$24,MATCH('6. Decentralized Compost'!R$4,'Transportation GHG'!$A$21:$A$24,0))*N10</f>
        <v>2.9212556455384613</v>
      </c>
      <c r="S10" s="164">
        <f>INDEX('Transportation GHG'!$B$21:$B$24,MATCH('6. Decentralized Compost'!S$4,'Transportation GHG'!$A$21:$A$24,0))*O10</f>
        <v>1.1468633275076923</v>
      </c>
      <c r="T10" s="164">
        <f>INDEX('Transportation GHG'!$B$21:$B$24,MATCH('6. Decentralized Compost'!T$4,'Transportation GHG'!$A$21:$A$24,0))*P10</f>
        <v>0</v>
      </c>
      <c r="U10" s="173">
        <f>INDEX('Transportation GHG'!$B$21:$B$24,MATCH('6. Decentralized Compost'!U$4,'Transportation GHG'!$A$21:$A$24,0))*Q10</f>
        <v>2.2413006277723579</v>
      </c>
      <c r="Z10" s="172">
        <f>INDEX('Waste Composition'!$P$5:$P$20,MATCH('6. Decentralized Compost'!Z$4,'Waste Composition'!$O$5:$O$20,0))*$B10</f>
        <v>150.76</v>
      </c>
      <c r="AA10" s="164">
        <f>INDEX('Waste Composition'!$P$5:$P$20,MATCH('6. Decentralized Compost'!AA$4,'Waste Composition'!$O$5:$O$20,0))*$B10</f>
        <v>640.7299999999999</v>
      </c>
      <c r="AB10" s="164">
        <f>INDEX('Waste Composition'!$P$5:$P$20,MATCH('6. Decentralized Compost'!AB$4,'Waste Composition'!$O$5:$O$20,0))*$B10</f>
        <v>678.42</v>
      </c>
      <c r="AC10" s="164">
        <f>INDEX('Waste Composition'!$P$5:$P$20,MATCH('6. Decentralized Compost'!AC$4,'Waste Composition'!$O$5:$O$20,0))*$B10</f>
        <v>339.21</v>
      </c>
      <c r="AD10" s="164">
        <f>INDEX('Waste Composition'!$P$5:$P$20,MATCH('6. Decentralized Compost'!AD$4,'Waste Composition'!$O$5:$O$20,0))*$B10</f>
        <v>56.534999999999997</v>
      </c>
      <c r="AE10" s="164">
        <f>INDEX('Waste Composition'!$P$5:$P$20,MATCH('6. Decentralized Compost'!AE$4,'Waste Composition'!$O$5:$O$20,0))*$B10</f>
        <v>94.225000000000009</v>
      </c>
      <c r="AF10" s="164">
        <f>INDEX('Waste Composition'!$P$5:$P$20,MATCH('6. Decentralized Compost'!AF$4,'Waste Composition'!$O$5:$O$20,0))*$B10</f>
        <v>18.844999999999999</v>
      </c>
      <c r="AG10" s="164">
        <f>INDEX('Waste Composition'!$P$5:$P$20,MATCH('6. Decentralized Compost'!AG$4,'Waste Composition'!$O$5:$O$20,0))*$B10</f>
        <v>282.67500000000001</v>
      </c>
      <c r="AH10" s="164">
        <f>INDEX('Waste Composition'!$P$5:$P$20,MATCH('6. Decentralized Compost'!AH$4,'Waste Composition'!$O$5:$O$20,0))*$B10</f>
        <v>37.69</v>
      </c>
      <c r="AI10" s="164">
        <f>INDEX('Waste Composition'!$P$5:$P$20,MATCH('6. Decentralized Compost'!AI$4,'Waste Composition'!$O$5:$O$20,0))*$B10</f>
        <v>37.69</v>
      </c>
      <c r="AJ10" s="164">
        <f>INDEX('Waste Composition'!$P$5:$P$20,MATCH('6. Decentralized Compost'!AJ$4,'Waste Composition'!$O$5:$O$20,0))*$B10</f>
        <v>94.225000000000009</v>
      </c>
      <c r="AK10" s="164">
        <f>INDEX('Waste Composition'!$P$5:$P$20,MATCH('6. Decentralized Compost'!AK$4,'Waste Composition'!$O$5:$O$20,0))*$B10</f>
        <v>113.07</v>
      </c>
      <c r="AL10" s="164">
        <f>INDEX('Waste Composition'!$P$5:$P$20,MATCH('6. Decentralized Compost'!AL$4,'Waste Composition'!$O$5:$O$20,0))*$B10</f>
        <v>452.28</v>
      </c>
      <c r="AM10" s="164">
        <f>INDEX('Waste Composition'!$P$5:$P$20,MATCH('6. Decentralized Compost'!AM$4,'Waste Composition'!$O$5:$O$20,0))*$B10</f>
        <v>18.844999999999999</v>
      </c>
      <c r="AN10" s="164">
        <f>INDEX('Waste Composition'!$P$5:$P$20,MATCH('6. Decentralized Compost'!AN$4,'Waste Composition'!$O$5:$O$20,0))*$B10</f>
        <v>452.28</v>
      </c>
      <c r="AO10" s="173">
        <f>INDEX('Waste Composition'!$P$5:$P$20,MATCH('6. Decentralized Compost'!AO$4,'Waste Composition'!$O$5:$O$20,0))*$B10</f>
        <v>301.52</v>
      </c>
      <c r="AQ10" s="214">
        <v>0</v>
      </c>
      <c r="AR10" s="215">
        <v>0</v>
      </c>
      <c r="AS10" s="215">
        <v>0</v>
      </c>
      <c r="AT10" s="215">
        <v>0</v>
      </c>
      <c r="AU10" s="215">
        <v>0</v>
      </c>
      <c r="AV10" s="215">
        <v>0</v>
      </c>
      <c r="AW10" s="215">
        <v>0</v>
      </c>
      <c r="AX10" s="215">
        <v>0</v>
      </c>
      <c r="AY10" s="215">
        <v>0</v>
      </c>
      <c r="AZ10" s="215">
        <v>0</v>
      </c>
      <c r="BA10" s="215">
        <v>0</v>
      </c>
      <c r="BB10" s="215">
        <v>0</v>
      </c>
      <c r="BC10" s="215">
        <v>0</v>
      </c>
      <c r="BD10" s="215">
        <v>0</v>
      </c>
      <c r="BE10" s="215">
        <v>0</v>
      </c>
      <c r="BF10" s="215">
        <v>0</v>
      </c>
      <c r="BH10" s="214">
        <v>0</v>
      </c>
      <c r="BI10" s="215">
        <v>0</v>
      </c>
      <c r="BJ10" s="215">
        <v>0</v>
      </c>
      <c r="BK10" s="215">
        <v>0</v>
      </c>
      <c r="BL10" s="215">
        <v>0</v>
      </c>
      <c r="BM10" s="215">
        <v>0</v>
      </c>
      <c r="BN10" s="215">
        <v>0</v>
      </c>
      <c r="BO10" s="215">
        <v>0</v>
      </c>
      <c r="BP10" s="215">
        <v>0</v>
      </c>
      <c r="BQ10" s="215">
        <v>0</v>
      </c>
      <c r="BR10" s="215">
        <v>0</v>
      </c>
      <c r="BS10" s="215">
        <v>0</v>
      </c>
      <c r="BT10" s="215">
        <v>0</v>
      </c>
      <c r="BU10" s="215">
        <v>0</v>
      </c>
      <c r="BV10" s="215">
        <v>0</v>
      </c>
      <c r="BW10" s="219">
        <v>0</v>
      </c>
      <c r="BY10" s="214">
        <v>0</v>
      </c>
      <c r="BZ10" s="215">
        <v>0</v>
      </c>
      <c r="CA10" s="215">
        <v>0</v>
      </c>
      <c r="CB10" s="215">
        <v>0</v>
      </c>
      <c r="CC10" s="215">
        <v>0</v>
      </c>
      <c r="CD10" s="215">
        <v>0</v>
      </c>
      <c r="CE10" s="215">
        <v>0</v>
      </c>
      <c r="CF10" s="215">
        <v>0</v>
      </c>
      <c r="CG10" s="215">
        <v>0</v>
      </c>
      <c r="CH10" s="215">
        <v>0</v>
      </c>
      <c r="CI10" s="215">
        <v>0</v>
      </c>
      <c r="CJ10" s="215">
        <v>0</v>
      </c>
      <c r="CK10" s="215">
        <v>0</v>
      </c>
      <c r="CL10" s="215">
        <v>0</v>
      </c>
      <c r="CM10" s="215">
        <v>0</v>
      </c>
      <c r="CN10" s="219">
        <v>0</v>
      </c>
      <c r="CP10" s="214">
        <v>1</v>
      </c>
      <c r="CQ10" s="215">
        <f>'Waste Composition'!$G$5/'Waste Composition'!$P$5</f>
        <v>0.4705882352941177</v>
      </c>
      <c r="CR10" s="215">
        <v>0</v>
      </c>
      <c r="CS10" s="215">
        <v>0</v>
      </c>
      <c r="CT10" s="215">
        <v>1</v>
      </c>
      <c r="CU10" s="215">
        <v>1</v>
      </c>
      <c r="CV10" s="215">
        <v>1</v>
      </c>
      <c r="CW10" s="215">
        <v>1</v>
      </c>
      <c r="CX10" s="215">
        <v>1</v>
      </c>
      <c r="CY10" s="215">
        <v>1</v>
      </c>
      <c r="CZ10" s="215">
        <v>1</v>
      </c>
      <c r="DA10" s="215">
        <v>1</v>
      </c>
      <c r="DB10" s="215">
        <v>1</v>
      </c>
      <c r="DC10" s="215">
        <v>1</v>
      </c>
      <c r="DD10" s="215">
        <v>1</v>
      </c>
      <c r="DE10" s="219">
        <v>1</v>
      </c>
      <c r="DG10" s="214">
        <v>0</v>
      </c>
      <c r="DH10" s="215">
        <f>'Waste Composition'!$G$16/'Waste Composition'!$P$5</f>
        <v>0.52941176470588236</v>
      </c>
      <c r="DI10" s="215">
        <v>1</v>
      </c>
      <c r="DJ10" s="215">
        <v>1</v>
      </c>
      <c r="DK10" s="215">
        <v>0</v>
      </c>
      <c r="DL10" s="215">
        <v>0</v>
      </c>
      <c r="DM10" s="215">
        <v>0</v>
      </c>
      <c r="DN10" s="215">
        <v>0</v>
      </c>
      <c r="DO10" s="215">
        <v>0</v>
      </c>
      <c r="DP10" s="215">
        <v>0</v>
      </c>
      <c r="DQ10" s="215">
        <v>0</v>
      </c>
      <c r="DR10" s="215">
        <v>0</v>
      </c>
      <c r="DS10" s="215">
        <v>0</v>
      </c>
      <c r="DT10" s="215">
        <v>0</v>
      </c>
      <c r="DU10" s="215">
        <v>0</v>
      </c>
      <c r="DV10" s="215">
        <v>0</v>
      </c>
      <c r="DX10" s="214">
        <v>0</v>
      </c>
      <c r="DY10" s="215">
        <v>0</v>
      </c>
      <c r="DZ10" s="215">
        <v>0</v>
      </c>
      <c r="EA10" s="215">
        <v>0</v>
      </c>
      <c r="EB10" s="215">
        <v>0</v>
      </c>
      <c r="EC10" s="215">
        <v>0</v>
      </c>
      <c r="ED10" s="215">
        <v>0</v>
      </c>
      <c r="EE10" s="215">
        <v>0</v>
      </c>
      <c r="EF10" s="215">
        <v>0</v>
      </c>
      <c r="EG10" s="215">
        <v>0</v>
      </c>
      <c r="EH10" s="215">
        <v>0</v>
      </c>
      <c r="EI10" s="215">
        <v>0</v>
      </c>
      <c r="EJ10" s="215">
        <v>0</v>
      </c>
      <c r="EK10" s="215">
        <v>0</v>
      </c>
      <c r="EL10" s="215">
        <v>0</v>
      </c>
      <c r="EM10" s="215">
        <v>0</v>
      </c>
      <c r="EO10" s="172">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64">
        <f>$AM$10*BD10</f>
        <v>0</v>
      </c>
      <c r="FC10" s="164">
        <f>$AN$10*BE10</f>
        <v>0</v>
      </c>
      <c r="FD10" s="173">
        <f>$AO$10*BF10</f>
        <v>0</v>
      </c>
      <c r="FE10" s="229"/>
      <c r="FF10" s="172">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64">
        <f>$AM$10*BU10</f>
        <v>0</v>
      </c>
      <c r="FT10" s="164">
        <f>$AN$10*BV10</f>
        <v>0</v>
      </c>
      <c r="FU10" s="173">
        <f>$AO$10*BW10</f>
        <v>0</v>
      </c>
      <c r="FV10" s="229"/>
      <c r="FW10" s="172">
        <f>$Z$10*BY10</f>
        <v>0</v>
      </c>
      <c r="FX10" s="164">
        <f>$AA$10*BZ10</f>
        <v>0</v>
      </c>
      <c r="FY10" s="164">
        <f>$AB$10*CA10</f>
        <v>0</v>
      </c>
      <c r="FZ10" s="164">
        <f>$AC$10*CB10</f>
        <v>0</v>
      </c>
      <c r="GA10" s="164">
        <f>$AD$10*CC10</f>
        <v>0</v>
      </c>
      <c r="GB10" s="164">
        <f>$AE$10*CD10</f>
        <v>0</v>
      </c>
      <c r="GC10" s="164">
        <f>$AF$10*CE10</f>
        <v>0</v>
      </c>
      <c r="GD10" s="164">
        <f>$AG$10*CF10</f>
        <v>0</v>
      </c>
      <c r="GE10" s="164">
        <f>$AH$10*CG10</f>
        <v>0</v>
      </c>
      <c r="GF10" s="164">
        <f>$AI$10*CH10</f>
        <v>0</v>
      </c>
      <c r="GG10" s="164">
        <f>$AJ$10*CI10</f>
        <v>0</v>
      </c>
      <c r="GH10" s="164">
        <f>$AK$10*CJ10</f>
        <v>0</v>
      </c>
      <c r="GI10" s="164">
        <f>$AL$10*CK10</f>
        <v>0</v>
      </c>
      <c r="GJ10" s="164">
        <f>$AM$10*CL10</f>
        <v>0</v>
      </c>
      <c r="GK10" s="164">
        <f>$AN$10*CM10</f>
        <v>0</v>
      </c>
      <c r="GL10" s="173">
        <f>$AO$10*CN10</f>
        <v>0</v>
      </c>
      <c r="GM10" s="229"/>
      <c r="GN10" s="172">
        <f>$Z$10*CP10</f>
        <v>150.76</v>
      </c>
      <c r="GO10" s="164">
        <f>$AA$10*CQ10</f>
        <v>301.52</v>
      </c>
      <c r="GP10" s="164">
        <f>$AB$10*CR10</f>
        <v>0</v>
      </c>
      <c r="GQ10" s="164">
        <f>$AC$10*CS10</f>
        <v>0</v>
      </c>
      <c r="GR10" s="164">
        <f>$AD$10*CT10</f>
        <v>56.534999999999997</v>
      </c>
      <c r="GS10" s="164">
        <f>$AE$10*CU10</f>
        <v>94.225000000000009</v>
      </c>
      <c r="GT10" s="164">
        <f>$AF$10*CV10</f>
        <v>18.844999999999999</v>
      </c>
      <c r="GU10" s="164">
        <f>$AG$10*CW10</f>
        <v>282.67500000000001</v>
      </c>
      <c r="GV10" s="164">
        <f>$AH$10*CX10</f>
        <v>37.69</v>
      </c>
      <c r="GW10" s="164">
        <f>$AI$10*CY10</f>
        <v>37.69</v>
      </c>
      <c r="GX10" s="164">
        <f>$AJ$10*CZ10</f>
        <v>94.225000000000009</v>
      </c>
      <c r="GY10" s="164">
        <f>$AK$10*DA10</f>
        <v>113.07</v>
      </c>
      <c r="GZ10" s="164">
        <f>$AL$10*DB10</f>
        <v>452.28</v>
      </c>
      <c r="HA10" s="164">
        <f>$AM$10*DC10</f>
        <v>18.844999999999999</v>
      </c>
      <c r="HB10" s="164">
        <f>$AN$10*DD10</f>
        <v>452.28</v>
      </c>
      <c r="HC10" s="173">
        <f>$AO$10*DE10</f>
        <v>301.52</v>
      </c>
      <c r="HD10" s="229"/>
      <c r="HE10" s="172">
        <f>$Z$10*DG10</f>
        <v>0</v>
      </c>
      <c r="HF10" s="164">
        <f>$AA$10*DH10</f>
        <v>339.21</v>
      </c>
      <c r="HG10" s="164">
        <f>$AB$10*DI10</f>
        <v>678.42</v>
      </c>
      <c r="HH10" s="164">
        <f>$AC$10*DJ10</f>
        <v>339.21</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64">
        <f>$AM$10*DT10</f>
        <v>0</v>
      </c>
      <c r="HS10" s="164">
        <f>$AN$10*DU10</f>
        <v>0</v>
      </c>
      <c r="HT10" s="173">
        <f>$AO$10*DV10</f>
        <v>0</v>
      </c>
      <c r="HU10" s="229"/>
      <c r="HV10" s="172">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64">
        <f>$AM$10*EK10</f>
        <v>0</v>
      </c>
      <c r="IJ10" s="164">
        <f>$AN$10*EL10</f>
        <v>0</v>
      </c>
      <c r="IK10" s="173">
        <f>$AO$10*EM10</f>
        <v>0</v>
      </c>
      <c r="IM10" s="49" t="s">
        <v>227</v>
      </c>
      <c r="IN10" s="62">
        <f t="shared" si="4"/>
        <v>0</v>
      </c>
      <c r="IO10" s="289">
        <f t="shared" si="5"/>
        <v>0</v>
      </c>
      <c r="IP10" s="289">
        <f t="shared" si="6"/>
        <v>978.91395533926584</v>
      </c>
      <c r="IQ10" s="289">
        <f t="shared" si="7"/>
        <v>859.64675000000011</v>
      </c>
      <c r="IR10" s="289">
        <f t="shared" si="8"/>
        <v>0</v>
      </c>
      <c r="IS10" s="236">
        <f t="shared" si="9"/>
        <v>0</v>
      </c>
    </row>
    <row r="11" spans="1:253">
      <c r="A11" s="62" t="s">
        <v>258</v>
      </c>
      <c r="B11" s="145">
        <f>INDEX('Waste Projections'!$H13:$AL13,MATCH('6. Decentralized Compost'!$B$1,'Waste Projections'!$H$6:$AL$6,0))</f>
        <v>3570.38</v>
      </c>
      <c r="C11" s="286" t="s">
        <v>253</v>
      </c>
      <c r="D11" s="154" t="s">
        <v>249</v>
      </c>
      <c r="E11" s="83" t="s">
        <v>249</v>
      </c>
      <c r="F11" s="156">
        <v>0</v>
      </c>
      <c r="G11" s="83" t="s">
        <v>249</v>
      </c>
      <c r="H11" s="156">
        <v>0</v>
      </c>
      <c r="I11" s="156" t="str">
        <f t="shared" si="0"/>
        <v>N/A</v>
      </c>
      <c r="J11" s="156">
        <v>56.9</v>
      </c>
      <c r="K11" s="190" t="s">
        <v>220</v>
      </c>
      <c r="L11" s="156">
        <v>12</v>
      </c>
      <c r="M11" s="190" t="s">
        <v>219</v>
      </c>
      <c r="N11" s="172">
        <f t="shared" si="3"/>
        <v>15424.0416</v>
      </c>
      <c r="O11" s="164">
        <f t="shared" si="1"/>
        <v>130018.95808</v>
      </c>
      <c r="P11" s="164">
        <f t="shared" si="1"/>
        <v>0</v>
      </c>
      <c r="Q11" s="173">
        <f t="shared" si="1"/>
        <v>0</v>
      </c>
      <c r="R11" s="172">
        <f>INDEX('Transportation GHG'!$B$21:$B$24,MATCH('6. Decentralized Compost'!R$4,'Transportation GHG'!$A$21:$A$24,0))*N11</f>
        <v>2.7673103559876924</v>
      </c>
      <c r="S11" s="164">
        <f>INDEX('Transportation GHG'!$B$21:$B$24,MATCH('6. Decentralized Compost'!S$4,'Transportation GHG'!$A$21:$A$24,0))*O11</f>
        <v>11.663700685607385</v>
      </c>
      <c r="T11" s="164">
        <f>INDEX('Transportation GHG'!$B$21:$B$24,MATCH('6. Decentralized Compost'!T$4,'Transportation GHG'!$A$21:$A$24,0))*P11</f>
        <v>0</v>
      </c>
      <c r="U11" s="173">
        <f>INDEX('Transportation GHG'!$B$21:$B$24,MATCH('6. Decentralized Compost'!U$4,'Transportation GHG'!$A$21:$A$24,0))*Q11</f>
        <v>0</v>
      </c>
      <c r="Z11" s="172">
        <f>INDEX('Waste Composition'!$P$5:$P$20,MATCH('6. Decentralized Compost'!Z$4,'Waste Composition'!$O$5:$O$20,0))*$B11</f>
        <v>142.8152</v>
      </c>
      <c r="AA11" s="164">
        <f>INDEX('Waste Composition'!$P$5:$P$20,MATCH('6. Decentralized Compost'!AA$4,'Waste Composition'!$O$5:$O$20,0))*$B11</f>
        <v>606.96460000000002</v>
      </c>
      <c r="AB11" s="164">
        <f>INDEX('Waste Composition'!$P$5:$P$20,MATCH('6. Decentralized Compost'!AB$4,'Waste Composition'!$O$5:$O$20,0))*$B11</f>
        <v>642.66840000000002</v>
      </c>
      <c r="AC11" s="164">
        <f>INDEX('Waste Composition'!$P$5:$P$20,MATCH('6. Decentralized Compost'!AC$4,'Waste Composition'!$O$5:$O$20,0))*$B11</f>
        <v>321.33420000000001</v>
      </c>
      <c r="AD11" s="164">
        <f>INDEX('Waste Composition'!$P$5:$P$20,MATCH('6. Decentralized Compost'!AD$4,'Waste Composition'!$O$5:$O$20,0))*$B11</f>
        <v>53.555700000000002</v>
      </c>
      <c r="AE11" s="164">
        <f>INDEX('Waste Composition'!$P$5:$P$20,MATCH('6. Decentralized Compost'!AE$4,'Waste Composition'!$O$5:$O$20,0))*$B11</f>
        <v>89.259500000000003</v>
      </c>
      <c r="AF11" s="164">
        <f>INDEX('Waste Composition'!$P$5:$P$20,MATCH('6. Decentralized Compost'!AF$4,'Waste Composition'!$O$5:$O$20,0))*$B11</f>
        <v>17.851900000000001</v>
      </c>
      <c r="AG11" s="164">
        <f>INDEX('Waste Composition'!$P$5:$P$20,MATCH('6. Decentralized Compost'!AG$4,'Waste Composition'!$O$5:$O$20,0))*$B11</f>
        <v>267.77850000000001</v>
      </c>
      <c r="AH11" s="164">
        <f>INDEX('Waste Composition'!$P$5:$P$20,MATCH('6. Decentralized Compost'!AH$4,'Waste Composition'!$O$5:$O$20,0))*$B11</f>
        <v>35.703800000000001</v>
      </c>
      <c r="AI11" s="164">
        <f>INDEX('Waste Composition'!$P$5:$P$20,MATCH('6. Decentralized Compost'!AI$4,'Waste Composition'!$O$5:$O$20,0))*$B11</f>
        <v>35.703800000000001</v>
      </c>
      <c r="AJ11" s="164">
        <f>INDEX('Waste Composition'!$P$5:$P$20,MATCH('6. Decentralized Compost'!AJ$4,'Waste Composition'!$O$5:$O$20,0))*$B11</f>
        <v>89.259500000000003</v>
      </c>
      <c r="AK11" s="164">
        <f>INDEX('Waste Composition'!$P$5:$P$20,MATCH('6. Decentralized Compost'!AK$4,'Waste Composition'!$O$5:$O$20,0))*$B11</f>
        <v>107.1114</v>
      </c>
      <c r="AL11" s="164">
        <f>INDEX('Waste Composition'!$P$5:$P$20,MATCH('6. Decentralized Compost'!AL$4,'Waste Composition'!$O$5:$O$20,0))*$B11</f>
        <v>428.44560000000001</v>
      </c>
      <c r="AM11" s="164">
        <f>INDEX('Waste Composition'!$P$5:$P$20,MATCH('6. Decentralized Compost'!AM$4,'Waste Composition'!$O$5:$O$20,0))*$B11</f>
        <v>17.851900000000001</v>
      </c>
      <c r="AN11" s="164">
        <f>INDEX('Waste Composition'!$P$5:$P$20,MATCH('6. Decentralized Compost'!AN$4,'Waste Composition'!$O$5:$O$20,0))*$B11</f>
        <v>428.44560000000001</v>
      </c>
      <c r="AO11" s="173">
        <f>INDEX('Waste Composition'!$P$5:$P$20,MATCH('6. Decentralized Compost'!AO$4,'Waste Composition'!$O$5:$O$20,0))*$B11</f>
        <v>285.63040000000001</v>
      </c>
      <c r="AQ11" s="214">
        <v>0</v>
      </c>
      <c r="AR11" s="215">
        <v>0</v>
      </c>
      <c r="AS11" s="215">
        <v>0</v>
      </c>
      <c r="AT11" s="215">
        <v>0</v>
      </c>
      <c r="AU11" s="215">
        <v>0</v>
      </c>
      <c r="AV11" s="215">
        <v>0</v>
      </c>
      <c r="AW11" s="215">
        <v>0</v>
      </c>
      <c r="AX11" s="215">
        <v>0</v>
      </c>
      <c r="AY11" s="215">
        <v>0</v>
      </c>
      <c r="AZ11" s="215">
        <v>0</v>
      </c>
      <c r="BA11" s="215">
        <v>0</v>
      </c>
      <c r="BB11" s="215">
        <v>0</v>
      </c>
      <c r="BC11" s="215">
        <v>0</v>
      </c>
      <c r="BD11" s="215">
        <v>0</v>
      </c>
      <c r="BE11" s="215">
        <v>0</v>
      </c>
      <c r="BF11" s="215">
        <v>0</v>
      </c>
      <c r="BH11" s="214">
        <v>0</v>
      </c>
      <c r="BI11" s="215">
        <v>0</v>
      </c>
      <c r="BJ11" s="215">
        <v>0</v>
      </c>
      <c r="BK11" s="215">
        <v>0</v>
      </c>
      <c r="BL11" s="215">
        <v>0</v>
      </c>
      <c r="BM11" s="215">
        <v>0</v>
      </c>
      <c r="BN11" s="215">
        <v>0</v>
      </c>
      <c r="BO11" s="215">
        <v>0</v>
      </c>
      <c r="BP11" s="215">
        <v>0</v>
      </c>
      <c r="BQ11" s="215">
        <v>0</v>
      </c>
      <c r="BR11" s="215">
        <v>0</v>
      </c>
      <c r="BS11" s="215">
        <v>0</v>
      </c>
      <c r="BT11" s="215">
        <v>0</v>
      </c>
      <c r="BU11" s="215">
        <v>0</v>
      </c>
      <c r="BV11" s="215">
        <v>0</v>
      </c>
      <c r="BW11" s="219">
        <v>0</v>
      </c>
      <c r="BY11" s="214">
        <v>0</v>
      </c>
      <c r="BZ11" s="215">
        <v>0</v>
      </c>
      <c r="CA11" s="215">
        <v>0</v>
      </c>
      <c r="CB11" s="215">
        <v>0</v>
      </c>
      <c r="CC11" s="215">
        <v>0</v>
      </c>
      <c r="CD11" s="215">
        <v>0</v>
      </c>
      <c r="CE11" s="215">
        <v>0</v>
      </c>
      <c r="CF11" s="215">
        <v>0</v>
      </c>
      <c r="CG11" s="215">
        <v>0</v>
      </c>
      <c r="CH11" s="215">
        <v>0</v>
      </c>
      <c r="CI11" s="215">
        <v>0</v>
      </c>
      <c r="CJ11" s="215">
        <v>0</v>
      </c>
      <c r="CK11" s="215">
        <v>0</v>
      </c>
      <c r="CL11" s="215">
        <v>0</v>
      </c>
      <c r="CM11" s="215">
        <v>0</v>
      </c>
      <c r="CN11" s="219">
        <v>0</v>
      </c>
      <c r="CP11" s="214">
        <v>1</v>
      </c>
      <c r="CQ11" s="215">
        <f>'Waste Composition'!$G$5/'Waste Composition'!$P$5</f>
        <v>0.4705882352941177</v>
      </c>
      <c r="CR11" s="215">
        <v>0</v>
      </c>
      <c r="CS11" s="215">
        <v>0</v>
      </c>
      <c r="CT11" s="215">
        <v>1</v>
      </c>
      <c r="CU11" s="215">
        <v>1</v>
      </c>
      <c r="CV11" s="215">
        <v>1</v>
      </c>
      <c r="CW11" s="215">
        <v>1</v>
      </c>
      <c r="CX11" s="215">
        <v>1</v>
      </c>
      <c r="CY11" s="215">
        <v>1</v>
      </c>
      <c r="CZ11" s="215">
        <v>1</v>
      </c>
      <c r="DA11" s="215">
        <v>1</v>
      </c>
      <c r="DB11" s="215">
        <v>1</v>
      </c>
      <c r="DC11" s="215">
        <v>1</v>
      </c>
      <c r="DD11" s="215">
        <v>1</v>
      </c>
      <c r="DE11" s="219">
        <v>1</v>
      </c>
      <c r="DG11" s="214">
        <v>0</v>
      </c>
      <c r="DH11" s="215">
        <f>'Waste Composition'!$G$16/'Waste Composition'!$P$5</f>
        <v>0.52941176470588236</v>
      </c>
      <c r="DI11" s="215">
        <v>1</v>
      </c>
      <c r="DJ11" s="215">
        <v>1</v>
      </c>
      <c r="DK11" s="215">
        <v>0</v>
      </c>
      <c r="DL11" s="215">
        <v>0</v>
      </c>
      <c r="DM11" s="215">
        <v>0</v>
      </c>
      <c r="DN11" s="215">
        <v>0</v>
      </c>
      <c r="DO11" s="215">
        <v>0</v>
      </c>
      <c r="DP11" s="215">
        <v>0</v>
      </c>
      <c r="DQ11" s="215">
        <v>0</v>
      </c>
      <c r="DR11" s="215">
        <v>0</v>
      </c>
      <c r="DS11" s="215">
        <v>0</v>
      </c>
      <c r="DT11" s="215">
        <v>0</v>
      </c>
      <c r="DU11" s="215">
        <v>0</v>
      </c>
      <c r="DV11" s="215">
        <v>0</v>
      </c>
      <c r="DX11" s="214">
        <v>0</v>
      </c>
      <c r="DY11" s="215">
        <v>0</v>
      </c>
      <c r="DZ11" s="215">
        <v>0</v>
      </c>
      <c r="EA11" s="215">
        <v>0</v>
      </c>
      <c r="EB11" s="215">
        <v>0</v>
      </c>
      <c r="EC11" s="215">
        <v>0</v>
      </c>
      <c r="ED11" s="215">
        <v>0</v>
      </c>
      <c r="EE11" s="215">
        <v>0</v>
      </c>
      <c r="EF11" s="215">
        <v>0</v>
      </c>
      <c r="EG11" s="215">
        <v>0</v>
      </c>
      <c r="EH11" s="215">
        <v>0</v>
      </c>
      <c r="EI11" s="215">
        <v>0</v>
      </c>
      <c r="EJ11" s="215">
        <v>0</v>
      </c>
      <c r="EK11" s="215">
        <v>0</v>
      </c>
      <c r="EL11" s="215">
        <v>0</v>
      </c>
      <c r="EM11" s="215">
        <v>0</v>
      </c>
      <c r="EO11" s="172">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64">
        <f>$AM$11*BD11</f>
        <v>0</v>
      </c>
      <c r="FC11" s="164">
        <f>$AN$11*BE11</f>
        <v>0</v>
      </c>
      <c r="FD11" s="173">
        <f>$AO$11*BF11</f>
        <v>0</v>
      </c>
      <c r="FE11" s="229"/>
      <c r="FF11" s="172">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64">
        <f>$AM$11*BU11</f>
        <v>0</v>
      </c>
      <c r="FT11" s="164">
        <f>$AN$11*BV11</f>
        <v>0</v>
      </c>
      <c r="FU11" s="173">
        <f>$AO$11*BW11</f>
        <v>0</v>
      </c>
      <c r="FV11" s="229"/>
      <c r="FW11" s="172">
        <f>$Z$11*BY11</f>
        <v>0</v>
      </c>
      <c r="FX11" s="164">
        <f>$AA$11*BZ11</f>
        <v>0</v>
      </c>
      <c r="FY11" s="164">
        <f>$AB$11*CA11</f>
        <v>0</v>
      </c>
      <c r="FZ11" s="164">
        <f>$AC$11*CB11</f>
        <v>0</v>
      </c>
      <c r="GA11" s="164">
        <f>$AD$11*CC11</f>
        <v>0</v>
      </c>
      <c r="GB11" s="164">
        <f>$AE$11*CD11</f>
        <v>0</v>
      </c>
      <c r="GC11" s="164">
        <f>$AF$11*CE11</f>
        <v>0</v>
      </c>
      <c r="GD11" s="164">
        <f>$AG$11*CF11</f>
        <v>0</v>
      </c>
      <c r="GE11" s="164">
        <f>$AH$11*CG11</f>
        <v>0</v>
      </c>
      <c r="GF11" s="164">
        <f>$AI$11*CH11</f>
        <v>0</v>
      </c>
      <c r="GG11" s="164">
        <f>$AJ$11*CI11</f>
        <v>0</v>
      </c>
      <c r="GH11" s="164">
        <f>$AK$11*CJ11</f>
        <v>0</v>
      </c>
      <c r="GI11" s="164">
        <f>$AL$11*CK11</f>
        <v>0</v>
      </c>
      <c r="GJ11" s="164">
        <f>$AM$11*CL11</f>
        <v>0</v>
      </c>
      <c r="GK11" s="164">
        <f>$AN$11*CM11</f>
        <v>0</v>
      </c>
      <c r="GL11" s="173">
        <f>$AO$11*CN11</f>
        <v>0</v>
      </c>
      <c r="GM11" s="229"/>
      <c r="GN11" s="172">
        <f>$Z$11*CP11</f>
        <v>142.8152</v>
      </c>
      <c r="GO11" s="164">
        <f>$AA$11*CQ11</f>
        <v>285.63040000000007</v>
      </c>
      <c r="GP11" s="164">
        <f>$AB$11*CR11</f>
        <v>0</v>
      </c>
      <c r="GQ11" s="164">
        <f>$AC$11*CS11</f>
        <v>0</v>
      </c>
      <c r="GR11" s="164">
        <f>$AD$11*CT11</f>
        <v>53.555700000000002</v>
      </c>
      <c r="GS11" s="164">
        <f>$AE$11*CU11</f>
        <v>89.259500000000003</v>
      </c>
      <c r="GT11" s="164">
        <f>$AF$11*CV11</f>
        <v>17.851900000000001</v>
      </c>
      <c r="GU11" s="164">
        <f>$AG$11*CW11</f>
        <v>267.77850000000001</v>
      </c>
      <c r="GV11" s="164">
        <f>$AH$11*CX11</f>
        <v>35.703800000000001</v>
      </c>
      <c r="GW11" s="164">
        <f>$AI$11*CY11</f>
        <v>35.703800000000001</v>
      </c>
      <c r="GX11" s="164">
        <f>$AJ$11*CZ11</f>
        <v>89.259500000000003</v>
      </c>
      <c r="GY11" s="164">
        <f>$AK$11*DA11</f>
        <v>107.1114</v>
      </c>
      <c r="GZ11" s="164">
        <f>$AL$11*DB11</f>
        <v>428.44560000000001</v>
      </c>
      <c r="HA11" s="164">
        <f>$AM$11*DC11</f>
        <v>17.851900000000001</v>
      </c>
      <c r="HB11" s="164">
        <f>$AN$11*DD11</f>
        <v>428.44560000000001</v>
      </c>
      <c r="HC11" s="173">
        <f>$AO$11*DE11</f>
        <v>285.63040000000001</v>
      </c>
      <c r="HD11" s="229"/>
      <c r="HE11" s="172">
        <f>$Z$11*DG11</f>
        <v>0</v>
      </c>
      <c r="HF11" s="164">
        <f>$AA$11*DH11</f>
        <v>321.33420000000001</v>
      </c>
      <c r="HG11" s="164">
        <f>$AB$11*DI11</f>
        <v>642.66840000000002</v>
      </c>
      <c r="HH11" s="164">
        <f>$AC$11*DJ11</f>
        <v>321.33420000000001</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64">
        <f>$AM$11*DT11</f>
        <v>0</v>
      </c>
      <c r="HS11" s="164">
        <f>$AN$11*DU11</f>
        <v>0</v>
      </c>
      <c r="HT11" s="173">
        <f>$AO$11*DV11</f>
        <v>0</v>
      </c>
      <c r="HU11" s="229"/>
      <c r="HV11" s="172">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64">
        <f>$AM$11*EK11</f>
        <v>0</v>
      </c>
      <c r="IJ11" s="164">
        <f>$AN$11*EL11</f>
        <v>0</v>
      </c>
      <c r="IK11" s="173">
        <f>$AO$11*EM11</f>
        <v>0</v>
      </c>
      <c r="IM11" s="49" t="s">
        <v>228</v>
      </c>
      <c r="IN11" s="62">
        <f t="shared" si="4"/>
        <v>0</v>
      </c>
      <c r="IO11" s="289">
        <f t="shared" si="5"/>
        <v>0</v>
      </c>
      <c r="IP11" s="289">
        <f t="shared" si="6"/>
        <v>195.78279106785317</v>
      </c>
      <c r="IQ11" s="289">
        <f t="shared" si="7"/>
        <v>171.92935</v>
      </c>
      <c r="IR11" s="289">
        <f t="shared" si="8"/>
        <v>0</v>
      </c>
      <c r="IS11" s="236">
        <f t="shared" si="9"/>
        <v>0</v>
      </c>
    </row>
    <row r="12" spans="1:253">
      <c r="A12" s="62" t="s">
        <v>259</v>
      </c>
      <c r="B12" s="145">
        <f>INDEX('Waste Projections'!$H14:$AL14,MATCH('6. Decentralized Compost'!$B$1,'Waste Projections'!$H$6:$AL$6,0))</f>
        <v>11510.33</v>
      </c>
      <c r="C12" s="286" t="s">
        <v>252</v>
      </c>
      <c r="D12" s="154" t="s">
        <v>249</v>
      </c>
      <c r="E12" s="83" t="s">
        <v>249</v>
      </c>
      <c r="F12" s="156">
        <v>0</v>
      </c>
      <c r="G12" s="83" t="s">
        <v>249</v>
      </c>
      <c r="H12" s="156">
        <v>0</v>
      </c>
      <c r="I12" s="156" t="str">
        <f t="shared" si="0"/>
        <v>N/A</v>
      </c>
      <c r="J12" s="156">
        <v>14</v>
      </c>
      <c r="K12" s="190" t="str">
        <f t="shared" si="2"/>
        <v>Garbage Truck</v>
      </c>
      <c r="L12" s="156">
        <v>12</v>
      </c>
      <c r="M12" s="190" t="s">
        <v>219</v>
      </c>
      <c r="N12" s="172">
        <f t="shared" si="3"/>
        <v>152857.18239999999</v>
      </c>
      <c r="O12" s="164">
        <f t="shared" si="1"/>
        <v>0</v>
      </c>
      <c r="P12" s="164">
        <f t="shared" si="1"/>
        <v>0</v>
      </c>
      <c r="Q12" s="173">
        <f t="shared" si="1"/>
        <v>0</v>
      </c>
      <c r="R12" s="172">
        <f>INDEX('Transportation GHG'!$B$21:$B$24,MATCH('6. Decentralized Compost'!R$4,'Transportation GHG'!$A$21:$A$24,0))*N12</f>
        <v>27.42493017152</v>
      </c>
      <c r="S12" s="164">
        <f>INDEX('Transportation GHG'!$B$21:$B$24,MATCH('6. Decentralized Compost'!S$4,'Transportation GHG'!$A$21:$A$24,0))*O12</f>
        <v>0</v>
      </c>
      <c r="T12" s="164">
        <f>INDEX('Transportation GHG'!$B$21:$B$24,MATCH('6. Decentralized Compost'!T$4,'Transportation GHG'!$A$21:$A$24,0))*P12</f>
        <v>0</v>
      </c>
      <c r="U12" s="173">
        <f>INDEX('Transportation GHG'!$B$21:$B$24,MATCH('6. Decentralized Compost'!U$4,'Transportation GHG'!$A$21:$A$24,0))*Q12</f>
        <v>0</v>
      </c>
      <c r="Z12" s="172">
        <f>INDEX('Waste Composition'!$P$5:$P$20,MATCH('6. Decentralized Compost'!Z$4,'Waste Composition'!$O$5:$O$20,0))*$B12</f>
        <v>460.41320000000002</v>
      </c>
      <c r="AA12" s="164">
        <f>INDEX('Waste Composition'!$P$5:$P$20,MATCH('6. Decentralized Compost'!AA$4,'Waste Composition'!$O$5:$O$20,0))*$B12</f>
        <v>1956.7560999999998</v>
      </c>
      <c r="AB12" s="164">
        <f>INDEX('Waste Composition'!$P$5:$P$20,MATCH('6. Decentralized Compost'!AB$4,'Waste Composition'!$O$5:$O$20,0))*$B12</f>
        <v>2071.8593999999998</v>
      </c>
      <c r="AC12" s="164">
        <f>INDEX('Waste Composition'!$P$5:$P$20,MATCH('6. Decentralized Compost'!AC$4,'Waste Composition'!$O$5:$O$20,0))*$B12</f>
        <v>1035.9296999999999</v>
      </c>
      <c r="AD12" s="164">
        <f>INDEX('Waste Composition'!$P$5:$P$20,MATCH('6. Decentralized Compost'!AD$4,'Waste Composition'!$O$5:$O$20,0))*$B12</f>
        <v>172.65494999999999</v>
      </c>
      <c r="AE12" s="164">
        <f>INDEX('Waste Composition'!$P$5:$P$20,MATCH('6. Decentralized Compost'!AE$4,'Waste Composition'!$O$5:$O$20,0))*$B12</f>
        <v>287.75825000000003</v>
      </c>
      <c r="AF12" s="164">
        <f>INDEX('Waste Composition'!$P$5:$P$20,MATCH('6. Decentralized Compost'!AF$4,'Waste Composition'!$O$5:$O$20,0))*$B12</f>
        <v>57.551650000000002</v>
      </c>
      <c r="AG12" s="164">
        <f>INDEX('Waste Composition'!$P$5:$P$20,MATCH('6. Decentralized Compost'!AG$4,'Waste Composition'!$O$5:$O$20,0))*$B12</f>
        <v>863.27474999999993</v>
      </c>
      <c r="AH12" s="164">
        <f>INDEX('Waste Composition'!$P$5:$P$20,MATCH('6. Decentralized Compost'!AH$4,'Waste Composition'!$O$5:$O$20,0))*$B12</f>
        <v>115.1033</v>
      </c>
      <c r="AI12" s="164">
        <f>INDEX('Waste Composition'!$P$5:$P$20,MATCH('6. Decentralized Compost'!AI$4,'Waste Composition'!$O$5:$O$20,0))*$B12</f>
        <v>115.1033</v>
      </c>
      <c r="AJ12" s="164">
        <f>INDEX('Waste Composition'!$P$5:$P$20,MATCH('6. Decentralized Compost'!AJ$4,'Waste Composition'!$O$5:$O$20,0))*$B12</f>
        <v>287.75825000000003</v>
      </c>
      <c r="AK12" s="164">
        <f>INDEX('Waste Composition'!$P$5:$P$20,MATCH('6. Decentralized Compost'!AK$4,'Waste Composition'!$O$5:$O$20,0))*$B12</f>
        <v>345.30989999999997</v>
      </c>
      <c r="AL12" s="164">
        <f>INDEX('Waste Composition'!$P$5:$P$20,MATCH('6. Decentralized Compost'!AL$4,'Waste Composition'!$O$5:$O$20,0))*$B12</f>
        <v>1381.2395999999999</v>
      </c>
      <c r="AM12" s="164">
        <f>INDEX('Waste Composition'!$P$5:$P$20,MATCH('6. Decentralized Compost'!AM$4,'Waste Composition'!$O$5:$O$20,0))*$B12</f>
        <v>57.551650000000002</v>
      </c>
      <c r="AN12" s="164">
        <f>INDEX('Waste Composition'!$P$5:$P$20,MATCH('6. Decentralized Compost'!AN$4,'Waste Composition'!$O$5:$O$20,0))*$B12</f>
        <v>1381.2395999999999</v>
      </c>
      <c r="AO12" s="173">
        <f>INDEX('Waste Composition'!$P$5:$P$20,MATCH('6. Decentralized Compost'!AO$4,'Waste Composition'!$O$5:$O$20,0))*$B12</f>
        <v>920.82640000000004</v>
      </c>
      <c r="AQ12" s="214">
        <v>0</v>
      </c>
      <c r="AR12" s="215">
        <v>0</v>
      </c>
      <c r="AS12" s="215">
        <v>0</v>
      </c>
      <c r="AT12" s="215">
        <v>0</v>
      </c>
      <c r="AU12" s="215">
        <v>0</v>
      </c>
      <c r="AV12" s="215">
        <v>0</v>
      </c>
      <c r="AW12" s="215">
        <v>0</v>
      </c>
      <c r="AX12" s="215">
        <v>0</v>
      </c>
      <c r="AY12" s="215">
        <v>0</v>
      </c>
      <c r="AZ12" s="215">
        <v>0</v>
      </c>
      <c r="BA12" s="215">
        <v>0</v>
      </c>
      <c r="BB12" s="215">
        <v>0</v>
      </c>
      <c r="BC12" s="215">
        <v>0</v>
      </c>
      <c r="BD12" s="215">
        <v>0</v>
      </c>
      <c r="BE12" s="215">
        <v>0</v>
      </c>
      <c r="BF12" s="215">
        <v>0</v>
      </c>
      <c r="BH12" s="214">
        <v>0</v>
      </c>
      <c r="BI12" s="215">
        <v>0</v>
      </c>
      <c r="BJ12" s="215">
        <v>0</v>
      </c>
      <c r="BK12" s="215">
        <v>0</v>
      </c>
      <c r="BL12" s="215">
        <v>0</v>
      </c>
      <c r="BM12" s="215">
        <v>0</v>
      </c>
      <c r="BN12" s="215">
        <v>0</v>
      </c>
      <c r="BO12" s="215">
        <v>0</v>
      </c>
      <c r="BP12" s="215">
        <v>0</v>
      </c>
      <c r="BQ12" s="215">
        <v>0</v>
      </c>
      <c r="BR12" s="215">
        <v>0</v>
      </c>
      <c r="BS12" s="215">
        <v>0</v>
      </c>
      <c r="BT12" s="215">
        <v>0</v>
      </c>
      <c r="BU12" s="215">
        <v>0</v>
      </c>
      <c r="BV12" s="215">
        <v>0</v>
      </c>
      <c r="BW12" s="219">
        <v>0</v>
      </c>
      <c r="BY12" s="214">
        <v>1</v>
      </c>
      <c r="BZ12" s="215">
        <f>'Waste Composition'!$G$5/'Waste Composition'!$P$5</f>
        <v>0.4705882352941177</v>
      </c>
      <c r="CA12" s="215">
        <v>0</v>
      </c>
      <c r="CB12" s="215">
        <v>0</v>
      </c>
      <c r="CC12" s="215">
        <v>1</v>
      </c>
      <c r="CD12" s="215">
        <v>1</v>
      </c>
      <c r="CE12" s="215">
        <v>1</v>
      </c>
      <c r="CF12" s="215">
        <v>1</v>
      </c>
      <c r="CG12" s="215">
        <v>1</v>
      </c>
      <c r="CH12" s="215">
        <v>1</v>
      </c>
      <c r="CI12" s="215">
        <v>1</v>
      </c>
      <c r="CJ12" s="215">
        <v>1</v>
      </c>
      <c r="CK12" s="215">
        <v>1</v>
      </c>
      <c r="CL12" s="215">
        <v>1</v>
      </c>
      <c r="CM12" s="215">
        <v>1</v>
      </c>
      <c r="CN12" s="219">
        <v>1</v>
      </c>
      <c r="CP12" s="214">
        <v>0</v>
      </c>
      <c r="CQ12" s="215">
        <v>0</v>
      </c>
      <c r="CR12" s="215">
        <v>0</v>
      </c>
      <c r="CS12" s="215">
        <v>0</v>
      </c>
      <c r="CT12" s="215">
        <v>0</v>
      </c>
      <c r="CU12" s="215">
        <v>0</v>
      </c>
      <c r="CV12" s="215">
        <v>0</v>
      </c>
      <c r="CW12" s="215">
        <v>0</v>
      </c>
      <c r="CX12" s="215">
        <v>0</v>
      </c>
      <c r="CY12" s="215">
        <v>0</v>
      </c>
      <c r="CZ12" s="215">
        <v>0</v>
      </c>
      <c r="DA12" s="215">
        <v>0</v>
      </c>
      <c r="DB12" s="215">
        <v>0</v>
      </c>
      <c r="DC12" s="215">
        <v>0</v>
      </c>
      <c r="DD12" s="215">
        <v>0</v>
      </c>
      <c r="DE12" s="219">
        <v>0</v>
      </c>
      <c r="DG12" s="214">
        <v>0</v>
      </c>
      <c r="DH12" s="215">
        <f>'Waste Composition'!$G$16/'Waste Composition'!$P$5</f>
        <v>0.52941176470588236</v>
      </c>
      <c r="DI12" s="215">
        <v>1</v>
      </c>
      <c r="DJ12" s="215">
        <v>1</v>
      </c>
      <c r="DK12" s="215">
        <v>0</v>
      </c>
      <c r="DL12" s="215">
        <v>0</v>
      </c>
      <c r="DM12" s="215">
        <v>0</v>
      </c>
      <c r="DN12" s="215">
        <v>0</v>
      </c>
      <c r="DO12" s="215">
        <v>0</v>
      </c>
      <c r="DP12" s="215">
        <v>0</v>
      </c>
      <c r="DQ12" s="215">
        <v>0</v>
      </c>
      <c r="DR12" s="215">
        <v>0</v>
      </c>
      <c r="DS12" s="215">
        <v>0</v>
      </c>
      <c r="DT12" s="215">
        <v>0</v>
      </c>
      <c r="DU12" s="215">
        <v>0</v>
      </c>
      <c r="DV12" s="215">
        <v>0</v>
      </c>
      <c r="DX12" s="214">
        <v>0</v>
      </c>
      <c r="DY12" s="215">
        <v>0</v>
      </c>
      <c r="DZ12" s="215">
        <v>0</v>
      </c>
      <c r="EA12" s="215">
        <v>0</v>
      </c>
      <c r="EB12" s="215">
        <v>0</v>
      </c>
      <c r="EC12" s="215">
        <v>0</v>
      </c>
      <c r="ED12" s="215">
        <v>0</v>
      </c>
      <c r="EE12" s="215">
        <v>0</v>
      </c>
      <c r="EF12" s="215">
        <v>0</v>
      </c>
      <c r="EG12" s="215">
        <v>0</v>
      </c>
      <c r="EH12" s="215">
        <v>0</v>
      </c>
      <c r="EI12" s="215">
        <v>0</v>
      </c>
      <c r="EJ12" s="215">
        <v>0</v>
      </c>
      <c r="EK12" s="215">
        <v>0</v>
      </c>
      <c r="EL12" s="215">
        <v>0</v>
      </c>
      <c r="EM12" s="215">
        <v>0</v>
      </c>
      <c r="EO12" s="172">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64">
        <f>$AM$12*BD12</f>
        <v>0</v>
      </c>
      <c r="FC12" s="164">
        <f>$AN$12*BE12</f>
        <v>0</v>
      </c>
      <c r="FD12" s="173">
        <f>$AO$12*BF12</f>
        <v>0</v>
      </c>
      <c r="FE12" s="229"/>
      <c r="FF12" s="172">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64">
        <f>$AM$12*BU12</f>
        <v>0</v>
      </c>
      <c r="FT12" s="164">
        <f>$AN$12*BV12</f>
        <v>0</v>
      </c>
      <c r="FU12" s="173">
        <f>$AO$12*BW12</f>
        <v>0</v>
      </c>
      <c r="FV12" s="229"/>
      <c r="FW12" s="172">
        <f>$Z$12*BY12</f>
        <v>460.41320000000002</v>
      </c>
      <c r="FX12" s="164">
        <f>$AA$12*BZ12</f>
        <v>920.82640000000004</v>
      </c>
      <c r="FY12" s="164">
        <f>$AB$12*CA12</f>
        <v>0</v>
      </c>
      <c r="FZ12" s="164">
        <f>$AC$12*CB12</f>
        <v>0</v>
      </c>
      <c r="GA12" s="164">
        <f>$AD$12*CC12</f>
        <v>172.65494999999999</v>
      </c>
      <c r="GB12" s="164">
        <f>$AE$12*CD12</f>
        <v>287.75825000000003</v>
      </c>
      <c r="GC12" s="164">
        <f>$AF$12*CE12</f>
        <v>57.551650000000002</v>
      </c>
      <c r="GD12" s="164">
        <f>$AG$12*CF12</f>
        <v>863.27474999999993</v>
      </c>
      <c r="GE12" s="164">
        <f>$AH$12*CG12</f>
        <v>115.1033</v>
      </c>
      <c r="GF12" s="164">
        <f>$AI$12*CH12</f>
        <v>115.1033</v>
      </c>
      <c r="GG12" s="164">
        <f>$AJ$12*CI12</f>
        <v>287.75825000000003</v>
      </c>
      <c r="GH12" s="164">
        <f>$AK$12*CJ12</f>
        <v>345.30989999999997</v>
      </c>
      <c r="GI12" s="164">
        <f>$AL$12*CK12</f>
        <v>1381.2395999999999</v>
      </c>
      <c r="GJ12" s="164">
        <f>$AM$12*CL12</f>
        <v>57.551650000000002</v>
      </c>
      <c r="GK12" s="164">
        <f>$AN$12*CM12</f>
        <v>1381.2395999999999</v>
      </c>
      <c r="GL12" s="173">
        <f>$AO$12*CN12</f>
        <v>920.82640000000004</v>
      </c>
      <c r="GM12" s="229"/>
      <c r="GN12" s="172">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64">
        <f>$AM$12*DC12</f>
        <v>0</v>
      </c>
      <c r="HB12" s="164">
        <f>$AN$12*DD12</f>
        <v>0</v>
      </c>
      <c r="HC12" s="173">
        <f>$AO$12*DE12</f>
        <v>0</v>
      </c>
      <c r="HD12" s="229"/>
      <c r="HE12" s="172">
        <f>$Z$12*DG12</f>
        <v>0</v>
      </c>
      <c r="HF12" s="164">
        <f>$AA$12*DH12</f>
        <v>1035.9296999999999</v>
      </c>
      <c r="HG12" s="164">
        <f>$AB$12*DI12</f>
        <v>2071.8593999999998</v>
      </c>
      <c r="HH12" s="164">
        <f>$AC$12*DJ12</f>
        <v>1035.9296999999999</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64">
        <f>$AM$12*DT12</f>
        <v>0</v>
      </c>
      <c r="HS12" s="164">
        <f>$AN$12*DU12</f>
        <v>0</v>
      </c>
      <c r="HT12" s="173">
        <f>$AO$12*DV12</f>
        <v>0</v>
      </c>
      <c r="HU12" s="229"/>
      <c r="HV12" s="172">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64">
        <f>$AM$12*EK12</f>
        <v>0</v>
      </c>
      <c r="IJ12" s="164">
        <f>$AN$12*EL12</f>
        <v>0</v>
      </c>
      <c r="IK12" s="173">
        <f>$AO$12*EM12</f>
        <v>0</v>
      </c>
      <c r="IM12" s="49" t="s">
        <v>229</v>
      </c>
      <c r="IN12" s="62">
        <f t="shared" si="4"/>
        <v>0</v>
      </c>
      <c r="IO12" s="289">
        <f t="shared" si="5"/>
        <v>0</v>
      </c>
      <c r="IP12" s="289">
        <f t="shared" si="6"/>
        <v>2936.7418660177973</v>
      </c>
      <c r="IQ12" s="289">
        <f t="shared" si="7"/>
        <v>2578.9402499999997</v>
      </c>
      <c r="IR12" s="289">
        <f t="shared" si="8"/>
        <v>0</v>
      </c>
      <c r="IS12" s="236">
        <f t="shared" si="9"/>
        <v>0</v>
      </c>
    </row>
    <row r="13" spans="1:253">
      <c r="A13" s="367" t="s">
        <v>260</v>
      </c>
      <c r="B13" s="145">
        <f>INDEX('Waste Projections'!$H15:$AL15,MATCH('6. Decentralized Compost'!$B$1,'Waste Projections'!$H$6:$AL$6,0))</f>
        <v>2245</v>
      </c>
      <c r="C13" s="286" t="s">
        <v>261</v>
      </c>
      <c r="D13" s="154" t="s">
        <v>249</v>
      </c>
      <c r="E13" s="83" t="s">
        <v>249</v>
      </c>
      <c r="F13" s="156">
        <v>0</v>
      </c>
      <c r="G13" s="83" t="s">
        <v>249</v>
      </c>
      <c r="H13" s="156">
        <v>0</v>
      </c>
      <c r="I13" s="156" t="str">
        <f t="shared" si="0"/>
        <v>N/A</v>
      </c>
      <c r="J13" s="156">
        <v>40.799999999999997</v>
      </c>
      <c r="K13" s="190" t="s">
        <v>220</v>
      </c>
      <c r="L13" s="156">
        <v>12</v>
      </c>
      <c r="M13" s="190" t="s">
        <v>219</v>
      </c>
      <c r="N13" s="172">
        <f t="shared" si="3"/>
        <v>9698.4</v>
      </c>
      <c r="O13" s="164">
        <f t="shared" si="1"/>
        <v>58621.440000000002</v>
      </c>
      <c r="P13" s="164">
        <f t="shared" si="1"/>
        <v>0</v>
      </c>
      <c r="Q13" s="173">
        <f t="shared" si="1"/>
        <v>0</v>
      </c>
      <c r="R13" s="172">
        <f>INDEX('Transportation GHG'!$B$21:$B$24,MATCH('6. Decentralized Compost'!R$4,'Transportation GHG'!$A$21:$A$24,0))*N13</f>
        <v>1.7400421661538461</v>
      </c>
      <c r="S13" s="164">
        <f>INDEX('Transportation GHG'!$B$21:$B$24,MATCH('6. Decentralized Compost'!S$4,'Transportation GHG'!$A$21:$A$24,0))*O13</f>
        <v>5.2587941021538462</v>
      </c>
      <c r="T13" s="164">
        <f>INDEX('Transportation GHG'!$B$21:$B$24,MATCH('6. Decentralized Compost'!T$4,'Transportation GHG'!$A$21:$A$24,0))*P13</f>
        <v>0</v>
      </c>
      <c r="U13" s="173">
        <f>INDEX('Transportation GHG'!$B$21:$B$24,MATCH('6. Decentralized Compost'!U$4,'Transportation GHG'!$A$21:$A$24,0))*Q13</f>
        <v>0</v>
      </c>
      <c r="Z13" s="172">
        <f>INDEX('Waste Composition'!$P$5:$P$20,MATCH('6. Decentralized Compost'!Z$4,'Waste Composition'!$O$5:$O$20,0))*$B13</f>
        <v>89.8</v>
      </c>
      <c r="AA13" s="164">
        <f>INDEX('Waste Composition'!$P$5:$P$20,MATCH('6. Decentralized Compost'!AA$4,'Waste Composition'!$O$5:$O$20,0))*$B13</f>
        <v>381.65</v>
      </c>
      <c r="AB13" s="164">
        <f>INDEX('Waste Composition'!$P$5:$P$20,MATCH('6. Decentralized Compost'!AB$4,'Waste Composition'!$O$5:$O$20,0))*$B13</f>
        <v>404.09999999999997</v>
      </c>
      <c r="AC13" s="164">
        <f>INDEX('Waste Composition'!$P$5:$P$20,MATCH('6. Decentralized Compost'!AC$4,'Waste Composition'!$O$5:$O$20,0))*$B13</f>
        <v>202.04999999999998</v>
      </c>
      <c r="AD13" s="164">
        <f>INDEX('Waste Composition'!$P$5:$P$20,MATCH('6. Decentralized Compost'!AD$4,'Waste Composition'!$O$5:$O$20,0))*$B13</f>
        <v>33.674999999999997</v>
      </c>
      <c r="AE13" s="164">
        <f>INDEX('Waste Composition'!$P$5:$P$20,MATCH('6. Decentralized Compost'!AE$4,'Waste Composition'!$O$5:$O$20,0))*$B13</f>
        <v>56.125</v>
      </c>
      <c r="AF13" s="164">
        <f>INDEX('Waste Composition'!$P$5:$P$20,MATCH('6. Decentralized Compost'!AF$4,'Waste Composition'!$O$5:$O$20,0))*$B13</f>
        <v>11.225</v>
      </c>
      <c r="AG13" s="164">
        <f>INDEX('Waste Composition'!$P$5:$P$20,MATCH('6. Decentralized Compost'!AG$4,'Waste Composition'!$O$5:$O$20,0))*$B13</f>
        <v>168.375</v>
      </c>
      <c r="AH13" s="164">
        <f>INDEX('Waste Composition'!$P$5:$P$20,MATCH('6. Decentralized Compost'!AH$4,'Waste Composition'!$O$5:$O$20,0))*$B13</f>
        <v>22.45</v>
      </c>
      <c r="AI13" s="164">
        <f>INDEX('Waste Composition'!$P$5:$P$20,MATCH('6. Decentralized Compost'!AI$4,'Waste Composition'!$O$5:$O$20,0))*$B13</f>
        <v>22.45</v>
      </c>
      <c r="AJ13" s="164">
        <f>INDEX('Waste Composition'!$P$5:$P$20,MATCH('6. Decentralized Compost'!AJ$4,'Waste Composition'!$O$5:$O$20,0))*$B13</f>
        <v>56.125</v>
      </c>
      <c r="AK13" s="164">
        <f>INDEX('Waste Composition'!$P$5:$P$20,MATCH('6. Decentralized Compost'!AK$4,'Waste Composition'!$O$5:$O$20,0))*$B13</f>
        <v>67.349999999999994</v>
      </c>
      <c r="AL13" s="164">
        <f>INDEX('Waste Composition'!$P$5:$P$20,MATCH('6. Decentralized Compost'!AL$4,'Waste Composition'!$O$5:$O$20,0))*$B13</f>
        <v>269.39999999999998</v>
      </c>
      <c r="AM13" s="164">
        <f>INDEX('Waste Composition'!$P$5:$P$20,MATCH('6. Decentralized Compost'!AM$4,'Waste Composition'!$O$5:$O$20,0))*$B13</f>
        <v>11.225</v>
      </c>
      <c r="AN13" s="164">
        <f>INDEX('Waste Composition'!$P$5:$P$20,MATCH('6. Decentralized Compost'!AN$4,'Waste Composition'!$O$5:$O$20,0))*$B13</f>
        <v>269.39999999999998</v>
      </c>
      <c r="AO13" s="173">
        <f>INDEX('Waste Composition'!$P$5:$P$20,MATCH('6. Decentralized Compost'!AO$4,'Waste Composition'!$O$5:$O$20,0))*$B13</f>
        <v>179.6</v>
      </c>
      <c r="AQ13" s="214">
        <v>0</v>
      </c>
      <c r="AR13" s="215">
        <v>0</v>
      </c>
      <c r="AS13" s="215">
        <v>0</v>
      </c>
      <c r="AT13" s="215">
        <v>0</v>
      </c>
      <c r="AU13" s="215">
        <v>0</v>
      </c>
      <c r="AV13" s="215">
        <v>0</v>
      </c>
      <c r="AW13" s="215">
        <v>0</v>
      </c>
      <c r="AX13" s="215">
        <v>0</v>
      </c>
      <c r="AY13" s="215">
        <v>0</v>
      </c>
      <c r="AZ13" s="215">
        <v>0</v>
      </c>
      <c r="BA13" s="215">
        <v>0</v>
      </c>
      <c r="BB13" s="215">
        <v>0</v>
      </c>
      <c r="BC13" s="215">
        <v>0</v>
      </c>
      <c r="BD13" s="215">
        <v>0</v>
      </c>
      <c r="BE13" s="215">
        <v>0</v>
      </c>
      <c r="BF13" s="215">
        <v>0</v>
      </c>
      <c r="BH13" s="214">
        <v>0</v>
      </c>
      <c r="BI13" s="215">
        <v>0</v>
      </c>
      <c r="BJ13" s="215">
        <v>0</v>
      </c>
      <c r="BK13" s="215">
        <v>0</v>
      </c>
      <c r="BL13" s="215">
        <v>0</v>
      </c>
      <c r="BM13" s="215">
        <v>0</v>
      </c>
      <c r="BN13" s="215">
        <v>0</v>
      </c>
      <c r="BO13" s="215">
        <v>0</v>
      </c>
      <c r="BP13" s="215">
        <v>0</v>
      </c>
      <c r="BQ13" s="215">
        <v>0</v>
      </c>
      <c r="BR13" s="215">
        <v>0</v>
      </c>
      <c r="BS13" s="215">
        <v>0</v>
      </c>
      <c r="BT13" s="215">
        <v>0</v>
      </c>
      <c r="BU13" s="215">
        <v>0</v>
      </c>
      <c r="BV13" s="215">
        <v>0</v>
      </c>
      <c r="BW13" s="219">
        <v>0</v>
      </c>
      <c r="BY13" s="214">
        <v>1</v>
      </c>
      <c r="BZ13" s="215">
        <f>'Waste Composition'!$G$5/'Waste Composition'!$P$5</f>
        <v>0.4705882352941177</v>
      </c>
      <c r="CA13" s="215">
        <v>0</v>
      </c>
      <c r="CB13" s="215">
        <v>0</v>
      </c>
      <c r="CC13" s="215">
        <v>1</v>
      </c>
      <c r="CD13" s="215">
        <v>1</v>
      </c>
      <c r="CE13" s="215">
        <v>1</v>
      </c>
      <c r="CF13" s="215">
        <v>1</v>
      </c>
      <c r="CG13" s="215">
        <v>1</v>
      </c>
      <c r="CH13" s="215">
        <v>1</v>
      </c>
      <c r="CI13" s="215">
        <v>1</v>
      </c>
      <c r="CJ13" s="215">
        <v>1</v>
      </c>
      <c r="CK13" s="215">
        <v>1</v>
      </c>
      <c r="CL13" s="215">
        <v>1</v>
      </c>
      <c r="CM13" s="215">
        <v>1</v>
      </c>
      <c r="CN13" s="219">
        <v>1</v>
      </c>
      <c r="CP13" s="214">
        <v>0</v>
      </c>
      <c r="CQ13" s="215">
        <v>0</v>
      </c>
      <c r="CR13" s="215">
        <v>0</v>
      </c>
      <c r="CS13" s="215">
        <v>0</v>
      </c>
      <c r="CT13" s="215">
        <v>0</v>
      </c>
      <c r="CU13" s="215">
        <v>0</v>
      </c>
      <c r="CV13" s="215">
        <v>0</v>
      </c>
      <c r="CW13" s="215">
        <v>0</v>
      </c>
      <c r="CX13" s="215">
        <v>0</v>
      </c>
      <c r="CY13" s="215">
        <v>0</v>
      </c>
      <c r="CZ13" s="215">
        <v>0</v>
      </c>
      <c r="DA13" s="215">
        <v>0</v>
      </c>
      <c r="DB13" s="215">
        <v>0</v>
      </c>
      <c r="DC13" s="215">
        <v>0</v>
      </c>
      <c r="DD13" s="215">
        <v>0</v>
      </c>
      <c r="DE13" s="219">
        <v>0</v>
      </c>
      <c r="DG13" s="214">
        <v>0</v>
      </c>
      <c r="DH13" s="215">
        <f>'Waste Composition'!$G$16/'Waste Composition'!$P$5</f>
        <v>0.52941176470588236</v>
      </c>
      <c r="DI13" s="215">
        <v>1</v>
      </c>
      <c r="DJ13" s="215">
        <v>1</v>
      </c>
      <c r="DK13" s="215">
        <v>0</v>
      </c>
      <c r="DL13" s="215">
        <v>0</v>
      </c>
      <c r="DM13" s="215">
        <v>0</v>
      </c>
      <c r="DN13" s="215">
        <v>0</v>
      </c>
      <c r="DO13" s="215">
        <v>0</v>
      </c>
      <c r="DP13" s="215">
        <v>0</v>
      </c>
      <c r="DQ13" s="215">
        <v>0</v>
      </c>
      <c r="DR13" s="215">
        <v>0</v>
      </c>
      <c r="DS13" s="215">
        <v>0</v>
      </c>
      <c r="DT13" s="215">
        <v>0</v>
      </c>
      <c r="DU13" s="215">
        <v>0</v>
      </c>
      <c r="DV13" s="215">
        <v>0</v>
      </c>
      <c r="DX13" s="214">
        <v>0</v>
      </c>
      <c r="DY13" s="215">
        <v>0</v>
      </c>
      <c r="DZ13" s="215">
        <v>0</v>
      </c>
      <c r="EA13" s="215">
        <v>0</v>
      </c>
      <c r="EB13" s="215">
        <v>0</v>
      </c>
      <c r="EC13" s="215">
        <v>0</v>
      </c>
      <c r="ED13" s="215">
        <v>0</v>
      </c>
      <c r="EE13" s="215">
        <v>0</v>
      </c>
      <c r="EF13" s="215">
        <v>0</v>
      </c>
      <c r="EG13" s="215">
        <v>0</v>
      </c>
      <c r="EH13" s="215">
        <v>0</v>
      </c>
      <c r="EI13" s="215">
        <v>0</v>
      </c>
      <c r="EJ13" s="215">
        <v>0</v>
      </c>
      <c r="EK13" s="215">
        <v>0</v>
      </c>
      <c r="EL13" s="215">
        <v>0</v>
      </c>
      <c r="EM13" s="215">
        <v>0</v>
      </c>
      <c r="EO13" s="172">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64">
        <f>$AM$13*BD13</f>
        <v>0</v>
      </c>
      <c r="FC13" s="164">
        <f>$AN$13*BE13</f>
        <v>0</v>
      </c>
      <c r="FD13" s="173">
        <f>$AO$13*BF13</f>
        <v>0</v>
      </c>
      <c r="FE13" s="229"/>
      <c r="FF13" s="172">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64">
        <f>$AM$13*BU13</f>
        <v>0</v>
      </c>
      <c r="FT13" s="164">
        <f>$AN$13*BV13</f>
        <v>0</v>
      </c>
      <c r="FU13" s="173">
        <f>$AO$13*BW13</f>
        <v>0</v>
      </c>
      <c r="FV13" s="229"/>
      <c r="FW13" s="172">
        <f>$Z$13*BY13</f>
        <v>89.8</v>
      </c>
      <c r="FX13" s="164">
        <f>$AA$13*BZ13</f>
        <v>179.6</v>
      </c>
      <c r="FY13" s="164">
        <f>$AB$13*CA13</f>
        <v>0</v>
      </c>
      <c r="FZ13" s="164">
        <f>$AC$13*CB13</f>
        <v>0</v>
      </c>
      <c r="GA13" s="164">
        <f>$AD$13*CC13</f>
        <v>33.674999999999997</v>
      </c>
      <c r="GB13" s="164">
        <f>$AE$13*CD13</f>
        <v>56.125</v>
      </c>
      <c r="GC13" s="164">
        <f>$AF$13*CE13</f>
        <v>11.225</v>
      </c>
      <c r="GD13" s="164">
        <f>$AG$13*CF13</f>
        <v>168.375</v>
      </c>
      <c r="GE13" s="164">
        <f>$AH$13*CG13</f>
        <v>22.45</v>
      </c>
      <c r="GF13" s="164">
        <f>$AI$13*CH13</f>
        <v>22.45</v>
      </c>
      <c r="GG13" s="164">
        <f>$AJ$13*CI13</f>
        <v>56.125</v>
      </c>
      <c r="GH13" s="164">
        <f>$AK$13*CJ13</f>
        <v>67.349999999999994</v>
      </c>
      <c r="GI13" s="164">
        <f>$AL$13*CK13</f>
        <v>269.39999999999998</v>
      </c>
      <c r="GJ13" s="164">
        <f>$AM$13*CL13</f>
        <v>11.225</v>
      </c>
      <c r="GK13" s="164">
        <f>$AN$13*CM13</f>
        <v>269.39999999999998</v>
      </c>
      <c r="GL13" s="173">
        <f>$AO$13*CN13</f>
        <v>179.6</v>
      </c>
      <c r="GM13" s="229"/>
      <c r="GN13" s="172">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64">
        <f>$AM$13*DC13</f>
        <v>0</v>
      </c>
      <c r="HB13" s="164">
        <f>$AN$13*DD13</f>
        <v>0</v>
      </c>
      <c r="HC13" s="173">
        <f>$AO$13*DE13</f>
        <v>0</v>
      </c>
      <c r="HD13" s="229"/>
      <c r="HE13" s="172">
        <f>$Z$13*DG13</f>
        <v>0</v>
      </c>
      <c r="HF13" s="164">
        <f>$AA$13*DH13</f>
        <v>202.04999999999998</v>
      </c>
      <c r="HG13" s="164">
        <f>$AB$13*DI13</f>
        <v>404.09999999999997</v>
      </c>
      <c r="HH13" s="164">
        <f>$AC$13*DJ13</f>
        <v>202.04999999999998</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64">
        <f>$AM$13*DT13</f>
        <v>0</v>
      </c>
      <c r="HS13" s="164">
        <f>$AN$13*DU13</f>
        <v>0</v>
      </c>
      <c r="HT13" s="173">
        <f>$AO$13*DV13</f>
        <v>0</v>
      </c>
      <c r="HU13" s="229"/>
      <c r="HV13" s="172">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64">
        <f>$AM$13*EK13</f>
        <v>0</v>
      </c>
      <c r="IJ13" s="164">
        <f>$AN$13*EL13</f>
        <v>0</v>
      </c>
      <c r="IK13" s="173">
        <f>$AO$13*EM13</f>
        <v>0</v>
      </c>
      <c r="IM13" s="65" t="s">
        <v>230</v>
      </c>
      <c r="IN13" s="62">
        <f t="shared" si="4"/>
        <v>0</v>
      </c>
      <c r="IO13" s="289">
        <f t="shared" si="5"/>
        <v>0</v>
      </c>
      <c r="IP13" s="289">
        <f t="shared" si="6"/>
        <v>391.56558213570634</v>
      </c>
      <c r="IQ13" s="289">
        <f t="shared" si="7"/>
        <v>343.8587</v>
      </c>
      <c r="IR13" s="289">
        <f t="shared" si="8"/>
        <v>0</v>
      </c>
      <c r="IS13" s="236">
        <f t="shared" si="9"/>
        <v>0</v>
      </c>
    </row>
    <row r="14" spans="1:253">
      <c r="A14" s="368"/>
      <c r="B14" s="145">
        <f>INDEX('Waste Projections'!$H16:$AL16,MATCH('6. Decentralized Compost'!$B$1,'Waste Projections'!$H$6:$AL$6,0))</f>
        <v>2245</v>
      </c>
      <c r="C14" s="286" t="s">
        <v>253</v>
      </c>
      <c r="D14" s="154" t="s">
        <v>249</v>
      </c>
      <c r="E14" s="83" t="s">
        <v>249</v>
      </c>
      <c r="F14" s="156">
        <v>0</v>
      </c>
      <c r="G14" s="83" t="s">
        <v>249</v>
      </c>
      <c r="H14" s="156">
        <v>0</v>
      </c>
      <c r="I14" s="156" t="str">
        <f t="shared" si="0"/>
        <v>N/A</v>
      </c>
      <c r="J14" s="156">
        <v>48.7</v>
      </c>
      <c r="K14" s="190" t="s">
        <v>220</v>
      </c>
      <c r="L14" s="156">
        <v>12</v>
      </c>
      <c r="M14" s="190" t="s">
        <v>219</v>
      </c>
      <c r="N14" s="172">
        <f t="shared" si="3"/>
        <v>9698.4</v>
      </c>
      <c r="O14" s="164">
        <f t="shared" si="1"/>
        <v>69972.160000000018</v>
      </c>
      <c r="P14" s="164">
        <f t="shared" si="1"/>
        <v>0</v>
      </c>
      <c r="Q14" s="173">
        <f t="shared" si="1"/>
        <v>0</v>
      </c>
      <c r="R14" s="172">
        <f>INDEX('Transportation GHG'!$B$21:$B$24,MATCH('6. Decentralized Compost'!R$4,'Transportation GHG'!$A$21:$A$24,0))*N14</f>
        <v>1.7400421661538461</v>
      </c>
      <c r="S14" s="164">
        <f>INDEX('Transportation GHG'!$B$21:$B$24,MATCH('6. Decentralized Compost'!S$4,'Transportation GHG'!$A$21:$A$24,0))*O14</f>
        <v>6.2770409993846172</v>
      </c>
      <c r="T14" s="164">
        <f>INDEX('Transportation GHG'!$B$21:$B$24,MATCH('6. Decentralized Compost'!T$4,'Transportation GHG'!$A$21:$A$24,0))*P14</f>
        <v>0</v>
      </c>
      <c r="U14" s="173">
        <f>INDEX('Transportation GHG'!$B$21:$B$24,MATCH('6. Decentralized Compost'!U$4,'Transportation GHG'!$A$21:$A$24,0))*Q14</f>
        <v>0</v>
      </c>
      <c r="Z14" s="172">
        <f>INDEX('Waste Composition'!$P$5:$P$20,MATCH('6. Decentralized Compost'!Z$4,'Waste Composition'!$O$5:$O$20,0))*$B14</f>
        <v>89.8</v>
      </c>
      <c r="AA14" s="164">
        <f>INDEX('Waste Composition'!$P$5:$P$20,MATCH('6. Decentralized Compost'!AA$4,'Waste Composition'!$O$5:$O$20,0))*$B14</f>
        <v>381.65</v>
      </c>
      <c r="AB14" s="164">
        <f>INDEX('Waste Composition'!$P$5:$P$20,MATCH('6. Decentralized Compost'!AB$4,'Waste Composition'!$O$5:$O$20,0))*$B14</f>
        <v>404.09999999999997</v>
      </c>
      <c r="AC14" s="164">
        <f>INDEX('Waste Composition'!$P$5:$P$20,MATCH('6. Decentralized Compost'!AC$4,'Waste Composition'!$O$5:$O$20,0))*$B14</f>
        <v>202.04999999999998</v>
      </c>
      <c r="AD14" s="164">
        <f>INDEX('Waste Composition'!$P$5:$P$20,MATCH('6. Decentralized Compost'!AD$4,'Waste Composition'!$O$5:$O$20,0))*$B14</f>
        <v>33.674999999999997</v>
      </c>
      <c r="AE14" s="164">
        <f>INDEX('Waste Composition'!$P$5:$P$20,MATCH('6. Decentralized Compost'!AE$4,'Waste Composition'!$O$5:$O$20,0))*$B14</f>
        <v>56.125</v>
      </c>
      <c r="AF14" s="164">
        <f>INDEX('Waste Composition'!$P$5:$P$20,MATCH('6. Decentralized Compost'!AF$4,'Waste Composition'!$O$5:$O$20,0))*$B14</f>
        <v>11.225</v>
      </c>
      <c r="AG14" s="164">
        <f>INDEX('Waste Composition'!$P$5:$P$20,MATCH('6. Decentralized Compost'!AG$4,'Waste Composition'!$O$5:$O$20,0))*$B14</f>
        <v>168.375</v>
      </c>
      <c r="AH14" s="164">
        <f>INDEX('Waste Composition'!$P$5:$P$20,MATCH('6. Decentralized Compost'!AH$4,'Waste Composition'!$O$5:$O$20,0))*$B14</f>
        <v>22.45</v>
      </c>
      <c r="AI14" s="164">
        <f>INDEX('Waste Composition'!$P$5:$P$20,MATCH('6. Decentralized Compost'!AI$4,'Waste Composition'!$O$5:$O$20,0))*$B14</f>
        <v>22.45</v>
      </c>
      <c r="AJ14" s="164">
        <f>INDEX('Waste Composition'!$P$5:$P$20,MATCH('6. Decentralized Compost'!AJ$4,'Waste Composition'!$O$5:$O$20,0))*$B14</f>
        <v>56.125</v>
      </c>
      <c r="AK14" s="164">
        <f>INDEX('Waste Composition'!$P$5:$P$20,MATCH('6. Decentralized Compost'!AK$4,'Waste Composition'!$O$5:$O$20,0))*$B14</f>
        <v>67.349999999999994</v>
      </c>
      <c r="AL14" s="164">
        <f>INDEX('Waste Composition'!$P$5:$P$20,MATCH('6. Decentralized Compost'!AL$4,'Waste Composition'!$O$5:$O$20,0))*$B14</f>
        <v>269.39999999999998</v>
      </c>
      <c r="AM14" s="164">
        <f>INDEX('Waste Composition'!$P$5:$P$20,MATCH('6. Decentralized Compost'!AM$4,'Waste Composition'!$O$5:$O$20,0))*$B14</f>
        <v>11.225</v>
      </c>
      <c r="AN14" s="164">
        <f>INDEX('Waste Composition'!$P$5:$P$20,MATCH('6. Decentralized Compost'!AN$4,'Waste Composition'!$O$5:$O$20,0))*$B14</f>
        <v>269.39999999999998</v>
      </c>
      <c r="AO14" s="173">
        <f>INDEX('Waste Composition'!$P$5:$P$20,MATCH('6. Decentralized Compost'!AO$4,'Waste Composition'!$O$5:$O$20,0))*$B14</f>
        <v>179.6</v>
      </c>
      <c r="AQ14" s="214">
        <v>0</v>
      </c>
      <c r="AR14" s="215">
        <v>0</v>
      </c>
      <c r="AS14" s="215">
        <v>0</v>
      </c>
      <c r="AT14" s="215">
        <v>0</v>
      </c>
      <c r="AU14" s="215">
        <v>0</v>
      </c>
      <c r="AV14" s="215">
        <v>0</v>
      </c>
      <c r="AW14" s="215">
        <v>0</v>
      </c>
      <c r="AX14" s="215">
        <v>0</v>
      </c>
      <c r="AY14" s="215">
        <v>0</v>
      </c>
      <c r="AZ14" s="215">
        <v>0</v>
      </c>
      <c r="BA14" s="215">
        <v>0</v>
      </c>
      <c r="BB14" s="215">
        <v>0</v>
      </c>
      <c r="BC14" s="215">
        <v>0</v>
      </c>
      <c r="BD14" s="215">
        <v>0</v>
      </c>
      <c r="BE14" s="215">
        <v>0</v>
      </c>
      <c r="BF14" s="215">
        <v>0</v>
      </c>
      <c r="BH14" s="214">
        <v>0</v>
      </c>
      <c r="BI14" s="215">
        <v>0</v>
      </c>
      <c r="BJ14" s="215">
        <v>0</v>
      </c>
      <c r="BK14" s="215">
        <v>0</v>
      </c>
      <c r="BL14" s="215">
        <v>0</v>
      </c>
      <c r="BM14" s="215">
        <v>0</v>
      </c>
      <c r="BN14" s="215">
        <v>0</v>
      </c>
      <c r="BO14" s="215">
        <v>0</v>
      </c>
      <c r="BP14" s="215">
        <v>0</v>
      </c>
      <c r="BQ14" s="215">
        <v>0</v>
      </c>
      <c r="BR14" s="215">
        <v>0</v>
      </c>
      <c r="BS14" s="215">
        <v>0</v>
      </c>
      <c r="BT14" s="215">
        <v>0</v>
      </c>
      <c r="BU14" s="215">
        <v>0</v>
      </c>
      <c r="BV14" s="215">
        <v>0</v>
      </c>
      <c r="BW14" s="219">
        <v>0</v>
      </c>
      <c r="BY14" s="214">
        <v>0</v>
      </c>
      <c r="BZ14" s="215">
        <v>0</v>
      </c>
      <c r="CA14" s="215">
        <v>0</v>
      </c>
      <c r="CB14" s="215">
        <v>0</v>
      </c>
      <c r="CC14" s="215">
        <v>0</v>
      </c>
      <c r="CD14" s="215">
        <v>0</v>
      </c>
      <c r="CE14" s="215">
        <v>0</v>
      </c>
      <c r="CF14" s="215">
        <v>0</v>
      </c>
      <c r="CG14" s="215">
        <v>0</v>
      </c>
      <c r="CH14" s="215">
        <v>0</v>
      </c>
      <c r="CI14" s="215">
        <v>0</v>
      </c>
      <c r="CJ14" s="215">
        <v>0</v>
      </c>
      <c r="CK14" s="215">
        <v>0</v>
      </c>
      <c r="CL14" s="215">
        <v>0</v>
      </c>
      <c r="CM14" s="215">
        <v>0</v>
      </c>
      <c r="CN14" s="219">
        <v>0</v>
      </c>
      <c r="CP14" s="214">
        <v>1</v>
      </c>
      <c r="CQ14" s="215">
        <f>'Waste Composition'!$G$5/'Waste Composition'!$P$5</f>
        <v>0.4705882352941177</v>
      </c>
      <c r="CR14" s="215">
        <v>0</v>
      </c>
      <c r="CS14" s="215">
        <v>0</v>
      </c>
      <c r="CT14" s="215">
        <v>1</v>
      </c>
      <c r="CU14" s="215">
        <v>1</v>
      </c>
      <c r="CV14" s="215">
        <v>1</v>
      </c>
      <c r="CW14" s="215">
        <v>1</v>
      </c>
      <c r="CX14" s="215">
        <v>1</v>
      </c>
      <c r="CY14" s="215">
        <v>1</v>
      </c>
      <c r="CZ14" s="215">
        <v>1</v>
      </c>
      <c r="DA14" s="215">
        <v>1</v>
      </c>
      <c r="DB14" s="215">
        <v>1</v>
      </c>
      <c r="DC14" s="215">
        <v>1</v>
      </c>
      <c r="DD14" s="215">
        <v>1</v>
      </c>
      <c r="DE14" s="219">
        <v>1</v>
      </c>
      <c r="DG14" s="214">
        <v>0</v>
      </c>
      <c r="DH14" s="215">
        <f>'Waste Composition'!$G$16/'Waste Composition'!$P$5</f>
        <v>0.52941176470588236</v>
      </c>
      <c r="DI14" s="215">
        <v>1</v>
      </c>
      <c r="DJ14" s="215">
        <v>1</v>
      </c>
      <c r="DK14" s="215">
        <v>0</v>
      </c>
      <c r="DL14" s="215">
        <v>0</v>
      </c>
      <c r="DM14" s="215">
        <v>0</v>
      </c>
      <c r="DN14" s="215">
        <v>0</v>
      </c>
      <c r="DO14" s="215">
        <v>0</v>
      </c>
      <c r="DP14" s="215">
        <v>0</v>
      </c>
      <c r="DQ14" s="215">
        <v>0</v>
      </c>
      <c r="DR14" s="215">
        <v>0</v>
      </c>
      <c r="DS14" s="215">
        <v>0</v>
      </c>
      <c r="DT14" s="215">
        <v>0</v>
      </c>
      <c r="DU14" s="215">
        <v>0</v>
      </c>
      <c r="DV14" s="215">
        <v>0</v>
      </c>
      <c r="DX14" s="214">
        <v>0</v>
      </c>
      <c r="DY14" s="215">
        <v>0</v>
      </c>
      <c r="DZ14" s="215">
        <v>0</v>
      </c>
      <c r="EA14" s="215">
        <v>0</v>
      </c>
      <c r="EB14" s="215">
        <v>0</v>
      </c>
      <c r="EC14" s="215">
        <v>0</v>
      </c>
      <c r="ED14" s="215">
        <v>0</v>
      </c>
      <c r="EE14" s="215">
        <v>0</v>
      </c>
      <c r="EF14" s="215">
        <v>0</v>
      </c>
      <c r="EG14" s="215">
        <v>0</v>
      </c>
      <c r="EH14" s="215">
        <v>0</v>
      </c>
      <c r="EI14" s="215">
        <v>0</v>
      </c>
      <c r="EJ14" s="215">
        <v>0</v>
      </c>
      <c r="EK14" s="215">
        <v>0</v>
      </c>
      <c r="EL14" s="215">
        <v>0</v>
      </c>
      <c r="EM14" s="215">
        <v>0</v>
      </c>
      <c r="EO14" s="172">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64">
        <f>$AM$14*BD14</f>
        <v>0</v>
      </c>
      <c r="FC14" s="164">
        <f>$AN$14*BE14</f>
        <v>0</v>
      </c>
      <c r="FD14" s="173">
        <f>$AO$14*BF14</f>
        <v>0</v>
      </c>
      <c r="FE14" s="229"/>
      <c r="FF14" s="172">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64">
        <f>$AM$14*BU14</f>
        <v>0</v>
      </c>
      <c r="FT14" s="164">
        <f>$AN$14*BV14</f>
        <v>0</v>
      </c>
      <c r="FU14" s="173">
        <f>$AO$14*BW14</f>
        <v>0</v>
      </c>
      <c r="FV14" s="229"/>
      <c r="FW14" s="172">
        <f>$Z$14*BY14</f>
        <v>0</v>
      </c>
      <c r="FX14" s="164">
        <f>$AA$14*BZ14</f>
        <v>0</v>
      </c>
      <c r="FY14" s="164">
        <f>$AB$14*CA14</f>
        <v>0</v>
      </c>
      <c r="FZ14" s="164">
        <f>$AC$14*CB14</f>
        <v>0</v>
      </c>
      <c r="GA14" s="164">
        <f>$AD$14*CC14</f>
        <v>0</v>
      </c>
      <c r="GB14" s="164">
        <f>$AE$14*CD14</f>
        <v>0</v>
      </c>
      <c r="GC14" s="164">
        <f>$AF$14*CE14</f>
        <v>0</v>
      </c>
      <c r="GD14" s="164">
        <f>$AG$14*CF14</f>
        <v>0</v>
      </c>
      <c r="GE14" s="164">
        <f>$AH$14*CG14</f>
        <v>0</v>
      </c>
      <c r="GF14" s="164">
        <f>$AI$14*CH14</f>
        <v>0</v>
      </c>
      <c r="GG14" s="164">
        <f>$AJ$14*CI14</f>
        <v>0</v>
      </c>
      <c r="GH14" s="164">
        <f>$AK$14*CJ14</f>
        <v>0</v>
      </c>
      <c r="GI14" s="164">
        <f>$AL$14*CK14</f>
        <v>0</v>
      </c>
      <c r="GJ14" s="164">
        <f>$AM$14*CL14</f>
        <v>0</v>
      </c>
      <c r="GK14" s="164">
        <f>$AN$14*CM14</f>
        <v>0</v>
      </c>
      <c r="GL14" s="173">
        <f>$AO$14*CN14</f>
        <v>0</v>
      </c>
      <c r="GM14" s="229"/>
      <c r="GN14" s="172">
        <f>$Z$14*CP14</f>
        <v>89.8</v>
      </c>
      <c r="GO14" s="164">
        <f>$AA$14*CQ14</f>
        <v>179.6</v>
      </c>
      <c r="GP14" s="164">
        <f>$AB$14*CR14</f>
        <v>0</v>
      </c>
      <c r="GQ14" s="164">
        <f>$AC$14*CS14</f>
        <v>0</v>
      </c>
      <c r="GR14" s="164">
        <f>$AD$14*CT14</f>
        <v>33.674999999999997</v>
      </c>
      <c r="GS14" s="164">
        <f>$AE$14*CU14</f>
        <v>56.125</v>
      </c>
      <c r="GT14" s="164">
        <f>$AF$14*CV14</f>
        <v>11.225</v>
      </c>
      <c r="GU14" s="164">
        <f>$AG$14*CW14</f>
        <v>168.375</v>
      </c>
      <c r="GV14" s="164">
        <f>$AH$14*CX14</f>
        <v>22.45</v>
      </c>
      <c r="GW14" s="164">
        <f>$AI$14*CY14</f>
        <v>22.45</v>
      </c>
      <c r="GX14" s="164">
        <f>$AJ$14*CZ14</f>
        <v>56.125</v>
      </c>
      <c r="GY14" s="164">
        <f>$AK$14*DA14</f>
        <v>67.349999999999994</v>
      </c>
      <c r="GZ14" s="164">
        <f>$AL$14*DB14</f>
        <v>269.39999999999998</v>
      </c>
      <c r="HA14" s="164">
        <f>$AM$14*DC14</f>
        <v>11.225</v>
      </c>
      <c r="HB14" s="164">
        <f>$AN$14*DD14</f>
        <v>269.39999999999998</v>
      </c>
      <c r="HC14" s="173">
        <f>$AO$14*DE14</f>
        <v>179.6</v>
      </c>
      <c r="HD14" s="229"/>
      <c r="HE14" s="172">
        <f>$Z$14*DG14</f>
        <v>0</v>
      </c>
      <c r="HF14" s="164">
        <f>$AA$14*DH14</f>
        <v>202.04999999999998</v>
      </c>
      <c r="HG14" s="164">
        <f>$AB$14*DI14</f>
        <v>404.09999999999997</v>
      </c>
      <c r="HH14" s="164">
        <f>$AC$14*DJ14</f>
        <v>202.04999999999998</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64">
        <f>$AM$14*DT14</f>
        <v>0</v>
      </c>
      <c r="HS14" s="164">
        <f>$AN$14*DU14</f>
        <v>0</v>
      </c>
      <c r="HT14" s="173">
        <f>$AO$14*DV14</f>
        <v>0</v>
      </c>
      <c r="HU14" s="229"/>
      <c r="HV14" s="172">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64">
        <f>$AM$14*EK14</f>
        <v>0</v>
      </c>
      <c r="IJ14" s="164">
        <f>$AN$14*EL14</f>
        <v>0</v>
      </c>
      <c r="IK14" s="173">
        <f>$AO$14*EM14</f>
        <v>0</v>
      </c>
      <c r="IM14" s="52" t="s">
        <v>231</v>
      </c>
      <c r="IN14" s="62">
        <f t="shared" si="4"/>
        <v>0</v>
      </c>
      <c r="IO14" s="289">
        <f t="shared" si="5"/>
        <v>0</v>
      </c>
      <c r="IP14" s="289">
        <f t="shared" si="6"/>
        <v>391.56558213570634</v>
      </c>
      <c r="IQ14" s="289">
        <f t="shared" si="7"/>
        <v>343.8587</v>
      </c>
      <c r="IR14" s="289">
        <f t="shared" si="8"/>
        <v>0</v>
      </c>
      <c r="IS14" s="236">
        <f t="shared" si="9"/>
        <v>0</v>
      </c>
    </row>
    <row r="15" spans="1:253">
      <c r="A15" s="62" t="s">
        <v>262</v>
      </c>
      <c r="B15" s="145">
        <f>INDEX('Waste Projections'!$H17:$AL17,MATCH('6. Decentralized Compost'!$B$1,'Waste Projections'!$H$6:$AL$6,0))</f>
        <v>3517</v>
      </c>
      <c r="C15" s="286" t="s">
        <v>248</v>
      </c>
      <c r="D15" s="154" t="s">
        <v>249</v>
      </c>
      <c r="E15" s="83" t="s">
        <v>249</v>
      </c>
      <c r="F15" s="156">
        <v>0</v>
      </c>
      <c r="G15" s="83" t="s">
        <v>249</v>
      </c>
      <c r="H15" s="156">
        <v>0</v>
      </c>
      <c r="I15" s="156" t="str">
        <f t="shared" si="0"/>
        <v>N/A</v>
      </c>
      <c r="J15" s="156">
        <v>50.1</v>
      </c>
      <c r="K15" s="190" t="s">
        <v>220</v>
      </c>
      <c r="L15" s="156">
        <v>12</v>
      </c>
      <c r="M15" s="190" t="s">
        <v>219</v>
      </c>
      <c r="N15" s="172">
        <f t="shared" si="3"/>
        <v>15193.439999999999</v>
      </c>
      <c r="O15" s="164">
        <f t="shared" si="1"/>
        <v>112769.088</v>
      </c>
      <c r="P15" s="164">
        <f t="shared" si="1"/>
        <v>0</v>
      </c>
      <c r="Q15" s="173">
        <f t="shared" si="1"/>
        <v>0</v>
      </c>
      <c r="R15" s="172">
        <f>INDEX('Transportation GHG'!$B$21:$B$24,MATCH('6. Decentralized Compost'!R$4,'Transportation GHG'!$A$21:$A$24,0))*N15</f>
        <v>2.7259368812307692</v>
      </c>
      <c r="S15" s="164">
        <f>INDEX('Transportation GHG'!$B$21:$B$24,MATCH('6. Decentralized Compost'!S$4,'Transportation GHG'!$A$21:$A$24,0))*O15</f>
        <v>10.116254648123077</v>
      </c>
      <c r="T15" s="164">
        <f>INDEX('Transportation GHG'!$B$21:$B$24,MATCH('6. Decentralized Compost'!T$4,'Transportation GHG'!$A$21:$A$24,0))*P15</f>
        <v>0</v>
      </c>
      <c r="U15" s="173">
        <f>INDEX('Transportation GHG'!$B$21:$B$24,MATCH('6. Decentralized Compost'!U$4,'Transportation GHG'!$A$21:$A$24,0))*Q15</f>
        <v>0</v>
      </c>
      <c r="Z15" s="172">
        <f>INDEX('Waste Composition'!$P$5:$P$20,MATCH('6. Decentralized Compost'!Z$4,'Waste Composition'!$O$5:$O$20,0))*$B15</f>
        <v>140.68</v>
      </c>
      <c r="AA15" s="164">
        <f>INDEX('Waste Composition'!$P$5:$P$20,MATCH('6. Decentralized Compost'!AA$4,'Waste Composition'!$O$5:$O$20,0))*$B15</f>
        <v>597.89</v>
      </c>
      <c r="AB15" s="164">
        <f>INDEX('Waste Composition'!$P$5:$P$20,MATCH('6. Decentralized Compost'!AB$4,'Waste Composition'!$O$5:$O$20,0))*$B15</f>
        <v>633.05999999999995</v>
      </c>
      <c r="AC15" s="164">
        <f>INDEX('Waste Composition'!$P$5:$P$20,MATCH('6. Decentralized Compost'!AC$4,'Waste Composition'!$O$5:$O$20,0))*$B15</f>
        <v>316.52999999999997</v>
      </c>
      <c r="AD15" s="164">
        <f>INDEX('Waste Composition'!$P$5:$P$20,MATCH('6. Decentralized Compost'!AD$4,'Waste Composition'!$O$5:$O$20,0))*$B15</f>
        <v>52.754999999999995</v>
      </c>
      <c r="AE15" s="164">
        <f>INDEX('Waste Composition'!$P$5:$P$20,MATCH('6. Decentralized Compost'!AE$4,'Waste Composition'!$O$5:$O$20,0))*$B15</f>
        <v>87.925000000000011</v>
      </c>
      <c r="AF15" s="164">
        <f>INDEX('Waste Composition'!$P$5:$P$20,MATCH('6. Decentralized Compost'!AF$4,'Waste Composition'!$O$5:$O$20,0))*$B15</f>
        <v>17.585000000000001</v>
      </c>
      <c r="AG15" s="164">
        <f>INDEX('Waste Composition'!$P$5:$P$20,MATCH('6. Decentralized Compost'!AG$4,'Waste Composition'!$O$5:$O$20,0))*$B15</f>
        <v>263.77499999999998</v>
      </c>
      <c r="AH15" s="164">
        <f>INDEX('Waste Composition'!$P$5:$P$20,MATCH('6. Decentralized Compost'!AH$4,'Waste Composition'!$O$5:$O$20,0))*$B15</f>
        <v>35.17</v>
      </c>
      <c r="AI15" s="164">
        <f>INDEX('Waste Composition'!$P$5:$P$20,MATCH('6. Decentralized Compost'!AI$4,'Waste Composition'!$O$5:$O$20,0))*$B15</f>
        <v>35.17</v>
      </c>
      <c r="AJ15" s="164">
        <f>INDEX('Waste Composition'!$P$5:$P$20,MATCH('6. Decentralized Compost'!AJ$4,'Waste Composition'!$O$5:$O$20,0))*$B15</f>
        <v>87.925000000000011</v>
      </c>
      <c r="AK15" s="164">
        <f>INDEX('Waste Composition'!$P$5:$P$20,MATCH('6. Decentralized Compost'!AK$4,'Waste Composition'!$O$5:$O$20,0))*$B15</f>
        <v>105.50999999999999</v>
      </c>
      <c r="AL15" s="164">
        <f>INDEX('Waste Composition'!$P$5:$P$20,MATCH('6. Decentralized Compost'!AL$4,'Waste Composition'!$O$5:$O$20,0))*$B15</f>
        <v>422.03999999999996</v>
      </c>
      <c r="AM15" s="164">
        <f>INDEX('Waste Composition'!$P$5:$P$20,MATCH('6. Decentralized Compost'!AM$4,'Waste Composition'!$O$5:$O$20,0))*$B15</f>
        <v>17.585000000000001</v>
      </c>
      <c r="AN15" s="164">
        <f>INDEX('Waste Composition'!$P$5:$P$20,MATCH('6. Decentralized Compost'!AN$4,'Waste Composition'!$O$5:$O$20,0))*$B15</f>
        <v>422.03999999999996</v>
      </c>
      <c r="AO15" s="173">
        <f>INDEX('Waste Composition'!$P$5:$P$20,MATCH('6. Decentralized Compost'!AO$4,'Waste Composition'!$O$5:$O$20,0))*$B15</f>
        <v>281.36</v>
      </c>
      <c r="AQ15" s="214">
        <v>0</v>
      </c>
      <c r="AR15" s="215">
        <v>0</v>
      </c>
      <c r="AS15" s="215">
        <v>0</v>
      </c>
      <c r="AT15" s="215">
        <v>0</v>
      </c>
      <c r="AU15" s="215">
        <v>0</v>
      </c>
      <c r="AV15" s="215">
        <v>0</v>
      </c>
      <c r="AW15" s="215">
        <v>0</v>
      </c>
      <c r="AX15" s="215">
        <v>0</v>
      </c>
      <c r="AY15" s="215">
        <v>0</v>
      </c>
      <c r="AZ15" s="215">
        <v>0</v>
      </c>
      <c r="BA15" s="215">
        <v>0</v>
      </c>
      <c r="BB15" s="215">
        <v>0</v>
      </c>
      <c r="BC15" s="215">
        <v>0</v>
      </c>
      <c r="BD15" s="215">
        <v>0</v>
      </c>
      <c r="BE15" s="215">
        <v>0</v>
      </c>
      <c r="BF15" s="215">
        <v>0</v>
      </c>
      <c r="BH15" s="214">
        <v>0</v>
      </c>
      <c r="BI15" s="215">
        <v>0</v>
      </c>
      <c r="BJ15" s="215">
        <v>0</v>
      </c>
      <c r="BK15" s="215">
        <v>0</v>
      </c>
      <c r="BL15" s="215">
        <v>0</v>
      </c>
      <c r="BM15" s="215">
        <v>0</v>
      </c>
      <c r="BN15" s="215">
        <v>0</v>
      </c>
      <c r="BO15" s="215">
        <v>0</v>
      </c>
      <c r="BP15" s="215">
        <v>0</v>
      </c>
      <c r="BQ15" s="215">
        <v>0</v>
      </c>
      <c r="BR15" s="215">
        <v>0</v>
      </c>
      <c r="BS15" s="215">
        <v>0</v>
      </c>
      <c r="BT15" s="215">
        <v>0</v>
      </c>
      <c r="BU15" s="215">
        <v>0</v>
      </c>
      <c r="BV15" s="215">
        <v>0</v>
      </c>
      <c r="BW15" s="219">
        <v>0</v>
      </c>
      <c r="BY15" s="214">
        <v>1</v>
      </c>
      <c r="BZ15" s="215">
        <f>'Waste Composition'!$G$5/'Waste Composition'!$P$5</f>
        <v>0.4705882352941177</v>
      </c>
      <c r="CA15" s="215">
        <v>0</v>
      </c>
      <c r="CB15" s="215">
        <v>0</v>
      </c>
      <c r="CC15" s="215">
        <v>1</v>
      </c>
      <c r="CD15" s="215">
        <v>1</v>
      </c>
      <c r="CE15" s="215">
        <v>1</v>
      </c>
      <c r="CF15" s="215">
        <v>1</v>
      </c>
      <c r="CG15" s="215">
        <v>1</v>
      </c>
      <c r="CH15" s="215">
        <v>1</v>
      </c>
      <c r="CI15" s="215">
        <v>1</v>
      </c>
      <c r="CJ15" s="215">
        <v>1</v>
      </c>
      <c r="CK15" s="215">
        <v>1</v>
      </c>
      <c r="CL15" s="215">
        <v>1</v>
      </c>
      <c r="CM15" s="215">
        <v>1</v>
      </c>
      <c r="CN15" s="219">
        <v>1</v>
      </c>
      <c r="CP15" s="214">
        <v>0</v>
      </c>
      <c r="CQ15" s="215">
        <v>0</v>
      </c>
      <c r="CR15" s="215">
        <v>0</v>
      </c>
      <c r="CS15" s="215">
        <v>0</v>
      </c>
      <c r="CT15" s="215">
        <v>0</v>
      </c>
      <c r="CU15" s="215">
        <v>0</v>
      </c>
      <c r="CV15" s="215">
        <v>0</v>
      </c>
      <c r="CW15" s="215">
        <v>0</v>
      </c>
      <c r="CX15" s="215">
        <v>0</v>
      </c>
      <c r="CY15" s="215">
        <v>0</v>
      </c>
      <c r="CZ15" s="215">
        <v>0</v>
      </c>
      <c r="DA15" s="215">
        <v>0</v>
      </c>
      <c r="DB15" s="215">
        <v>0</v>
      </c>
      <c r="DC15" s="215">
        <v>0</v>
      </c>
      <c r="DD15" s="215">
        <v>0</v>
      </c>
      <c r="DE15" s="219">
        <v>0</v>
      </c>
      <c r="DG15" s="214">
        <v>0</v>
      </c>
      <c r="DH15" s="215">
        <f>'Waste Composition'!$G$16/'Waste Composition'!$P$5</f>
        <v>0.52941176470588236</v>
      </c>
      <c r="DI15" s="215">
        <v>1</v>
      </c>
      <c r="DJ15" s="215">
        <v>1</v>
      </c>
      <c r="DK15" s="215">
        <v>0</v>
      </c>
      <c r="DL15" s="215">
        <v>0</v>
      </c>
      <c r="DM15" s="215">
        <v>0</v>
      </c>
      <c r="DN15" s="215">
        <v>0</v>
      </c>
      <c r="DO15" s="215">
        <v>0</v>
      </c>
      <c r="DP15" s="215">
        <v>0</v>
      </c>
      <c r="DQ15" s="215">
        <v>0</v>
      </c>
      <c r="DR15" s="215">
        <v>0</v>
      </c>
      <c r="DS15" s="215">
        <v>0</v>
      </c>
      <c r="DT15" s="215">
        <v>0</v>
      </c>
      <c r="DU15" s="215">
        <v>0</v>
      </c>
      <c r="DV15" s="215">
        <v>0</v>
      </c>
      <c r="DX15" s="214">
        <v>0</v>
      </c>
      <c r="DY15" s="215">
        <v>0</v>
      </c>
      <c r="DZ15" s="215">
        <v>0</v>
      </c>
      <c r="EA15" s="215">
        <v>0</v>
      </c>
      <c r="EB15" s="215">
        <v>0</v>
      </c>
      <c r="EC15" s="215">
        <v>0</v>
      </c>
      <c r="ED15" s="215">
        <v>0</v>
      </c>
      <c r="EE15" s="215">
        <v>0</v>
      </c>
      <c r="EF15" s="215">
        <v>0</v>
      </c>
      <c r="EG15" s="215">
        <v>0</v>
      </c>
      <c r="EH15" s="215">
        <v>0</v>
      </c>
      <c r="EI15" s="215">
        <v>0</v>
      </c>
      <c r="EJ15" s="215">
        <v>0</v>
      </c>
      <c r="EK15" s="215">
        <v>0</v>
      </c>
      <c r="EL15" s="215">
        <v>0</v>
      </c>
      <c r="EM15" s="215">
        <v>0</v>
      </c>
      <c r="EO15" s="172">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64">
        <f>$AM$15*BD15</f>
        <v>0</v>
      </c>
      <c r="FC15" s="164">
        <f>$AN$15*BE15</f>
        <v>0</v>
      </c>
      <c r="FD15" s="173">
        <f>$AO$15*BF15</f>
        <v>0</v>
      </c>
      <c r="FE15" s="229"/>
      <c r="FF15" s="172">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64">
        <f>$AM$15*BU15</f>
        <v>0</v>
      </c>
      <c r="FT15" s="164">
        <f>$AN$15*BV15</f>
        <v>0</v>
      </c>
      <c r="FU15" s="173">
        <f>$AO$15*BW15</f>
        <v>0</v>
      </c>
      <c r="FV15" s="229"/>
      <c r="FW15" s="172">
        <f>$Z$15*BY15</f>
        <v>140.68</v>
      </c>
      <c r="FX15" s="164">
        <f>$AA$15*BZ15</f>
        <v>281.36</v>
      </c>
      <c r="FY15" s="164">
        <f>$AB$15*CA15</f>
        <v>0</v>
      </c>
      <c r="FZ15" s="164">
        <f>$AC$15*CB15</f>
        <v>0</v>
      </c>
      <c r="GA15" s="164">
        <f>$AD$15*CC15</f>
        <v>52.754999999999995</v>
      </c>
      <c r="GB15" s="164">
        <f>$AE$15*CD15</f>
        <v>87.925000000000011</v>
      </c>
      <c r="GC15" s="164">
        <f>$AF$15*CE15</f>
        <v>17.585000000000001</v>
      </c>
      <c r="GD15" s="164">
        <f>$AG$15*CF15</f>
        <v>263.77499999999998</v>
      </c>
      <c r="GE15" s="164">
        <f>$AH$15*CG15</f>
        <v>35.17</v>
      </c>
      <c r="GF15" s="164">
        <f>$AI$15*CH15</f>
        <v>35.17</v>
      </c>
      <c r="GG15" s="164">
        <f>$AJ$15*CI15</f>
        <v>87.925000000000011</v>
      </c>
      <c r="GH15" s="164">
        <f>$AK$15*CJ15</f>
        <v>105.50999999999999</v>
      </c>
      <c r="GI15" s="164">
        <f>$AL$15*CK15</f>
        <v>422.03999999999996</v>
      </c>
      <c r="GJ15" s="164">
        <f>$AM$15*CL15</f>
        <v>17.585000000000001</v>
      </c>
      <c r="GK15" s="164">
        <f>$AN$15*CM15</f>
        <v>422.03999999999996</v>
      </c>
      <c r="GL15" s="173">
        <f>$AO$15*CN15</f>
        <v>281.36</v>
      </c>
      <c r="GM15" s="229"/>
      <c r="GN15" s="172">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64">
        <f>$AM$15*DC15</f>
        <v>0</v>
      </c>
      <c r="HB15" s="164">
        <f>$AN$15*DD15</f>
        <v>0</v>
      </c>
      <c r="HC15" s="173">
        <f>$AO$15*DE15</f>
        <v>0</v>
      </c>
      <c r="HD15" s="229"/>
      <c r="HE15" s="172">
        <f>$Z$15*DG15</f>
        <v>0</v>
      </c>
      <c r="HF15" s="164">
        <f>$AA$15*DH15</f>
        <v>316.52999999999997</v>
      </c>
      <c r="HG15" s="164">
        <f>$AB$15*DI15</f>
        <v>633.05999999999995</v>
      </c>
      <c r="HH15" s="164">
        <f>$AC$15*DJ15</f>
        <v>316.52999999999997</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64">
        <f>$AM$15*DT15</f>
        <v>0</v>
      </c>
      <c r="HS15" s="164">
        <f>$AN$15*DU15</f>
        <v>0</v>
      </c>
      <c r="HT15" s="173">
        <f>$AO$15*DV15</f>
        <v>0</v>
      </c>
      <c r="HU15" s="229"/>
      <c r="HV15" s="172">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64">
        <f>$AM$15*EK15</f>
        <v>0</v>
      </c>
      <c r="IJ15" s="164">
        <f>$AN$15*EL15</f>
        <v>0</v>
      </c>
      <c r="IK15" s="173">
        <f>$AO$15*EM15</f>
        <v>0</v>
      </c>
      <c r="IM15" s="52" t="s">
        <v>232</v>
      </c>
      <c r="IN15" s="62">
        <f t="shared" si="4"/>
        <v>0</v>
      </c>
      <c r="IO15" s="289">
        <f t="shared" si="5"/>
        <v>0</v>
      </c>
      <c r="IP15" s="289">
        <f t="shared" si="6"/>
        <v>978.91395533926584</v>
      </c>
      <c r="IQ15" s="289">
        <f t="shared" si="7"/>
        <v>859.64675000000011</v>
      </c>
      <c r="IR15" s="289">
        <f t="shared" si="8"/>
        <v>0</v>
      </c>
      <c r="IS15" s="236">
        <f t="shared" si="9"/>
        <v>0</v>
      </c>
    </row>
    <row r="16" spans="1:253">
      <c r="A16" s="62" t="s">
        <v>263</v>
      </c>
      <c r="B16" s="145">
        <f>INDEX('Waste Projections'!$H18:$AL18,MATCH('6. Decentralized Compost'!$B$1,'Waste Projections'!$H$6:$AL$6,0))</f>
        <v>2476</v>
      </c>
      <c r="C16" s="286" t="s">
        <v>248</v>
      </c>
      <c r="D16" s="154" t="s">
        <v>249</v>
      </c>
      <c r="E16" s="83" t="s">
        <v>249</v>
      </c>
      <c r="F16" s="156">
        <v>0</v>
      </c>
      <c r="G16" s="83" t="s">
        <v>249</v>
      </c>
      <c r="H16" s="156">
        <v>0</v>
      </c>
      <c r="I16" s="156" t="str">
        <f t="shared" si="0"/>
        <v>N/A</v>
      </c>
      <c r="J16" s="156">
        <v>73.900000000000006</v>
      </c>
      <c r="K16" s="190" t="s">
        <v>220</v>
      </c>
      <c r="L16" s="156">
        <v>12</v>
      </c>
      <c r="M16" s="190" t="s">
        <v>219</v>
      </c>
      <c r="N16" s="172">
        <f t="shared" si="3"/>
        <v>10696.32</v>
      </c>
      <c r="O16" s="164">
        <f t="shared" si="1"/>
        <v>117104.89599999999</v>
      </c>
      <c r="P16" s="164">
        <f t="shared" si="1"/>
        <v>0</v>
      </c>
      <c r="Q16" s="173">
        <f t="shared" si="1"/>
        <v>0</v>
      </c>
      <c r="R16" s="172">
        <f>INDEX('Transportation GHG'!$B$21:$B$24,MATCH('6. Decentralized Compost'!R$4,'Transportation GHG'!$A$21:$A$24,0))*N16</f>
        <v>1.9190843667692308</v>
      </c>
      <c r="S16" s="164">
        <f>INDEX('Transportation GHG'!$B$21:$B$24,MATCH('6. Decentralized Compost'!S$4,'Transportation GHG'!$A$21:$A$24,0))*O16</f>
        <v>10.505209978092306</v>
      </c>
      <c r="T16" s="164">
        <f>INDEX('Transportation GHG'!$B$21:$B$24,MATCH('6. Decentralized Compost'!T$4,'Transportation GHG'!$A$21:$A$24,0))*P16</f>
        <v>0</v>
      </c>
      <c r="U16" s="173">
        <f>INDEX('Transportation GHG'!$B$21:$B$24,MATCH('6. Decentralized Compost'!U$4,'Transportation GHG'!$A$21:$A$24,0))*Q16</f>
        <v>0</v>
      </c>
      <c r="Z16" s="172">
        <f>INDEX('Waste Composition'!$P$5:$P$20,MATCH('6. Decentralized Compost'!Z$4,'Waste Composition'!$O$5:$O$20,0))*$B16</f>
        <v>99.04</v>
      </c>
      <c r="AA16" s="164">
        <f>INDEX('Waste Composition'!$P$5:$P$20,MATCH('6. Decentralized Compost'!AA$4,'Waste Composition'!$O$5:$O$20,0))*$B16</f>
        <v>420.91999999999996</v>
      </c>
      <c r="AB16" s="164">
        <f>INDEX('Waste Composition'!$P$5:$P$20,MATCH('6. Decentralized Compost'!AB$4,'Waste Composition'!$O$5:$O$20,0))*$B16</f>
        <v>445.68</v>
      </c>
      <c r="AC16" s="164">
        <f>INDEX('Waste Composition'!$P$5:$P$20,MATCH('6. Decentralized Compost'!AC$4,'Waste Composition'!$O$5:$O$20,0))*$B16</f>
        <v>222.84</v>
      </c>
      <c r="AD16" s="164">
        <f>INDEX('Waste Composition'!$P$5:$P$20,MATCH('6. Decentralized Compost'!AD$4,'Waste Composition'!$O$5:$O$20,0))*$B16</f>
        <v>37.14</v>
      </c>
      <c r="AE16" s="164">
        <f>INDEX('Waste Composition'!$P$5:$P$20,MATCH('6. Decentralized Compost'!AE$4,'Waste Composition'!$O$5:$O$20,0))*$B16</f>
        <v>61.900000000000006</v>
      </c>
      <c r="AF16" s="164">
        <f>INDEX('Waste Composition'!$P$5:$P$20,MATCH('6. Decentralized Compost'!AF$4,'Waste Composition'!$O$5:$O$20,0))*$B16</f>
        <v>12.38</v>
      </c>
      <c r="AG16" s="164">
        <f>INDEX('Waste Composition'!$P$5:$P$20,MATCH('6. Decentralized Compost'!AG$4,'Waste Composition'!$O$5:$O$20,0))*$B16</f>
        <v>185.7</v>
      </c>
      <c r="AH16" s="164">
        <f>INDEX('Waste Composition'!$P$5:$P$20,MATCH('6. Decentralized Compost'!AH$4,'Waste Composition'!$O$5:$O$20,0))*$B16</f>
        <v>24.76</v>
      </c>
      <c r="AI16" s="164">
        <f>INDEX('Waste Composition'!$P$5:$P$20,MATCH('6. Decentralized Compost'!AI$4,'Waste Composition'!$O$5:$O$20,0))*$B16</f>
        <v>24.76</v>
      </c>
      <c r="AJ16" s="164">
        <f>INDEX('Waste Composition'!$P$5:$P$20,MATCH('6. Decentralized Compost'!AJ$4,'Waste Composition'!$O$5:$O$20,0))*$B16</f>
        <v>61.900000000000006</v>
      </c>
      <c r="AK16" s="164">
        <f>INDEX('Waste Composition'!$P$5:$P$20,MATCH('6. Decentralized Compost'!AK$4,'Waste Composition'!$O$5:$O$20,0))*$B16</f>
        <v>74.28</v>
      </c>
      <c r="AL16" s="164">
        <f>INDEX('Waste Composition'!$P$5:$P$20,MATCH('6. Decentralized Compost'!AL$4,'Waste Composition'!$O$5:$O$20,0))*$B16</f>
        <v>297.12</v>
      </c>
      <c r="AM16" s="164">
        <f>INDEX('Waste Composition'!$P$5:$P$20,MATCH('6. Decentralized Compost'!AM$4,'Waste Composition'!$O$5:$O$20,0))*$B16</f>
        <v>12.38</v>
      </c>
      <c r="AN16" s="164">
        <f>INDEX('Waste Composition'!$P$5:$P$20,MATCH('6. Decentralized Compost'!AN$4,'Waste Composition'!$O$5:$O$20,0))*$B16</f>
        <v>297.12</v>
      </c>
      <c r="AO16" s="173">
        <f>INDEX('Waste Composition'!$P$5:$P$20,MATCH('6. Decentralized Compost'!AO$4,'Waste Composition'!$O$5:$O$20,0))*$B16</f>
        <v>198.08</v>
      </c>
      <c r="AQ16" s="214">
        <v>0</v>
      </c>
      <c r="AR16" s="215">
        <v>0</v>
      </c>
      <c r="AS16" s="215">
        <v>0</v>
      </c>
      <c r="AT16" s="215">
        <v>0</v>
      </c>
      <c r="AU16" s="215">
        <v>0</v>
      </c>
      <c r="AV16" s="215">
        <v>0</v>
      </c>
      <c r="AW16" s="215">
        <v>0</v>
      </c>
      <c r="AX16" s="215">
        <v>0</v>
      </c>
      <c r="AY16" s="215">
        <v>0</v>
      </c>
      <c r="AZ16" s="215">
        <v>0</v>
      </c>
      <c r="BA16" s="215">
        <v>0</v>
      </c>
      <c r="BB16" s="215">
        <v>0</v>
      </c>
      <c r="BC16" s="215">
        <v>0</v>
      </c>
      <c r="BD16" s="215">
        <v>0</v>
      </c>
      <c r="BE16" s="215">
        <v>0</v>
      </c>
      <c r="BF16" s="215">
        <v>0</v>
      </c>
      <c r="BH16" s="214">
        <v>0</v>
      </c>
      <c r="BI16" s="215">
        <v>0</v>
      </c>
      <c r="BJ16" s="215">
        <v>0</v>
      </c>
      <c r="BK16" s="215">
        <v>0</v>
      </c>
      <c r="BL16" s="215">
        <v>0</v>
      </c>
      <c r="BM16" s="215">
        <v>0</v>
      </c>
      <c r="BN16" s="215">
        <v>0</v>
      </c>
      <c r="BO16" s="215">
        <v>0</v>
      </c>
      <c r="BP16" s="215">
        <v>0</v>
      </c>
      <c r="BQ16" s="215">
        <v>0</v>
      </c>
      <c r="BR16" s="215">
        <v>0</v>
      </c>
      <c r="BS16" s="215">
        <v>0</v>
      </c>
      <c r="BT16" s="215">
        <v>0</v>
      </c>
      <c r="BU16" s="215">
        <v>0</v>
      </c>
      <c r="BV16" s="215">
        <v>0</v>
      </c>
      <c r="BW16" s="219">
        <v>0</v>
      </c>
      <c r="BY16" s="214">
        <v>1</v>
      </c>
      <c r="BZ16" s="215">
        <f>'Waste Composition'!$G$5/'Waste Composition'!$P$5</f>
        <v>0.4705882352941177</v>
      </c>
      <c r="CA16" s="215">
        <v>0</v>
      </c>
      <c r="CB16" s="215">
        <v>0</v>
      </c>
      <c r="CC16" s="215">
        <v>1</v>
      </c>
      <c r="CD16" s="215">
        <v>1</v>
      </c>
      <c r="CE16" s="215">
        <v>1</v>
      </c>
      <c r="CF16" s="215">
        <v>1</v>
      </c>
      <c r="CG16" s="215">
        <v>1</v>
      </c>
      <c r="CH16" s="215">
        <v>1</v>
      </c>
      <c r="CI16" s="215">
        <v>1</v>
      </c>
      <c r="CJ16" s="215">
        <v>1</v>
      </c>
      <c r="CK16" s="215">
        <v>1</v>
      </c>
      <c r="CL16" s="215">
        <v>1</v>
      </c>
      <c r="CM16" s="215">
        <v>1</v>
      </c>
      <c r="CN16" s="219">
        <v>1</v>
      </c>
      <c r="CP16" s="214">
        <v>0</v>
      </c>
      <c r="CQ16" s="215">
        <v>0</v>
      </c>
      <c r="CR16" s="215">
        <v>0</v>
      </c>
      <c r="CS16" s="215">
        <v>0</v>
      </c>
      <c r="CT16" s="215">
        <v>0</v>
      </c>
      <c r="CU16" s="215">
        <v>0</v>
      </c>
      <c r="CV16" s="215">
        <v>0</v>
      </c>
      <c r="CW16" s="215">
        <v>0</v>
      </c>
      <c r="CX16" s="215">
        <v>0</v>
      </c>
      <c r="CY16" s="215">
        <v>0</v>
      </c>
      <c r="CZ16" s="215">
        <v>0</v>
      </c>
      <c r="DA16" s="215">
        <v>0</v>
      </c>
      <c r="DB16" s="215">
        <v>0</v>
      </c>
      <c r="DC16" s="215">
        <v>0</v>
      </c>
      <c r="DD16" s="215">
        <v>0</v>
      </c>
      <c r="DE16" s="219">
        <v>0</v>
      </c>
      <c r="DG16" s="214">
        <v>0</v>
      </c>
      <c r="DH16" s="215">
        <f>'Waste Composition'!$G$16/'Waste Composition'!$P$5</f>
        <v>0.52941176470588236</v>
      </c>
      <c r="DI16" s="215">
        <v>1</v>
      </c>
      <c r="DJ16" s="215">
        <v>1</v>
      </c>
      <c r="DK16" s="215">
        <v>0</v>
      </c>
      <c r="DL16" s="215">
        <v>0</v>
      </c>
      <c r="DM16" s="215">
        <v>0</v>
      </c>
      <c r="DN16" s="215">
        <v>0</v>
      </c>
      <c r="DO16" s="215">
        <v>0</v>
      </c>
      <c r="DP16" s="215">
        <v>0</v>
      </c>
      <c r="DQ16" s="215">
        <v>0</v>
      </c>
      <c r="DR16" s="215">
        <v>0</v>
      </c>
      <c r="DS16" s="215">
        <v>0</v>
      </c>
      <c r="DT16" s="215">
        <v>0</v>
      </c>
      <c r="DU16" s="215">
        <v>0</v>
      </c>
      <c r="DV16" s="215">
        <v>0</v>
      </c>
      <c r="DX16" s="214">
        <v>0</v>
      </c>
      <c r="DY16" s="215">
        <v>0</v>
      </c>
      <c r="DZ16" s="215">
        <v>0</v>
      </c>
      <c r="EA16" s="215">
        <v>0</v>
      </c>
      <c r="EB16" s="215">
        <v>0</v>
      </c>
      <c r="EC16" s="215">
        <v>0</v>
      </c>
      <c r="ED16" s="215">
        <v>0</v>
      </c>
      <c r="EE16" s="215">
        <v>0</v>
      </c>
      <c r="EF16" s="215">
        <v>0</v>
      </c>
      <c r="EG16" s="215">
        <v>0</v>
      </c>
      <c r="EH16" s="215">
        <v>0</v>
      </c>
      <c r="EI16" s="215">
        <v>0</v>
      </c>
      <c r="EJ16" s="215">
        <v>0</v>
      </c>
      <c r="EK16" s="215">
        <v>0</v>
      </c>
      <c r="EL16" s="215">
        <v>0</v>
      </c>
      <c r="EM16" s="215">
        <v>0</v>
      </c>
      <c r="EO16" s="172">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64">
        <f>$AM$16*BD16</f>
        <v>0</v>
      </c>
      <c r="FC16" s="164">
        <f>$AN$16*BE16</f>
        <v>0</v>
      </c>
      <c r="FD16" s="173">
        <f>$AO$16*BF16</f>
        <v>0</v>
      </c>
      <c r="FE16" s="229"/>
      <c r="FF16" s="172">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64">
        <f>$AM$16*BU16</f>
        <v>0</v>
      </c>
      <c r="FT16" s="164">
        <f>$AN$16*BV16</f>
        <v>0</v>
      </c>
      <c r="FU16" s="173">
        <f>$AO$16*BW16</f>
        <v>0</v>
      </c>
      <c r="FV16" s="229"/>
      <c r="FW16" s="172">
        <f>$Z$16*BY16</f>
        <v>99.04</v>
      </c>
      <c r="FX16" s="164">
        <f>$AA$16*BZ16</f>
        <v>198.08</v>
      </c>
      <c r="FY16" s="164">
        <f>$AB$16*CA16</f>
        <v>0</v>
      </c>
      <c r="FZ16" s="164">
        <f>$AC$16*CB16</f>
        <v>0</v>
      </c>
      <c r="GA16" s="164">
        <f>$AD$16*CC16</f>
        <v>37.14</v>
      </c>
      <c r="GB16" s="164">
        <f>$AE$16*CD16</f>
        <v>61.900000000000006</v>
      </c>
      <c r="GC16" s="164">
        <f>$AF$16*CE16</f>
        <v>12.38</v>
      </c>
      <c r="GD16" s="164">
        <f>$AG$16*CF16</f>
        <v>185.7</v>
      </c>
      <c r="GE16" s="164">
        <f>$AH$16*CG16</f>
        <v>24.76</v>
      </c>
      <c r="GF16" s="164">
        <f>$AI$16*CH16</f>
        <v>24.76</v>
      </c>
      <c r="GG16" s="164">
        <f>$AJ$16*CI16</f>
        <v>61.900000000000006</v>
      </c>
      <c r="GH16" s="164">
        <f>$AK$16*CJ16</f>
        <v>74.28</v>
      </c>
      <c r="GI16" s="164">
        <f>$AL$16*CK16</f>
        <v>297.12</v>
      </c>
      <c r="GJ16" s="164">
        <f>$AM$16*CL16</f>
        <v>12.38</v>
      </c>
      <c r="GK16" s="164">
        <f>$AN$16*CM16</f>
        <v>297.12</v>
      </c>
      <c r="GL16" s="173">
        <f>$AO$16*CN16</f>
        <v>198.08</v>
      </c>
      <c r="GM16" s="229"/>
      <c r="GN16" s="172">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64">
        <f>$AM$16*DC16</f>
        <v>0</v>
      </c>
      <c r="HB16" s="164">
        <f>$AN$16*DD16</f>
        <v>0</v>
      </c>
      <c r="HC16" s="173">
        <f>$AO$16*DE16</f>
        <v>0</v>
      </c>
      <c r="HD16" s="229"/>
      <c r="HE16" s="172">
        <f>$Z$16*DG16</f>
        <v>0</v>
      </c>
      <c r="HF16" s="164">
        <f>$AA$16*DH16</f>
        <v>222.83999999999997</v>
      </c>
      <c r="HG16" s="164">
        <f>$AB$16*DI16</f>
        <v>445.68</v>
      </c>
      <c r="HH16" s="164">
        <f>$AC$16*DJ16</f>
        <v>222.84</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64">
        <f>$AM$16*DT16</f>
        <v>0</v>
      </c>
      <c r="HS16" s="164">
        <f>$AN$16*DU16</f>
        <v>0</v>
      </c>
      <c r="HT16" s="173">
        <f>$AO$16*DV16</f>
        <v>0</v>
      </c>
      <c r="HU16" s="229"/>
      <c r="HV16" s="172">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64">
        <f>$AM$16*EK16</f>
        <v>0</v>
      </c>
      <c r="IJ16" s="164">
        <f>$AN$16*EL16</f>
        <v>0</v>
      </c>
      <c r="IK16" s="173">
        <f>$AO$16*EM16</f>
        <v>0</v>
      </c>
      <c r="IM16" s="55" t="s">
        <v>233</v>
      </c>
      <c r="IN16" s="62">
        <f t="shared" si="4"/>
        <v>0</v>
      </c>
      <c r="IO16" s="289">
        <f t="shared" si="5"/>
        <v>0</v>
      </c>
      <c r="IP16" s="289">
        <f t="shared" si="6"/>
        <v>1174.6967464071188</v>
      </c>
      <c r="IQ16" s="289">
        <f t="shared" si="7"/>
        <v>1031.5761</v>
      </c>
      <c r="IR16" s="289">
        <f t="shared" si="8"/>
        <v>0</v>
      </c>
      <c r="IS16" s="236">
        <f t="shared" si="9"/>
        <v>0</v>
      </c>
    </row>
    <row r="17" spans="1:253">
      <c r="A17" s="62" t="s">
        <v>264</v>
      </c>
      <c r="B17" s="145">
        <f>INDEX('Waste Projections'!$H19:$AL19,MATCH('6. Decentralized Compost'!$B$1,'Waste Projections'!$H$6:$AL$6,0))</f>
        <v>3025</v>
      </c>
      <c r="C17" s="286" t="s">
        <v>248</v>
      </c>
      <c r="D17" s="154" t="s">
        <v>249</v>
      </c>
      <c r="E17" s="83" t="s">
        <v>249</v>
      </c>
      <c r="F17" s="156">
        <v>0</v>
      </c>
      <c r="G17" s="83" t="s">
        <v>249</v>
      </c>
      <c r="H17" s="156">
        <v>0</v>
      </c>
      <c r="I17" s="156" t="str">
        <f t="shared" si="0"/>
        <v>N/A</v>
      </c>
      <c r="J17" s="156">
        <v>100</v>
      </c>
      <c r="K17" s="190" t="str">
        <f t="shared" si="2"/>
        <v>Garbage Truck</v>
      </c>
      <c r="L17" s="156">
        <v>12</v>
      </c>
      <c r="M17" s="190" t="s">
        <v>219</v>
      </c>
      <c r="N17" s="172">
        <f t="shared" si="3"/>
        <v>206668</v>
      </c>
      <c r="O17" s="164">
        <f t="shared" si="1"/>
        <v>0</v>
      </c>
      <c r="P17" s="164">
        <f t="shared" si="1"/>
        <v>0</v>
      </c>
      <c r="Q17" s="173">
        <f t="shared" si="1"/>
        <v>0</v>
      </c>
      <c r="R17" s="172">
        <f>INDEX('Transportation GHG'!$B$21:$B$24,MATCH('6. Decentralized Compost'!R$4,'Transportation GHG'!$A$21:$A$24,0))*N17</f>
        <v>37.079418707692305</v>
      </c>
      <c r="S17" s="164">
        <f>INDEX('Transportation GHG'!$B$21:$B$24,MATCH('6. Decentralized Compost'!S$4,'Transportation GHG'!$A$21:$A$24,0))*O17</f>
        <v>0</v>
      </c>
      <c r="T17" s="164">
        <f>INDEX('Transportation GHG'!$B$21:$B$24,MATCH('6. Decentralized Compost'!T$4,'Transportation GHG'!$A$21:$A$24,0))*P17</f>
        <v>0</v>
      </c>
      <c r="U17" s="173">
        <f>INDEX('Transportation GHG'!$B$21:$B$24,MATCH('6. Decentralized Compost'!U$4,'Transportation GHG'!$A$21:$A$24,0))*Q17</f>
        <v>0</v>
      </c>
      <c r="Z17" s="172">
        <f>INDEX('Waste Composition'!$P$5:$P$20,MATCH('6. Decentralized Compost'!Z$4,'Waste Composition'!$O$5:$O$20,0))*$B17</f>
        <v>121</v>
      </c>
      <c r="AA17" s="164">
        <f>INDEX('Waste Composition'!$P$5:$P$20,MATCH('6. Decentralized Compost'!AA$4,'Waste Composition'!$O$5:$O$20,0))*$B17</f>
        <v>514.25</v>
      </c>
      <c r="AB17" s="164">
        <f>INDEX('Waste Composition'!$P$5:$P$20,MATCH('6. Decentralized Compost'!AB$4,'Waste Composition'!$O$5:$O$20,0))*$B17</f>
        <v>544.5</v>
      </c>
      <c r="AC17" s="164">
        <f>INDEX('Waste Composition'!$P$5:$P$20,MATCH('6. Decentralized Compost'!AC$4,'Waste Composition'!$O$5:$O$20,0))*$B17</f>
        <v>272.25</v>
      </c>
      <c r="AD17" s="164">
        <f>INDEX('Waste Composition'!$P$5:$P$20,MATCH('6. Decentralized Compost'!AD$4,'Waste Composition'!$O$5:$O$20,0))*$B17</f>
        <v>45.375</v>
      </c>
      <c r="AE17" s="164">
        <f>INDEX('Waste Composition'!$P$5:$P$20,MATCH('6. Decentralized Compost'!AE$4,'Waste Composition'!$O$5:$O$20,0))*$B17</f>
        <v>75.625</v>
      </c>
      <c r="AF17" s="164">
        <f>INDEX('Waste Composition'!$P$5:$P$20,MATCH('6. Decentralized Compost'!AF$4,'Waste Composition'!$O$5:$O$20,0))*$B17</f>
        <v>15.125</v>
      </c>
      <c r="AG17" s="164">
        <f>INDEX('Waste Composition'!$P$5:$P$20,MATCH('6. Decentralized Compost'!AG$4,'Waste Composition'!$O$5:$O$20,0))*$B17</f>
        <v>226.875</v>
      </c>
      <c r="AH17" s="164">
        <f>INDEX('Waste Composition'!$P$5:$P$20,MATCH('6. Decentralized Compost'!AH$4,'Waste Composition'!$O$5:$O$20,0))*$B17</f>
        <v>30.25</v>
      </c>
      <c r="AI17" s="164">
        <f>INDEX('Waste Composition'!$P$5:$P$20,MATCH('6. Decentralized Compost'!AI$4,'Waste Composition'!$O$5:$O$20,0))*$B17</f>
        <v>30.25</v>
      </c>
      <c r="AJ17" s="164">
        <f>INDEX('Waste Composition'!$P$5:$P$20,MATCH('6. Decentralized Compost'!AJ$4,'Waste Composition'!$O$5:$O$20,0))*$B17</f>
        <v>75.625</v>
      </c>
      <c r="AK17" s="164">
        <f>INDEX('Waste Composition'!$P$5:$P$20,MATCH('6. Decentralized Compost'!AK$4,'Waste Composition'!$O$5:$O$20,0))*$B17</f>
        <v>90.75</v>
      </c>
      <c r="AL17" s="164">
        <f>INDEX('Waste Composition'!$P$5:$P$20,MATCH('6. Decentralized Compost'!AL$4,'Waste Composition'!$O$5:$O$20,0))*$B17</f>
        <v>363</v>
      </c>
      <c r="AM17" s="164">
        <f>INDEX('Waste Composition'!$P$5:$P$20,MATCH('6. Decentralized Compost'!AM$4,'Waste Composition'!$O$5:$O$20,0))*$B17</f>
        <v>15.125</v>
      </c>
      <c r="AN17" s="164">
        <f>INDEX('Waste Composition'!$P$5:$P$20,MATCH('6. Decentralized Compost'!AN$4,'Waste Composition'!$O$5:$O$20,0))*$B17</f>
        <v>363</v>
      </c>
      <c r="AO17" s="173">
        <f>INDEX('Waste Composition'!$P$5:$P$20,MATCH('6. Decentralized Compost'!AO$4,'Waste Composition'!$O$5:$O$20,0))*$B17</f>
        <v>242</v>
      </c>
      <c r="AQ17" s="214">
        <v>0</v>
      </c>
      <c r="AR17" s="215">
        <v>0</v>
      </c>
      <c r="AS17" s="215">
        <v>0</v>
      </c>
      <c r="AT17" s="215">
        <v>0</v>
      </c>
      <c r="AU17" s="215">
        <v>0</v>
      </c>
      <c r="AV17" s="215">
        <v>0</v>
      </c>
      <c r="AW17" s="215">
        <v>0</v>
      </c>
      <c r="AX17" s="215">
        <v>0</v>
      </c>
      <c r="AY17" s="215">
        <v>0</v>
      </c>
      <c r="AZ17" s="215">
        <v>0</v>
      </c>
      <c r="BA17" s="215">
        <v>0</v>
      </c>
      <c r="BB17" s="215">
        <v>0</v>
      </c>
      <c r="BC17" s="215">
        <v>0</v>
      </c>
      <c r="BD17" s="215">
        <v>0</v>
      </c>
      <c r="BE17" s="215">
        <v>0</v>
      </c>
      <c r="BF17" s="215">
        <v>0</v>
      </c>
      <c r="BH17" s="214">
        <v>0</v>
      </c>
      <c r="BI17" s="215">
        <v>0</v>
      </c>
      <c r="BJ17" s="215">
        <v>0</v>
      </c>
      <c r="BK17" s="215">
        <v>0</v>
      </c>
      <c r="BL17" s="215">
        <v>0</v>
      </c>
      <c r="BM17" s="215">
        <v>0</v>
      </c>
      <c r="BN17" s="215">
        <v>0</v>
      </c>
      <c r="BO17" s="215">
        <v>0</v>
      </c>
      <c r="BP17" s="215">
        <v>0</v>
      </c>
      <c r="BQ17" s="215">
        <v>0</v>
      </c>
      <c r="BR17" s="215">
        <v>0</v>
      </c>
      <c r="BS17" s="215">
        <v>0</v>
      </c>
      <c r="BT17" s="215">
        <v>0</v>
      </c>
      <c r="BU17" s="215">
        <v>0</v>
      </c>
      <c r="BV17" s="215">
        <v>0</v>
      </c>
      <c r="BW17" s="219">
        <v>0</v>
      </c>
      <c r="BY17" s="214">
        <v>1</v>
      </c>
      <c r="BZ17" s="215">
        <f>'Waste Composition'!$G$5/'Waste Composition'!$P$5</f>
        <v>0.4705882352941177</v>
      </c>
      <c r="CA17" s="215">
        <v>0</v>
      </c>
      <c r="CB17" s="215">
        <v>0</v>
      </c>
      <c r="CC17" s="215">
        <v>1</v>
      </c>
      <c r="CD17" s="215">
        <v>1</v>
      </c>
      <c r="CE17" s="215">
        <v>1</v>
      </c>
      <c r="CF17" s="215">
        <v>1</v>
      </c>
      <c r="CG17" s="215">
        <v>1</v>
      </c>
      <c r="CH17" s="215">
        <v>1</v>
      </c>
      <c r="CI17" s="215">
        <v>1</v>
      </c>
      <c r="CJ17" s="215">
        <v>1</v>
      </c>
      <c r="CK17" s="215">
        <v>1</v>
      </c>
      <c r="CL17" s="215">
        <v>1</v>
      </c>
      <c r="CM17" s="215">
        <v>1</v>
      </c>
      <c r="CN17" s="219">
        <v>1</v>
      </c>
      <c r="CP17" s="214">
        <v>0</v>
      </c>
      <c r="CQ17" s="215">
        <v>0</v>
      </c>
      <c r="CR17" s="215">
        <v>0</v>
      </c>
      <c r="CS17" s="215">
        <v>0</v>
      </c>
      <c r="CT17" s="215">
        <v>0</v>
      </c>
      <c r="CU17" s="215">
        <v>0</v>
      </c>
      <c r="CV17" s="215">
        <v>0</v>
      </c>
      <c r="CW17" s="215">
        <v>0</v>
      </c>
      <c r="CX17" s="215">
        <v>0</v>
      </c>
      <c r="CY17" s="215">
        <v>0</v>
      </c>
      <c r="CZ17" s="215">
        <v>0</v>
      </c>
      <c r="DA17" s="215">
        <v>0</v>
      </c>
      <c r="DB17" s="215">
        <v>0</v>
      </c>
      <c r="DC17" s="215">
        <v>0</v>
      </c>
      <c r="DD17" s="215">
        <v>0</v>
      </c>
      <c r="DE17" s="219">
        <v>0</v>
      </c>
      <c r="DG17" s="214">
        <v>0</v>
      </c>
      <c r="DH17" s="215">
        <f>'Waste Composition'!$G$16/'Waste Composition'!$P$5</f>
        <v>0.52941176470588236</v>
      </c>
      <c r="DI17" s="215">
        <v>1</v>
      </c>
      <c r="DJ17" s="215">
        <v>1</v>
      </c>
      <c r="DK17" s="215">
        <v>0</v>
      </c>
      <c r="DL17" s="215">
        <v>0</v>
      </c>
      <c r="DM17" s="215">
        <v>0</v>
      </c>
      <c r="DN17" s="215">
        <v>0</v>
      </c>
      <c r="DO17" s="215">
        <v>0</v>
      </c>
      <c r="DP17" s="215">
        <v>0</v>
      </c>
      <c r="DQ17" s="215">
        <v>0</v>
      </c>
      <c r="DR17" s="215">
        <v>0</v>
      </c>
      <c r="DS17" s="215">
        <v>0</v>
      </c>
      <c r="DT17" s="215">
        <v>0</v>
      </c>
      <c r="DU17" s="215">
        <v>0</v>
      </c>
      <c r="DV17" s="215">
        <v>0</v>
      </c>
      <c r="DX17" s="214">
        <v>0</v>
      </c>
      <c r="DY17" s="215">
        <v>0</v>
      </c>
      <c r="DZ17" s="215">
        <v>0</v>
      </c>
      <c r="EA17" s="215">
        <v>0</v>
      </c>
      <c r="EB17" s="215">
        <v>0</v>
      </c>
      <c r="EC17" s="215">
        <v>0</v>
      </c>
      <c r="ED17" s="215">
        <v>0</v>
      </c>
      <c r="EE17" s="215">
        <v>0</v>
      </c>
      <c r="EF17" s="215">
        <v>0</v>
      </c>
      <c r="EG17" s="215">
        <v>0</v>
      </c>
      <c r="EH17" s="215">
        <v>0</v>
      </c>
      <c r="EI17" s="215">
        <v>0</v>
      </c>
      <c r="EJ17" s="215">
        <v>0</v>
      </c>
      <c r="EK17" s="215">
        <v>0</v>
      </c>
      <c r="EL17" s="215">
        <v>0</v>
      </c>
      <c r="EM17" s="215">
        <v>0</v>
      </c>
      <c r="EO17" s="172">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64">
        <f>$AM$17*BD17</f>
        <v>0</v>
      </c>
      <c r="FC17" s="164">
        <f>$AN$17*BE17</f>
        <v>0</v>
      </c>
      <c r="FD17" s="173">
        <f>$AO$17*BF17</f>
        <v>0</v>
      </c>
      <c r="FE17" s="229"/>
      <c r="FF17" s="172">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64">
        <f>$AM$17*BU17</f>
        <v>0</v>
      </c>
      <c r="FT17" s="164">
        <f>$AN$17*BV17</f>
        <v>0</v>
      </c>
      <c r="FU17" s="173">
        <f>$AO$17*BW17</f>
        <v>0</v>
      </c>
      <c r="FV17" s="229"/>
      <c r="FW17" s="172">
        <f>$Z$17*BY17</f>
        <v>121</v>
      </c>
      <c r="FX17" s="164">
        <f>$AA$17*BZ17</f>
        <v>242.00000000000003</v>
      </c>
      <c r="FY17" s="164">
        <f>$AB$17*CA17</f>
        <v>0</v>
      </c>
      <c r="FZ17" s="164">
        <f>$AC$17*CB17</f>
        <v>0</v>
      </c>
      <c r="GA17" s="164">
        <f>$AD$17*CC17</f>
        <v>45.375</v>
      </c>
      <c r="GB17" s="164">
        <f>$AE$17*CD17</f>
        <v>75.625</v>
      </c>
      <c r="GC17" s="164">
        <f>$AF$17*CE17</f>
        <v>15.125</v>
      </c>
      <c r="GD17" s="164">
        <f>$AG$17*CF17</f>
        <v>226.875</v>
      </c>
      <c r="GE17" s="164">
        <f>$AH$17*CG17</f>
        <v>30.25</v>
      </c>
      <c r="GF17" s="164">
        <f>$AI$17*CH17</f>
        <v>30.25</v>
      </c>
      <c r="GG17" s="164">
        <f>$AJ$17*CI17</f>
        <v>75.625</v>
      </c>
      <c r="GH17" s="164">
        <f>$AK$17*CJ17</f>
        <v>90.75</v>
      </c>
      <c r="GI17" s="164">
        <f>$AL$17*CK17</f>
        <v>363</v>
      </c>
      <c r="GJ17" s="164">
        <f>$AM$17*CL17</f>
        <v>15.125</v>
      </c>
      <c r="GK17" s="164">
        <f>$AN$17*CM17</f>
        <v>363</v>
      </c>
      <c r="GL17" s="173">
        <f>$AO$17*CN17</f>
        <v>242</v>
      </c>
      <c r="GM17" s="229"/>
      <c r="GN17" s="172">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64">
        <f>$AM$17*DC17</f>
        <v>0</v>
      </c>
      <c r="HB17" s="164">
        <f>$AN$17*DD17</f>
        <v>0</v>
      </c>
      <c r="HC17" s="173">
        <f>$AO$17*DE17</f>
        <v>0</v>
      </c>
      <c r="HD17" s="229"/>
      <c r="HE17" s="172">
        <f>$Z$17*DG17</f>
        <v>0</v>
      </c>
      <c r="HF17" s="164">
        <f>$AA$17*DH17</f>
        <v>272.25</v>
      </c>
      <c r="HG17" s="164">
        <f>$AB$17*DI17</f>
        <v>544.5</v>
      </c>
      <c r="HH17" s="164">
        <f>$AC$17*DJ17</f>
        <v>272.25</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64">
        <f>$AM$17*DT17</f>
        <v>0</v>
      </c>
      <c r="HS17" s="164">
        <f>$AN$17*DU17</f>
        <v>0</v>
      </c>
      <c r="HT17" s="173">
        <f>$AO$17*DV17</f>
        <v>0</v>
      </c>
      <c r="HU17" s="229"/>
      <c r="HV17" s="172">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64">
        <f>$AM$17*EK17</f>
        <v>0</v>
      </c>
      <c r="IJ17" s="164">
        <f>$AN$17*EL17</f>
        <v>0</v>
      </c>
      <c r="IK17" s="173">
        <f>$AO$17*EM17</f>
        <v>0</v>
      </c>
      <c r="IM17" s="61" t="s">
        <v>234</v>
      </c>
      <c r="IN17" s="62">
        <f t="shared" si="4"/>
        <v>0</v>
      </c>
      <c r="IO17" s="289">
        <f t="shared" si="5"/>
        <v>0</v>
      </c>
      <c r="IP17" s="289">
        <f t="shared" si="6"/>
        <v>6066.5195999999987</v>
      </c>
      <c r="IQ17" s="289">
        <f t="shared" si="7"/>
        <v>4126.3044</v>
      </c>
      <c r="IR17" s="289">
        <f t="shared" si="8"/>
        <v>0</v>
      </c>
      <c r="IS17" s="236">
        <f t="shared" si="9"/>
        <v>0</v>
      </c>
    </row>
    <row r="18" spans="1:253">
      <c r="A18" s="62" t="s">
        <v>265</v>
      </c>
      <c r="B18" s="145">
        <f>INDEX('Waste Projections'!$H20:$AL20,MATCH('6. Decentralized Compost'!$B$1,'Waste Projections'!$H$6:$AL$6,0))</f>
        <v>2783</v>
      </c>
      <c r="C18" s="286" t="s">
        <v>253</v>
      </c>
      <c r="D18" s="154" t="s">
        <v>249</v>
      </c>
      <c r="E18" s="83" t="s">
        <v>249</v>
      </c>
      <c r="F18" s="156">
        <v>0</v>
      </c>
      <c r="G18" s="83" t="s">
        <v>249</v>
      </c>
      <c r="H18" s="156">
        <v>0</v>
      </c>
      <c r="I18" s="156" t="str">
        <f t="shared" si="0"/>
        <v>N/A</v>
      </c>
      <c r="J18" s="156">
        <v>20.8</v>
      </c>
      <c r="K18" s="190" t="s">
        <v>220</v>
      </c>
      <c r="L18" s="156">
        <v>12</v>
      </c>
      <c r="M18" s="190" t="s">
        <v>219</v>
      </c>
      <c r="N18" s="172">
        <f t="shared" si="3"/>
        <v>12022.56</v>
      </c>
      <c r="O18" s="164">
        <f t="shared" si="1"/>
        <v>37047.296000000002</v>
      </c>
      <c r="P18" s="164">
        <f t="shared" si="1"/>
        <v>0</v>
      </c>
      <c r="Q18" s="173">
        <f t="shared" si="1"/>
        <v>0</v>
      </c>
      <c r="R18" s="172">
        <f>INDEX('Transportation GHG'!$B$21:$B$24,MATCH('6. Decentralized Compost'!R$4,'Transportation GHG'!$A$21:$A$24,0))*N18</f>
        <v>2.1570322264615385</v>
      </c>
      <c r="S18" s="164">
        <f>INDEX('Transportation GHG'!$B$21:$B$24,MATCH('6. Decentralized Compost'!S$4,'Transportation GHG'!$A$21:$A$24,0))*O18</f>
        <v>3.3234274304000002</v>
      </c>
      <c r="T18" s="164">
        <f>INDEX('Transportation GHG'!$B$21:$B$24,MATCH('6. Decentralized Compost'!T$4,'Transportation GHG'!$A$21:$A$24,0))*P18</f>
        <v>0</v>
      </c>
      <c r="U18" s="173">
        <f>INDEX('Transportation GHG'!$B$21:$B$24,MATCH('6. Decentralized Compost'!U$4,'Transportation GHG'!$A$21:$A$24,0))*Q18</f>
        <v>0</v>
      </c>
      <c r="Z18" s="172">
        <f>INDEX('Waste Composition'!$P$5:$P$20,MATCH('6. Decentralized Compost'!Z$4,'Waste Composition'!$O$5:$O$20,0))*$B18</f>
        <v>111.32000000000001</v>
      </c>
      <c r="AA18" s="164">
        <f>INDEX('Waste Composition'!$P$5:$P$20,MATCH('6. Decentralized Compost'!AA$4,'Waste Composition'!$O$5:$O$20,0))*$B18</f>
        <v>473.10999999999996</v>
      </c>
      <c r="AB18" s="164">
        <f>INDEX('Waste Composition'!$P$5:$P$20,MATCH('6. Decentralized Compost'!AB$4,'Waste Composition'!$O$5:$O$20,0))*$B18</f>
        <v>500.94</v>
      </c>
      <c r="AC18" s="164">
        <f>INDEX('Waste Composition'!$P$5:$P$20,MATCH('6. Decentralized Compost'!AC$4,'Waste Composition'!$O$5:$O$20,0))*$B18</f>
        <v>250.47</v>
      </c>
      <c r="AD18" s="164">
        <f>INDEX('Waste Composition'!$P$5:$P$20,MATCH('6. Decentralized Compost'!AD$4,'Waste Composition'!$O$5:$O$20,0))*$B18</f>
        <v>41.744999999999997</v>
      </c>
      <c r="AE18" s="164">
        <f>INDEX('Waste Composition'!$P$5:$P$20,MATCH('6. Decentralized Compost'!AE$4,'Waste Composition'!$O$5:$O$20,0))*$B18</f>
        <v>69.575000000000003</v>
      </c>
      <c r="AF18" s="164">
        <f>INDEX('Waste Composition'!$P$5:$P$20,MATCH('6. Decentralized Compost'!AF$4,'Waste Composition'!$O$5:$O$20,0))*$B18</f>
        <v>13.915000000000001</v>
      </c>
      <c r="AG18" s="164">
        <f>INDEX('Waste Composition'!$P$5:$P$20,MATCH('6. Decentralized Compost'!AG$4,'Waste Composition'!$O$5:$O$20,0))*$B18</f>
        <v>208.72499999999999</v>
      </c>
      <c r="AH18" s="164">
        <f>INDEX('Waste Composition'!$P$5:$P$20,MATCH('6. Decentralized Compost'!AH$4,'Waste Composition'!$O$5:$O$20,0))*$B18</f>
        <v>27.830000000000002</v>
      </c>
      <c r="AI18" s="164">
        <f>INDEX('Waste Composition'!$P$5:$P$20,MATCH('6. Decentralized Compost'!AI$4,'Waste Composition'!$O$5:$O$20,0))*$B18</f>
        <v>27.830000000000002</v>
      </c>
      <c r="AJ18" s="164">
        <f>INDEX('Waste Composition'!$P$5:$P$20,MATCH('6. Decentralized Compost'!AJ$4,'Waste Composition'!$O$5:$O$20,0))*$B18</f>
        <v>69.575000000000003</v>
      </c>
      <c r="AK18" s="164">
        <f>INDEX('Waste Composition'!$P$5:$P$20,MATCH('6. Decentralized Compost'!AK$4,'Waste Composition'!$O$5:$O$20,0))*$B18</f>
        <v>83.49</v>
      </c>
      <c r="AL18" s="164">
        <f>INDEX('Waste Composition'!$P$5:$P$20,MATCH('6. Decentralized Compost'!AL$4,'Waste Composition'!$O$5:$O$20,0))*$B18</f>
        <v>333.96</v>
      </c>
      <c r="AM18" s="164">
        <f>INDEX('Waste Composition'!$P$5:$P$20,MATCH('6. Decentralized Compost'!AM$4,'Waste Composition'!$O$5:$O$20,0))*$B18</f>
        <v>13.915000000000001</v>
      </c>
      <c r="AN18" s="164">
        <f>INDEX('Waste Composition'!$P$5:$P$20,MATCH('6. Decentralized Compost'!AN$4,'Waste Composition'!$O$5:$O$20,0))*$B18</f>
        <v>333.96</v>
      </c>
      <c r="AO18" s="173">
        <f>INDEX('Waste Composition'!$P$5:$P$20,MATCH('6. Decentralized Compost'!AO$4,'Waste Composition'!$O$5:$O$20,0))*$B18</f>
        <v>222.64000000000001</v>
      </c>
      <c r="AQ18" s="214">
        <v>0</v>
      </c>
      <c r="AR18" s="215">
        <v>0</v>
      </c>
      <c r="AS18" s="215">
        <v>0</v>
      </c>
      <c r="AT18" s="215">
        <v>0</v>
      </c>
      <c r="AU18" s="215">
        <v>0</v>
      </c>
      <c r="AV18" s="215">
        <v>0</v>
      </c>
      <c r="AW18" s="215">
        <v>0</v>
      </c>
      <c r="AX18" s="215">
        <v>0</v>
      </c>
      <c r="AY18" s="215">
        <v>0</v>
      </c>
      <c r="AZ18" s="215">
        <v>0</v>
      </c>
      <c r="BA18" s="215">
        <v>0</v>
      </c>
      <c r="BB18" s="215">
        <v>0</v>
      </c>
      <c r="BC18" s="215">
        <v>0</v>
      </c>
      <c r="BD18" s="215">
        <v>0</v>
      </c>
      <c r="BE18" s="215">
        <v>0</v>
      </c>
      <c r="BF18" s="215">
        <v>0</v>
      </c>
      <c r="BH18" s="214">
        <v>0</v>
      </c>
      <c r="BI18" s="215">
        <v>0</v>
      </c>
      <c r="BJ18" s="215">
        <v>0</v>
      </c>
      <c r="BK18" s="215">
        <v>0</v>
      </c>
      <c r="BL18" s="215">
        <v>0</v>
      </c>
      <c r="BM18" s="215">
        <v>0</v>
      </c>
      <c r="BN18" s="215">
        <v>0</v>
      </c>
      <c r="BO18" s="215">
        <v>0</v>
      </c>
      <c r="BP18" s="215">
        <v>0</v>
      </c>
      <c r="BQ18" s="215">
        <v>0</v>
      </c>
      <c r="BR18" s="215">
        <v>0</v>
      </c>
      <c r="BS18" s="215">
        <v>0</v>
      </c>
      <c r="BT18" s="215">
        <v>0</v>
      </c>
      <c r="BU18" s="215">
        <v>0</v>
      </c>
      <c r="BV18" s="215">
        <v>0</v>
      </c>
      <c r="BW18" s="219">
        <v>0</v>
      </c>
      <c r="BY18" s="214">
        <v>0</v>
      </c>
      <c r="BZ18" s="215">
        <v>0</v>
      </c>
      <c r="CA18" s="215">
        <v>0</v>
      </c>
      <c r="CB18" s="215">
        <v>0</v>
      </c>
      <c r="CC18" s="215">
        <v>0</v>
      </c>
      <c r="CD18" s="215">
        <v>0</v>
      </c>
      <c r="CE18" s="215">
        <v>0</v>
      </c>
      <c r="CF18" s="215">
        <v>0</v>
      </c>
      <c r="CG18" s="215">
        <v>0</v>
      </c>
      <c r="CH18" s="215">
        <v>0</v>
      </c>
      <c r="CI18" s="215">
        <v>0</v>
      </c>
      <c r="CJ18" s="215">
        <v>0</v>
      </c>
      <c r="CK18" s="215">
        <v>0</v>
      </c>
      <c r="CL18" s="215">
        <v>0</v>
      </c>
      <c r="CM18" s="215">
        <v>0</v>
      </c>
      <c r="CN18" s="219">
        <v>0</v>
      </c>
      <c r="CP18" s="214">
        <v>1</v>
      </c>
      <c r="CQ18" s="215">
        <f>'Waste Composition'!$G$5/'Waste Composition'!$P$5</f>
        <v>0.4705882352941177</v>
      </c>
      <c r="CR18" s="215">
        <v>0</v>
      </c>
      <c r="CS18" s="215">
        <v>0</v>
      </c>
      <c r="CT18" s="215">
        <v>1</v>
      </c>
      <c r="CU18" s="215">
        <v>1</v>
      </c>
      <c r="CV18" s="215">
        <v>1</v>
      </c>
      <c r="CW18" s="215">
        <v>1</v>
      </c>
      <c r="CX18" s="215">
        <v>1</v>
      </c>
      <c r="CY18" s="215">
        <v>1</v>
      </c>
      <c r="CZ18" s="215">
        <v>1</v>
      </c>
      <c r="DA18" s="215">
        <v>1</v>
      </c>
      <c r="DB18" s="215">
        <v>1</v>
      </c>
      <c r="DC18" s="215">
        <v>1</v>
      </c>
      <c r="DD18" s="215">
        <v>1</v>
      </c>
      <c r="DE18" s="219">
        <v>1</v>
      </c>
      <c r="DG18" s="214">
        <v>0</v>
      </c>
      <c r="DH18" s="215">
        <f>'Waste Composition'!$G$16/'Waste Composition'!$P$5</f>
        <v>0.52941176470588236</v>
      </c>
      <c r="DI18" s="215">
        <v>1</v>
      </c>
      <c r="DJ18" s="215">
        <v>1</v>
      </c>
      <c r="DK18" s="215">
        <v>0</v>
      </c>
      <c r="DL18" s="215">
        <v>0</v>
      </c>
      <c r="DM18" s="215">
        <v>0</v>
      </c>
      <c r="DN18" s="215">
        <v>0</v>
      </c>
      <c r="DO18" s="215">
        <v>0</v>
      </c>
      <c r="DP18" s="215">
        <v>0</v>
      </c>
      <c r="DQ18" s="215">
        <v>0</v>
      </c>
      <c r="DR18" s="215">
        <v>0</v>
      </c>
      <c r="DS18" s="215">
        <v>0</v>
      </c>
      <c r="DT18" s="215">
        <v>0</v>
      </c>
      <c r="DU18" s="215">
        <v>0</v>
      </c>
      <c r="DV18" s="215">
        <v>0</v>
      </c>
      <c r="DX18" s="214">
        <v>0</v>
      </c>
      <c r="DY18" s="215">
        <v>0</v>
      </c>
      <c r="DZ18" s="215">
        <v>0</v>
      </c>
      <c r="EA18" s="215">
        <v>0</v>
      </c>
      <c r="EB18" s="215">
        <v>0</v>
      </c>
      <c r="EC18" s="215">
        <v>0</v>
      </c>
      <c r="ED18" s="215">
        <v>0</v>
      </c>
      <c r="EE18" s="215">
        <v>0</v>
      </c>
      <c r="EF18" s="215">
        <v>0</v>
      </c>
      <c r="EG18" s="215">
        <v>0</v>
      </c>
      <c r="EH18" s="215">
        <v>0</v>
      </c>
      <c r="EI18" s="215">
        <v>0</v>
      </c>
      <c r="EJ18" s="215">
        <v>0</v>
      </c>
      <c r="EK18" s="215">
        <v>0</v>
      </c>
      <c r="EL18" s="215">
        <v>0</v>
      </c>
      <c r="EM18" s="215">
        <v>0</v>
      </c>
      <c r="EO18" s="172">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64">
        <f>$AM$18*BD18</f>
        <v>0</v>
      </c>
      <c r="FC18" s="164">
        <f>$AN$18*BE18</f>
        <v>0</v>
      </c>
      <c r="FD18" s="173">
        <f>$AO$18*BF18</f>
        <v>0</v>
      </c>
      <c r="FE18" s="229"/>
      <c r="FF18" s="172">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64">
        <f>$AM$18*BU18</f>
        <v>0</v>
      </c>
      <c r="FT18" s="164">
        <f>$AN$18*BV18</f>
        <v>0</v>
      </c>
      <c r="FU18" s="173">
        <f>$AO$18*BW18</f>
        <v>0</v>
      </c>
      <c r="FV18" s="229"/>
      <c r="FW18" s="172">
        <f>$Z$18*BY18</f>
        <v>0</v>
      </c>
      <c r="FX18" s="164">
        <f>$AA$18*BZ18</f>
        <v>0</v>
      </c>
      <c r="FY18" s="164">
        <f>$AB$18*CA18</f>
        <v>0</v>
      </c>
      <c r="FZ18" s="164">
        <f>$AC$18*CB18</f>
        <v>0</v>
      </c>
      <c r="GA18" s="164">
        <f>$AD$18*CC18</f>
        <v>0</v>
      </c>
      <c r="GB18" s="164">
        <f>$AE$18*CD18</f>
        <v>0</v>
      </c>
      <c r="GC18" s="164">
        <f>$AF$18*CE18</f>
        <v>0</v>
      </c>
      <c r="GD18" s="164">
        <f>$AG$18*CF18</f>
        <v>0</v>
      </c>
      <c r="GE18" s="164">
        <f>$AH$18*CG18</f>
        <v>0</v>
      </c>
      <c r="GF18" s="164">
        <f>$AI$18*CH18</f>
        <v>0</v>
      </c>
      <c r="GG18" s="164">
        <f>$AJ$18*CI18</f>
        <v>0</v>
      </c>
      <c r="GH18" s="164">
        <f>$AK$18*CJ18</f>
        <v>0</v>
      </c>
      <c r="GI18" s="164">
        <f>$AL$18*CK18</f>
        <v>0</v>
      </c>
      <c r="GJ18" s="164">
        <f>$AM$18*CL18</f>
        <v>0</v>
      </c>
      <c r="GK18" s="164">
        <f>$AN$18*CM18</f>
        <v>0</v>
      </c>
      <c r="GL18" s="173">
        <f>$AO$18*CN18</f>
        <v>0</v>
      </c>
      <c r="GM18" s="229"/>
      <c r="GN18" s="172">
        <f>$Z$18*CP18</f>
        <v>111.32000000000001</v>
      </c>
      <c r="GO18" s="164">
        <f>$AA$18*CQ18</f>
        <v>222.64000000000001</v>
      </c>
      <c r="GP18" s="164">
        <f>$AB$18*CR18</f>
        <v>0</v>
      </c>
      <c r="GQ18" s="164">
        <f>$AC$18*CS18</f>
        <v>0</v>
      </c>
      <c r="GR18" s="164">
        <f>$AD$18*CT18</f>
        <v>41.744999999999997</v>
      </c>
      <c r="GS18" s="164">
        <f>$AE$18*CU18</f>
        <v>69.575000000000003</v>
      </c>
      <c r="GT18" s="164">
        <f>$AF$18*CV18</f>
        <v>13.915000000000001</v>
      </c>
      <c r="GU18" s="164">
        <f>$AG$18*CW18</f>
        <v>208.72499999999999</v>
      </c>
      <c r="GV18" s="164">
        <f>$AH$18*CX18</f>
        <v>27.830000000000002</v>
      </c>
      <c r="GW18" s="164">
        <f>$AI$18*CY18</f>
        <v>27.830000000000002</v>
      </c>
      <c r="GX18" s="164">
        <f>$AJ$18*CZ18</f>
        <v>69.575000000000003</v>
      </c>
      <c r="GY18" s="164">
        <f>$AK$18*DA18</f>
        <v>83.49</v>
      </c>
      <c r="GZ18" s="164">
        <f>$AL$18*DB18</f>
        <v>333.96</v>
      </c>
      <c r="HA18" s="164">
        <f>$AM$18*DC18</f>
        <v>13.915000000000001</v>
      </c>
      <c r="HB18" s="164">
        <f>$AN$18*DD18</f>
        <v>333.96</v>
      </c>
      <c r="HC18" s="173">
        <f>$AO$18*DE18</f>
        <v>222.64000000000001</v>
      </c>
      <c r="HD18" s="229"/>
      <c r="HE18" s="172">
        <f>$Z$18*DG18</f>
        <v>0</v>
      </c>
      <c r="HF18" s="164">
        <f>$AA$18*DH18</f>
        <v>250.46999999999997</v>
      </c>
      <c r="HG18" s="164">
        <f>$AB$18*DI18</f>
        <v>500.94</v>
      </c>
      <c r="HH18" s="164">
        <f>$AC$18*DJ18</f>
        <v>250.47</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64">
        <f>$AM$18*DT18</f>
        <v>0</v>
      </c>
      <c r="HS18" s="164">
        <f>$AN$18*DU18</f>
        <v>0</v>
      </c>
      <c r="HT18" s="173">
        <f>$AO$18*DV18</f>
        <v>0</v>
      </c>
      <c r="HU18" s="229"/>
      <c r="HV18" s="172">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64">
        <f>$AM$18*EK18</f>
        <v>0</v>
      </c>
      <c r="IJ18" s="164">
        <f>$AN$18*EL18</f>
        <v>0</v>
      </c>
      <c r="IK18" s="173">
        <f>$AO$18*EM18</f>
        <v>0</v>
      </c>
      <c r="IM18" s="65" t="s">
        <v>235</v>
      </c>
      <c r="IN18" s="62">
        <f t="shared" si="4"/>
        <v>0</v>
      </c>
      <c r="IO18" s="289">
        <f t="shared" si="5"/>
        <v>0</v>
      </c>
      <c r="IP18" s="289">
        <f t="shared" si="6"/>
        <v>195.78279106785317</v>
      </c>
      <c r="IQ18" s="289">
        <f t="shared" si="7"/>
        <v>171.92935</v>
      </c>
      <c r="IR18" s="289">
        <f t="shared" si="8"/>
        <v>0</v>
      </c>
      <c r="IS18" s="236">
        <f t="shared" si="9"/>
        <v>0</v>
      </c>
    </row>
    <row r="19" spans="1:253">
      <c r="A19" s="62" t="s">
        <v>266</v>
      </c>
      <c r="B19" s="145">
        <f>INDEX('Waste Projections'!$H21:$AL21,MATCH('6. Decentralized Compost'!$B$1,'Waste Projections'!$H$6:$AL$6,0))</f>
        <v>1047.98</v>
      </c>
      <c r="C19" s="286" t="s">
        <v>253</v>
      </c>
      <c r="D19" s="154" t="s">
        <v>249</v>
      </c>
      <c r="E19" s="83" t="s">
        <v>249</v>
      </c>
      <c r="F19" s="156">
        <v>0</v>
      </c>
      <c r="G19" s="83" t="s">
        <v>249</v>
      </c>
      <c r="H19" s="156">
        <v>0</v>
      </c>
      <c r="I19" s="156" t="str">
        <f t="shared" si="0"/>
        <v>N/A</v>
      </c>
      <c r="J19" s="156">
        <v>70.900000000000006</v>
      </c>
      <c r="K19" s="190" t="s">
        <v>220</v>
      </c>
      <c r="L19" s="156">
        <v>12</v>
      </c>
      <c r="M19" s="190" t="s">
        <v>219</v>
      </c>
      <c r="N19" s="172">
        <f t="shared" si="3"/>
        <v>4527.2736000000004</v>
      </c>
      <c r="O19" s="164">
        <f t="shared" si="1"/>
        <v>47553.140480000009</v>
      </c>
      <c r="P19" s="164">
        <f t="shared" si="1"/>
        <v>0</v>
      </c>
      <c r="Q19" s="173">
        <f t="shared" si="1"/>
        <v>0</v>
      </c>
      <c r="R19" s="172">
        <f>INDEX('Transportation GHG'!$B$21:$B$24,MATCH('6. Decentralized Compost'!R$4,'Transportation GHG'!$A$21:$A$24,0))*N19</f>
        <v>0.81226253420307704</v>
      </c>
      <c r="S19" s="164">
        <f>INDEX('Transportation GHG'!$B$21:$B$24,MATCH('6. Decentralized Compost'!S$4,'Transportation GHG'!$A$21:$A$24,0))*O19</f>
        <v>4.2658824944443081</v>
      </c>
      <c r="T19" s="164">
        <f>INDEX('Transportation GHG'!$B$21:$B$24,MATCH('6. Decentralized Compost'!T$4,'Transportation GHG'!$A$21:$A$24,0))*P19</f>
        <v>0</v>
      </c>
      <c r="U19" s="173">
        <f>INDEX('Transportation GHG'!$B$21:$B$24,MATCH('6. Decentralized Compost'!U$4,'Transportation GHG'!$A$21:$A$24,0))*Q19</f>
        <v>0</v>
      </c>
      <c r="Z19" s="172">
        <f>INDEX('Waste Composition'!$P$5:$P$20,MATCH('6. Decentralized Compost'!Z$4,'Waste Composition'!$O$5:$O$20,0))*$B19</f>
        <v>41.919200000000004</v>
      </c>
      <c r="AA19" s="164">
        <f>INDEX('Waste Composition'!$P$5:$P$20,MATCH('6. Decentralized Compost'!AA$4,'Waste Composition'!$O$5:$O$20,0))*$B19</f>
        <v>178.1566</v>
      </c>
      <c r="AB19" s="164">
        <f>INDEX('Waste Composition'!$P$5:$P$20,MATCH('6. Decentralized Compost'!AB$4,'Waste Composition'!$O$5:$O$20,0))*$B19</f>
        <v>188.63640000000001</v>
      </c>
      <c r="AC19" s="164">
        <f>INDEX('Waste Composition'!$P$5:$P$20,MATCH('6. Decentralized Compost'!AC$4,'Waste Composition'!$O$5:$O$20,0))*$B19</f>
        <v>94.318200000000004</v>
      </c>
      <c r="AD19" s="164">
        <f>INDEX('Waste Composition'!$P$5:$P$20,MATCH('6. Decentralized Compost'!AD$4,'Waste Composition'!$O$5:$O$20,0))*$B19</f>
        <v>15.7197</v>
      </c>
      <c r="AE19" s="164">
        <f>INDEX('Waste Composition'!$P$5:$P$20,MATCH('6. Decentralized Compost'!AE$4,'Waste Composition'!$O$5:$O$20,0))*$B19</f>
        <v>26.1995</v>
      </c>
      <c r="AF19" s="164">
        <f>INDEX('Waste Composition'!$P$5:$P$20,MATCH('6. Decentralized Compost'!AF$4,'Waste Composition'!$O$5:$O$20,0))*$B19</f>
        <v>5.2399000000000004</v>
      </c>
      <c r="AG19" s="164">
        <f>INDEX('Waste Composition'!$P$5:$P$20,MATCH('6. Decentralized Compost'!AG$4,'Waste Composition'!$O$5:$O$20,0))*$B19</f>
        <v>78.598500000000001</v>
      </c>
      <c r="AH19" s="164">
        <f>INDEX('Waste Composition'!$P$5:$P$20,MATCH('6. Decentralized Compost'!AH$4,'Waste Composition'!$O$5:$O$20,0))*$B19</f>
        <v>10.479800000000001</v>
      </c>
      <c r="AI19" s="164">
        <f>INDEX('Waste Composition'!$P$5:$P$20,MATCH('6. Decentralized Compost'!AI$4,'Waste Composition'!$O$5:$O$20,0))*$B19</f>
        <v>10.479800000000001</v>
      </c>
      <c r="AJ19" s="164">
        <f>INDEX('Waste Composition'!$P$5:$P$20,MATCH('6. Decentralized Compost'!AJ$4,'Waste Composition'!$O$5:$O$20,0))*$B19</f>
        <v>26.1995</v>
      </c>
      <c r="AK19" s="164">
        <f>INDEX('Waste Composition'!$P$5:$P$20,MATCH('6. Decentralized Compost'!AK$4,'Waste Composition'!$O$5:$O$20,0))*$B19</f>
        <v>31.439399999999999</v>
      </c>
      <c r="AL19" s="164">
        <f>INDEX('Waste Composition'!$P$5:$P$20,MATCH('6. Decentralized Compost'!AL$4,'Waste Composition'!$O$5:$O$20,0))*$B19</f>
        <v>125.7576</v>
      </c>
      <c r="AM19" s="164">
        <f>INDEX('Waste Composition'!$P$5:$P$20,MATCH('6. Decentralized Compost'!AM$4,'Waste Composition'!$O$5:$O$20,0))*$B19</f>
        <v>5.2399000000000004</v>
      </c>
      <c r="AN19" s="164">
        <f>INDEX('Waste Composition'!$P$5:$P$20,MATCH('6. Decentralized Compost'!AN$4,'Waste Composition'!$O$5:$O$20,0))*$B19</f>
        <v>125.7576</v>
      </c>
      <c r="AO19" s="173">
        <f>INDEX('Waste Composition'!$P$5:$P$20,MATCH('6. Decentralized Compost'!AO$4,'Waste Composition'!$O$5:$O$20,0))*$B19</f>
        <v>83.838400000000007</v>
      </c>
      <c r="AQ19" s="214">
        <v>0</v>
      </c>
      <c r="AR19" s="215">
        <v>0</v>
      </c>
      <c r="AS19" s="215">
        <v>0</v>
      </c>
      <c r="AT19" s="215">
        <v>0</v>
      </c>
      <c r="AU19" s="215">
        <v>0</v>
      </c>
      <c r="AV19" s="215">
        <v>0</v>
      </c>
      <c r="AW19" s="215">
        <v>0</v>
      </c>
      <c r="AX19" s="215">
        <v>0</v>
      </c>
      <c r="AY19" s="215">
        <v>0</v>
      </c>
      <c r="AZ19" s="215">
        <v>0</v>
      </c>
      <c r="BA19" s="215">
        <v>0</v>
      </c>
      <c r="BB19" s="215">
        <v>0</v>
      </c>
      <c r="BC19" s="215">
        <v>0</v>
      </c>
      <c r="BD19" s="215">
        <v>0</v>
      </c>
      <c r="BE19" s="215">
        <v>0</v>
      </c>
      <c r="BF19" s="215">
        <v>0</v>
      </c>
      <c r="BH19" s="214">
        <v>0</v>
      </c>
      <c r="BI19" s="215">
        <v>0</v>
      </c>
      <c r="BJ19" s="215">
        <v>0</v>
      </c>
      <c r="BK19" s="215">
        <v>0</v>
      </c>
      <c r="BL19" s="215">
        <v>0</v>
      </c>
      <c r="BM19" s="215">
        <v>0</v>
      </c>
      <c r="BN19" s="215">
        <v>0</v>
      </c>
      <c r="BO19" s="215">
        <v>0</v>
      </c>
      <c r="BP19" s="215">
        <v>0</v>
      </c>
      <c r="BQ19" s="215">
        <v>0</v>
      </c>
      <c r="BR19" s="215">
        <v>0</v>
      </c>
      <c r="BS19" s="215">
        <v>0</v>
      </c>
      <c r="BT19" s="215">
        <v>0</v>
      </c>
      <c r="BU19" s="215">
        <v>0</v>
      </c>
      <c r="BV19" s="215">
        <v>0</v>
      </c>
      <c r="BW19" s="219">
        <v>0</v>
      </c>
      <c r="BY19" s="214">
        <v>0</v>
      </c>
      <c r="BZ19" s="215">
        <v>0</v>
      </c>
      <c r="CA19" s="215">
        <v>0</v>
      </c>
      <c r="CB19" s="215">
        <v>0</v>
      </c>
      <c r="CC19" s="215">
        <v>0</v>
      </c>
      <c r="CD19" s="215">
        <v>0</v>
      </c>
      <c r="CE19" s="215">
        <v>0</v>
      </c>
      <c r="CF19" s="215">
        <v>0</v>
      </c>
      <c r="CG19" s="215">
        <v>0</v>
      </c>
      <c r="CH19" s="215">
        <v>0</v>
      </c>
      <c r="CI19" s="215">
        <v>0</v>
      </c>
      <c r="CJ19" s="215">
        <v>0</v>
      </c>
      <c r="CK19" s="215">
        <v>0</v>
      </c>
      <c r="CL19" s="215">
        <v>0</v>
      </c>
      <c r="CM19" s="215">
        <v>0</v>
      </c>
      <c r="CN19" s="219">
        <v>0</v>
      </c>
      <c r="CP19" s="214">
        <v>1</v>
      </c>
      <c r="CQ19" s="215">
        <f>'Waste Composition'!$G$5/'Waste Composition'!$P$5</f>
        <v>0.4705882352941177</v>
      </c>
      <c r="CR19" s="215">
        <v>0</v>
      </c>
      <c r="CS19" s="215">
        <v>0</v>
      </c>
      <c r="CT19" s="215">
        <v>1</v>
      </c>
      <c r="CU19" s="215">
        <v>1</v>
      </c>
      <c r="CV19" s="215">
        <v>1</v>
      </c>
      <c r="CW19" s="215">
        <v>1</v>
      </c>
      <c r="CX19" s="215">
        <v>1</v>
      </c>
      <c r="CY19" s="215">
        <v>1</v>
      </c>
      <c r="CZ19" s="215">
        <v>1</v>
      </c>
      <c r="DA19" s="215">
        <v>1</v>
      </c>
      <c r="DB19" s="215">
        <v>1</v>
      </c>
      <c r="DC19" s="215">
        <v>1</v>
      </c>
      <c r="DD19" s="215">
        <v>1</v>
      </c>
      <c r="DE19" s="219">
        <v>1</v>
      </c>
      <c r="DG19" s="214">
        <v>0</v>
      </c>
      <c r="DH19" s="215">
        <f>'Waste Composition'!$G$16/'Waste Composition'!$P$5</f>
        <v>0.52941176470588236</v>
      </c>
      <c r="DI19" s="215">
        <v>1</v>
      </c>
      <c r="DJ19" s="215">
        <v>1</v>
      </c>
      <c r="DK19" s="215">
        <v>0</v>
      </c>
      <c r="DL19" s="215">
        <v>0</v>
      </c>
      <c r="DM19" s="215">
        <v>0</v>
      </c>
      <c r="DN19" s="215">
        <v>0</v>
      </c>
      <c r="DO19" s="215">
        <v>0</v>
      </c>
      <c r="DP19" s="215">
        <v>0</v>
      </c>
      <c r="DQ19" s="215">
        <v>0</v>
      </c>
      <c r="DR19" s="215">
        <v>0</v>
      </c>
      <c r="DS19" s="215">
        <v>0</v>
      </c>
      <c r="DT19" s="215">
        <v>0</v>
      </c>
      <c r="DU19" s="215">
        <v>0</v>
      </c>
      <c r="DV19" s="215">
        <v>0</v>
      </c>
      <c r="DX19" s="214">
        <v>0</v>
      </c>
      <c r="DY19" s="215">
        <v>0</v>
      </c>
      <c r="DZ19" s="215">
        <v>0</v>
      </c>
      <c r="EA19" s="215">
        <v>0</v>
      </c>
      <c r="EB19" s="215">
        <v>0</v>
      </c>
      <c r="EC19" s="215">
        <v>0</v>
      </c>
      <c r="ED19" s="215">
        <v>0</v>
      </c>
      <c r="EE19" s="215">
        <v>0</v>
      </c>
      <c r="EF19" s="215">
        <v>0</v>
      </c>
      <c r="EG19" s="215">
        <v>0</v>
      </c>
      <c r="EH19" s="215">
        <v>0</v>
      </c>
      <c r="EI19" s="215">
        <v>0</v>
      </c>
      <c r="EJ19" s="215">
        <v>0</v>
      </c>
      <c r="EK19" s="215">
        <v>0</v>
      </c>
      <c r="EL19" s="215">
        <v>0</v>
      </c>
      <c r="EM19" s="215">
        <v>0</v>
      </c>
      <c r="EO19" s="172">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64">
        <f>$AM$19*BD19</f>
        <v>0</v>
      </c>
      <c r="FC19" s="164">
        <f>$AN$19*BE19</f>
        <v>0</v>
      </c>
      <c r="FD19" s="173">
        <f>$AO$19*BF19</f>
        <v>0</v>
      </c>
      <c r="FE19" s="229"/>
      <c r="FF19" s="172">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64">
        <f>$AM$19*BU19</f>
        <v>0</v>
      </c>
      <c r="FT19" s="164">
        <f>$AN$19*BV19</f>
        <v>0</v>
      </c>
      <c r="FU19" s="173">
        <f>$AO$19*BW19</f>
        <v>0</v>
      </c>
      <c r="FV19" s="229"/>
      <c r="FW19" s="172">
        <f>$Z$19*BY19</f>
        <v>0</v>
      </c>
      <c r="FX19" s="164">
        <f>$AA$19*BZ19</f>
        <v>0</v>
      </c>
      <c r="FY19" s="164">
        <f>$AB$19*CA19</f>
        <v>0</v>
      </c>
      <c r="FZ19" s="164">
        <f>$AC$19*CB19</f>
        <v>0</v>
      </c>
      <c r="GA19" s="164">
        <f>$AD$19*CC19</f>
        <v>0</v>
      </c>
      <c r="GB19" s="164">
        <f>$AE$19*CD19</f>
        <v>0</v>
      </c>
      <c r="GC19" s="164">
        <f>$AF$19*CE19</f>
        <v>0</v>
      </c>
      <c r="GD19" s="164">
        <f>$AG$19*CF19</f>
        <v>0</v>
      </c>
      <c r="GE19" s="164">
        <f>$AH$19*CG19</f>
        <v>0</v>
      </c>
      <c r="GF19" s="164">
        <f>$AI$19*CH19</f>
        <v>0</v>
      </c>
      <c r="GG19" s="164">
        <f>$AJ$19*CI19</f>
        <v>0</v>
      </c>
      <c r="GH19" s="164">
        <f>$AK$19*CJ19</f>
        <v>0</v>
      </c>
      <c r="GI19" s="164">
        <f>$AL$19*CK19</f>
        <v>0</v>
      </c>
      <c r="GJ19" s="164">
        <f>$AM$19*CL19</f>
        <v>0</v>
      </c>
      <c r="GK19" s="164">
        <f>$AN$19*CM19</f>
        <v>0</v>
      </c>
      <c r="GL19" s="173">
        <f>$AO$19*CN19</f>
        <v>0</v>
      </c>
      <c r="GM19" s="229"/>
      <c r="GN19" s="172">
        <f>$Z$19*CP19</f>
        <v>41.919200000000004</v>
      </c>
      <c r="GO19" s="164">
        <f>$AA$19*CQ19</f>
        <v>83.838400000000007</v>
      </c>
      <c r="GP19" s="164">
        <f>$AB$19*CR19</f>
        <v>0</v>
      </c>
      <c r="GQ19" s="164">
        <f>$AC$19*CS19</f>
        <v>0</v>
      </c>
      <c r="GR19" s="164">
        <f>$AD$19*CT19</f>
        <v>15.7197</v>
      </c>
      <c r="GS19" s="164">
        <f>$AE$19*CU19</f>
        <v>26.1995</v>
      </c>
      <c r="GT19" s="164">
        <f>$AF$19*CV19</f>
        <v>5.2399000000000004</v>
      </c>
      <c r="GU19" s="164">
        <f>$AG$19*CW19</f>
        <v>78.598500000000001</v>
      </c>
      <c r="GV19" s="164">
        <f>$AH$19*CX19</f>
        <v>10.479800000000001</v>
      </c>
      <c r="GW19" s="164">
        <f>$AI$19*CY19</f>
        <v>10.479800000000001</v>
      </c>
      <c r="GX19" s="164">
        <f>$AJ$19*CZ19</f>
        <v>26.1995</v>
      </c>
      <c r="GY19" s="164">
        <f>$AK$19*DA19</f>
        <v>31.439399999999999</v>
      </c>
      <c r="GZ19" s="164">
        <f>$AL$19*DB19</f>
        <v>125.7576</v>
      </c>
      <c r="HA19" s="164">
        <f>$AM$19*DC19</f>
        <v>5.2399000000000004</v>
      </c>
      <c r="HB19" s="164">
        <f>$AN$19*DD19</f>
        <v>125.7576</v>
      </c>
      <c r="HC19" s="173">
        <f>$AO$19*DE19</f>
        <v>83.838400000000007</v>
      </c>
      <c r="HD19" s="229"/>
      <c r="HE19" s="172">
        <f>$Z$19*DG19</f>
        <v>0</v>
      </c>
      <c r="HF19" s="164">
        <f>$AA$19*DH19</f>
        <v>94.318200000000004</v>
      </c>
      <c r="HG19" s="164">
        <f>$AB$19*DI19</f>
        <v>188.63640000000001</v>
      </c>
      <c r="HH19" s="164">
        <f>$AC$19*DJ19</f>
        <v>94.318200000000004</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64">
        <f>$AM$19*DT19</f>
        <v>0</v>
      </c>
      <c r="HS19" s="164">
        <f>$AN$19*DU19</f>
        <v>0</v>
      </c>
      <c r="HT19" s="173">
        <f>$AO$19*DV19</f>
        <v>0</v>
      </c>
      <c r="HU19" s="229"/>
      <c r="HV19" s="172">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64">
        <f>$AM$19*EK19</f>
        <v>0</v>
      </c>
      <c r="IJ19" s="164">
        <f>$AN$19*EL19</f>
        <v>0</v>
      </c>
      <c r="IK19" s="173">
        <f>$AO$19*EM19</f>
        <v>0</v>
      </c>
      <c r="IM19" s="65" t="s">
        <v>236</v>
      </c>
      <c r="IN19" s="62">
        <f t="shared" si="4"/>
        <v>0</v>
      </c>
      <c r="IO19" s="289">
        <f t="shared" si="5"/>
        <v>0</v>
      </c>
      <c r="IP19" s="289">
        <f t="shared" si="6"/>
        <v>4698.7869856284751</v>
      </c>
      <c r="IQ19" s="289">
        <f t="shared" si="7"/>
        <v>4126.3044</v>
      </c>
      <c r="IR19" s="289">
        <f t="shared" si="8"/>
        <v>0</v>
      </c>
      <c r="IS19" s="236">
        <f t="shared" si="9"/>
        <v>0</v>
      </c>
    </row>
    <row r="20" spans="1:253" ht="14.65" thickBot="1">
      <c r="A20" s="62" t="s">
        <v>267</v>
      </c>
      <c r="B20" s="145">
        <f>INDEX('Waste Projections'!$H22:$AL22,MATCH('6. Decentralized Compost'!$B$1,'Waste Projections'!$H$6:$AL$6,0))</f>
        <v>773.87</v>
      </c>
      <c r="C20" s="286" t="s">
        <v>248</v>
      </c>
      <c r="D20" s="154" t="s">
        <v>249</v>
      </c>
      <c r="E20" s="83" t="s">
        <v>249</v>
      </c>
      <c r="F20" s="156">
        <v>0</v>
      </c>
      <c r="G20" s="83" t="s">
        <v>249</v>
      </c>
      <c r="H20" s="156">
        <v>0</v>
      </c>
      <c r="I20" s="156" t="str">
        <f t="shared" si="0"/>
        <v>N/A</v>
      </c>
      <c r="J20" s="156">
        <v>86.6</v>
      </c>
      <c r="K20" s="190" t="s">
        <v>220</v>
      </c>
      <c r="L20" s="156">
        <v>12</v>
      </c>
      <c r="M20" s="190" t="s">
        <v>219</v>
      </c>
      <c r="N20" s="172">
        <f t="shared" si="3"/>
        <v>3343.1183999999994</v>
      </c>
      <c r="O20" s="164">
        <f t="shared" si="1"/>
        <v>42890.970880000001</v>
      </c>
      <c r="P20" s="164">
        <f t="shared" si="1"/>
        <v>0</v>
      </c>
      <c r="Q20" s="173">
        <f t="shared" si="1"/>
        <v>0</v>
      </c>
      <c r="R20" s="172">
        <f>INDEX('Transportation GHG'!$B$21:$B$24,MATCH('6. Decentralized Compost'!R$4,'Transportation GHG'!$A$21:$A$24,0))*N20</f>
        <v>0.59980687355076912</v>
      </c>
      <c r="S20" s="164">
        <f>INDEX('Transportation GHG'!$B$21:$B$24,MATCH('6. Decentralized Compost'!S$4,'Transportation GHG'!$A$21:$A$24,0))*O20</f>
        <v>3.847650018481231</v>
      </c>
      <c r="T20" s="164">
        <f>INDEX('Transportation GHG'!$B$21:$B$24,MATCH('6. Decentralized Compost'!T$4,'Transportation GHG'!$A$21:$A$24,0))*P20</f>
        <v>0</v>
      </c>
      <c r="U20" s="173">
        <f>INDEX('Transportation GHG'!$B$21:$B$24,MATCH('6. Decentralized Compost'!U$4,'Transportation GHG'!$A$21:$A$24,0))*Q20</f>
        <v>0</v>
      </c>
      <c r="Z20" s="172">
        <f>INDEX('Waste Composition'!$P$5:$P$20,MATCH('6. Decentralized Compost'!Z$4,'Waste Composition'!$O$5:$O$20,0))*$B20</f>
        <v>30.954800000000002</v>
      </c>
      <c r="AA20" s="164">
        <f>INDEX('Waste Composition'!$P$5:$P$20,MATCH('6. Decentralized Compost'!AA$4,'Waste Composition'!$O$5:$O$20,0))*$B20</f>
        <v>131.55789999999999</v>
      </c>
      <c r="AB20" s="164">
        <f>INDEX('Waste Composition'!$P$5:$P$20,MATCH('6. Decentralized Compost'!AB$4,'Waste Composition'!$O$5:$O$20,0))*$B20</f>
        <v>139.29659999999998</v>
      </c>
      <c r="AC20" s="164">
        <f>INDEX('Waste Composition'!$P$5:$P$20,MATCH('6. Decentralized Compost'!AC$4,'Waste Composition'!$O$5:$O$20,0))*$B20</f>
        <v>69.648299999999992</v>
      </c>
      <c r="AD20" s="164">
        <f>INDEX('Waste Composition'!$P$5:$P$20,MATCH('6. Decentralized Compost'!AD$4,'Waste Composition'!$O$5:$O$20,0))*$B20</f>
        <v>11.60805</v>
      </c>
      <c r="AE20" s="164">
        <f>INDEX('Waste Composition'!$P$5:$P$20,MATCH('6. Decentralized Compost'!AE$4,'Waste Composition'!$O$5:$O$20,0))*$B20</f>
        <v>19.34675</v>
      </c>
      <c r="AF20" s="164">
        <f>INDEX('Waste Composition'!$P$5:$P$20,MATCH('6. Decentralized Compost'!AF$4,'Waste Composition'!$O$5:$O$20,0))*$B20</f>
        <v>3.8693500000000003</v>
      </c>
      <c r="AG20" s="164">
        <f>INDEX('Waste Composition'!$P$5:$P$20,MATCH('6. Decentralized Compost'!AG$4,'Waste Composition'!$O$5:$O$20,0))*$B20</f>
        <v>58.04025</v>
      </c>
      <c r="AH20" s="164">
        <f>INDEX('Waste Composition'!$P$5:$P$20,MATCH('6. Decentralized Compost'!AH$4,'Waste Composition'!$O$5:$O$20,0))*$B20</f>
        <v>7.7387000000000006</v>
      </c>
      <c r="AI20" s="164">
        <f>INDEX('Waste Composition'!$P$5:$P$20,MATCH('6. Decentralized Compost'!AI$4,'Waste Composition'!$O$5:$O$20,0))*$B20</f>
        <v>7.7387000000000006</v>
      </c>
      <c r="AJ20" s="164">
        <f>INDEX('Waste Composition'!$P$5:$P$20,MATCH('6. Decentralized Compost'!AJ$4,'Waste Composition'!$O$5:$O$20,0))*$B20</f>
        <v>19.34675</v>
      </c>
      <c r="AK20" s="164">
        <f>INDEX('Waste Composition'!$P$5:$P$20,MATCH('6. Decentralized Compost'!AK$4,'Waste Composition'!$O$5:$O$20,0))*$B20</f>
        <v>23.216100000000001</v>
      </c>
      <c r="AL20" s="164">
        <f>INDEX('Waste Composition'!$P$5:$P$20,MATCH('6. Decentralized Compost'!AL$4,'Waste Composition'!$O$5:$O$20,0))*$B20</f>
        <v>92.864400000000003</v>
      </c>
      <c r="AM20" s="164">
        <f>INDEX('Waste Composition'!$P$5:$P$20,MATCH('6. Decentralized Compost'!AM$4,'Waste Composition'!$O$5:$O$20,0))*$B20</f>
        <v>3.8693500000000003</v>
      </c>
      <c r="AN20" s="164">
        <f>INDEX('Waste Composition'!$P$5:$P$20,MATCH('6. Decentralized Compost'!AN$4,'Waste Composition'!$O$5:$O$20,0))*$B20</f>
        <v>92.864400000000003</v>
      </c>
      <c r="AO20" s="173">
        <f>INDEX('Waste Composition'!$P$5:$P$20,MATCH('6. Decentralized Compost'!AO$4,'Waste Composition'!$O$5:$O$20,0))*$B20</f>
        <v>61.909600000000005</v>
      </c>
      <c r="AQ20" s="214">
        <v>0</v>
      </c>
      <c r="AR20" s="215">
        <v>0</v>
      </c>
      <c r="AS20" s="215">
        <v>0</v>
      </c>
      <c r="AT20" s="215">
        <v>0</v>
      </c>
      <c r="AU20" s="215">
        <v>0</v>
      </c>
      <c r="AV20" s="215">
        <v>0</v>
      </c>
      <c r="AW20" s="215">
        <v>0</v>
      </c>
      <c r="AX20" s="215">
        <v>0</v>
      </c>
      <c r="AY20" s="215">
        <v>0</v>
      </c>
      <c r="AZ20" s="215">
        <v>0</v>
      </c>
      <c r="BA20" s="215">
        <v>0</v>
      </c>
      <c r="BB20" s="215">
        <v>0</v>
      </c>
      <c r="BC20" s="215">
        <v>0</v>
      </c>
      <c r="BD20" s="215">
        <v>0</v>
      </c>
      <c r="BE20" s="215">
        <v>0</v>
      </c>
      <c r="BF20" s="215">
        <v>0</v>
      </c>
      <c r="BH20" s="214">
        <v>0</v>
      </c>
      <c r="BI20" s="215">
        <v>0</v>
      </c>
      <c r="BJ20" s="215">
        <v>0</v>
      </c>
      <c r="BK20" s="215">
        <v>0</v>
      </c>
      <c r="BL20" s="215">
        <v>0</v>
      </c>
      <c r="BM20" s="215">
        <v>0</v>
      </c>
      <c r="BN20" s="215">
        <v>0</v>
      </c>
      <c r="BO20" s="215">
        <v>0</v>
      </c>
      <c r="BP20" s="215">
        <v>0</v>
      </c>
      <c r="BQ20" s="215">
        <v>0</v>
      </c>
      <c r="BR20" s="215">
        <v>0</v>
      </c>
      <c r="BS20" s="215">
        <v>0</v>
      </c>
      <c r="BT20" s="215">
        <v>0</v>
      </c>
      <c r="BU20" s="215">
        <v>0</v>
      </c>
      <c r="BV20" s="215">
        <v>0</v>
      </c>
      <c r="BW20" s="219">
        <v>0</v>
      </c>
      <c r="BY20" s="214">
        <v>1</v>
      </c>
      <c r="BZ20" s="215">
        <f>'Waste Composition'!$G$5/'Waste Composition'!$P$5</f>
        <v>0.4705882352941177</v>
      </c>
      <c r="CA20" s="215">
        <v>0</v>
      </c>
      <c r="CB20" s="215">
        <v>0</v>
      </c>
      <c r="CC20" s="215">
        <v>1</v>
      </c>
      <c r="CD20" s="215">
        <v>1</v>
      </c>
      <c r="CE20" s="215">
        <v>1</v>
      </c>
      <c r="CF20" s="215">
        <v>1</v>
      </c>
      <c r="CG20" s="215">
        <v>1</v>
      </c>
      <c r="CH20" s="215">
        <v>1</v>
      </c>
      <c r="CI20" s="215">
        <v>1</v>
      </c>
      <c r="CJ20" s="215">
        <v>1</v>
      </c>
      <c r="CK20" s="215">
        <v>1</v>
      </c>
      <c r="CL20" s="215">
        <v>1</v>
      </c>
      <c r="CM20" s="215">
        <v>1</v>
      </c>
      <c r="CN20" s="219">
        <v>1</v>
      </c>
      <c r="CP20" s="214">
        <v>0</v>
      </c>
      <c r="CQ20" s="215">
        <v>0</v>
      </c>
      <c r="CR20" s="215">
        <v>0</v>
      </c>
      <c r="CS20" s="215">
        <v>0</v>
      </c>
      <c r="CT20" s="215">
        <v>0</v>
      </c>
      <c r="CU20" s="215">
        <v>0</v>
      </c>
      <c r="CV20" s="215">
        <v>0</v>
      </c>
      <c r="CW20" s="215">
        <v>0</v>
      </c>
      <c r="CX20" s="215">
        <v>0</v>
      </c>
      <c r="CY20" s="215">
        <v>0</v>
      </c>
      <c r="CZ20" s="215">
        <v>0</v>
      </c>
      <c r="DA20" s="215">
        <v>0</v>
      </c>
      <c r="DB20" s="215">
        <v>0</v>
      </c>
      <c r="DC20" s="215">
        <v>0</v>
      </c>
      <c r="DD20" s="215">
        <v>0</v>
      </c>
      <c r="DE20" s="219">
        <v>0</v>
      </c>
      <c r="DG20" s="214">
        <v>0</v>
      </c>
      <c r="DH20" s="215">
        <f>'Waste Composition'!$G$16/'Waste Composition'!$P$5</f>
        <v>0.52941176470588236</v>
      </c>
      <c r="DI20" s="215">
        <v>1</v>
      </c>
      <c r="DJ20" s="215">
        <v>1</v>
      </c>
      <c r="DK20" s="215">
        <v>0</v>
      </c>
      <c r="DL20" s="215">
        <v>0</v>
      </c>
      <c r="DM20" s="215">
        <v>0</v>
      </c>
      <c r="DN20" s="215">
        <v>0</v>
      </c>
      <c r="DO20" s="215">
        <v>0</v>
      </c>
      <c r="DP20" s="215">
        <v>0</v>
      </c>
      <c r="DQ20" s="215">
        <v>0</v>
      </c>
      <c r="DR20" s="215">
        <v>0</v>
      </c>
      <c r="DS20" s="215">
        <v>0</v>
      </c>
      <c r="DT20" s="215">
        <v>0</v>
      </c>
      <c r="DU20" s="215">
        <v>0</v>
      </c>
      <c r="DV20" s="215">
        <v>0</v>
      </c>
      <c r="DX20" s="214">
        <v>0</v>
      </c>
      <c r="DY20" s="215">
        <v>0</v>
      </c>
      <c r="DZ20" s="215">
        <v>0</v>
      </c>
      <c r="EA20" s="215">
        <v>0</v>
      </c>
      <c r="EB20" s="215">
        <v>0</v>
      </c>
      <c r="EC20" s="215">
        <v>0</v>
      </c>
      <c r="ED20" s="215">
        <v>0</v>
      </c>
      <c r="EE20" s="215">
        <v>0</v>
      </c>
      <c r="EF20" s="215">
        <v>0</v>
      </c>
      <c r="EG20" s="215">
        <v>0</v>
      </c>
      <c r="EH20" s="215">
        <v>0</v>
      </c>
      <c r="EI20" s="215">
        <v>0</v>
      </c>
      <c r="EJ20" s="215">
        <v>0</v>
      </c>
      <c r="EK20" s="215">
        <v>0</v>
      </c>
      <c r="EL20" s="215">
        <v>0</v>
      </c>
      <c r="EM20" s="215">
        <v>0</v>
      </c>
      <c r="EO20" s="172">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64">
        <f>$AM$20*BD20</f>
        <v>0</v>
      </c>
      <c r="FC20" s="164">
        <f>$AN$20*BE20</f>
        <v>0</v>
      </c>
      <c r="FD20" s="173">
        <f>$AO$20*BF20</f>
        <v>0</v>
      </c>
      <c r="FE20" s="229"/>
      <c r="FF20" s="172">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64">
        <f>$AM$20*BU20</f>
        <v>0</v>
      </c>
      <c r="FT20" s="164">
        <f>$AN$20*BV20</f>
        <v>0</v>
      </c>
      <c r="FU20" s="173">
        <f>$AO$20*BW20</f>
        <v>0</v>
      </c>
      <c r="FV20" s="229"/>
      <c r="FW20" s="172">
        <f>$Z$20*BY20</f>
        <v>30.954800000000002</v>
      </c>
      <c r="FX20" s="164">
        <f>$AA$20*BZ20</f>
        <v>61.909600000000005</v>
      </c>
      <c r="FY20" s="164">
        <f>$AB$20*CA20</f>
        <v>0</v>
      </c>
      <c r="FZ20" s="164">
        <f>$AC$20*CB20</f>
        <v>0</v>
      </c>
      <c r="GA20" s="164">
        <f>$AD$20*CC20</f>
        <v>11.60805</v>
      </c>
      <c r="GB20" s="164">
        <f>$AE$20*CD20</f>
        <v>19.34675</v>
      </c>
      <c r="GC20" s="164">
        <f>$AF$20*CE20</f>
        <v>3.8693500000000003</v>
      </c>
      <c r="GD20" s="164">
        <f>$AG$20*CF20</f>
        <v>58.04025</v>
      </c>
      <c r="GE20" s="164">
        <f>$AH$20*CG20</f>
        <v>7.7387000000000006</v>
      </c>
      <c r="GF20" s="164">
        <f>$AI$20*CH20</f>
        <v>7.7387000000000006</v>
      </c>
      <c r="GG20" s="164">
        <f>$AJ$20*CI20</f>
        <v>19.34675</v>
      </c>
      <c r="GH20" s="164">
        <f>$AK$20*CJ20</f>
        <v>23.216100000000001</v>
      </c>
      <c r="GI20" s="164">
        <f>$AL$20*CK20</f>
        <v>92.864400000000003</v>
      </c>
      <c r="GJ20" s="164">
        <f>$AM$20*CL20</f>
        <v>3.8693500000000003</v>
      </c>
      <c r="GK20" s="164">
        <f>$AN$20*CM20</f>
        <v>92.864400000000003</v>
      </c>
      <c r="GL20" s="173">
        <f>$AO$20*CN20</f>
        <v>61.909600000000005</v>
      </c>
      <c r="GM20" s="229"/>
      <c r="GN20" s="172">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64">
        <f>$AM$20*DC20</f>
        <v>0</v>
      </c>
      <c r="HB20" s="164">
        <f>$AN$20*DD20</f>
        <v>0</v>
      </c>
      <c r="HC20" s="173">
        <f>$AO$20*DE20</f>
        <v>0</v>
      </c>
      <c r="HD20" s="229"/>
      <c r="HE20" s="172">
        <f>$Z$20*DG20</f>
        <v>0</v>
      </c>
      <c r="HF20" s="164">
        <f>$AA$20*DH20</f>
        <v>69.648299999999992</v>
      </c>
      <c r="HG20" s="164">
        <f>$AB$20*DI20</f>
        <v>139.29659999999998</v>
      </c>
      <c r="HH20" s="164">
        <f>$AC$20*DJ20</f>
        <v>69.648299999999992</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64">
        <f>$AM$20*DT20</f>
        <v>0</v>
      </c>
      <c r="HS20" s="164">
        <f>$AN$20*DU20</f>
        <v>0</v>
      </c>
      <c r="HT20" s="173">
        <f>$AO$20*DV20</f>
        <v>0</v>
      </c>
      <c r="HU20" s="229"/>
      <c r="HV20" s="172">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64">
        <f>$AM$20*EK20</f>
        <v>0</v>
      </c>
      <c r="IJ20" s="164">
        <f>$AN$20*EL20</f>
        <v>0</v>
      </c>
      <c r="IK20" s="173">
        <f>$AO$20*EM20</f>
        <v>0</v>
      </c>
      <c r="IM20" s="69" t="s">
        <v>237</v>
      </c>
      <c r="IN20" s="282">
        <f t="shared" si="4"/>
        <v>0</v>
      </c>
      <c r="IO20" s="237">
        <f t="shared" si="5"/>
        <v>0</v>
      </c>
      <c r="IP20" s="237">
        <f t="shared" si="6"/>
        <v>4044.3463999999999</v>
      </c>
      <c r="IQ20" s="237">
        <f t="shared" si="7"/>
        <v>2750.8696</v>
      </c>
      <c r="IR20" s="237">
        <f t="shared" si="8"/>
        <v>0</v>
      </c>
      <c r="IS20" s="238">
        <f t="shared" si="9"/>
        <v>0</v>
      </c>
    </row>
    <row r="21" spans="1:253" ht="14.65" thickBot="1">
      <c r="A21" s="283" t="s">
        <v>268</v>
      </c>
      <c r="B21" s="145">
        <f>INDEX('Waste Projections'!$H23:$AL23,MATCH('6. Decentralized Compost'!$B$1,'Waste Projections'!$H$6:$AL$6,0))</f>
        <v>8428</v>
      </c>
      <c r="C21" s="286" t="s">
        <v>253</v>
      </c>
      <c r="D21" s="155" t="s">
        <v>257</v>
      </c>
      <c r="E21" s="150" t="s">
        <v>249</v>
      </c>
      <c r="F21" s="157">
        <v>2.2000000000000002</v>
      </c>
      <c r="G21" s="150" t="s">
        <v>249</v>
      </c>
      <c r="H21" s="157">
        <v>0</v>
      </c>
      <c r="I21" s="157" t="str">
        <f t="shared" si="0"/>
        <v>N/A</v>
      </c>
      <c r="J21" s="157">
        <v>39.200000000000003</v>
      </c>
      <c r="K21" s="183" t="s">
        <v>222</v>
      </c>
      <c r="L21" s="157">
        <v>12</v>
      </c>
      <c r="M21" s="190" t="s">
        <v>219</v>
      </c>
      <c r="N21" s="174">
        <f t="shared" si="3"/>
        <v>36408.959999999999</v>
      </c>
      <c r="O21" s="165">
        <f t="shared" si="3"/>
        <v>0</v>
      </c>
      <c r="P21" s="165">
        <f t="shared" si="3"/>
        <v>0</v>
      </c>
      <c r="Q21" s="175">
        <f t="shared" si="3"/>
        <v>211441.66400000002</v>
      </c>
      <c r="R21" s="174">
        <f>INDEX('Transportation GHG'!$B$21:$B$24,MATCH('6. Decentralized Compost'!R$4,'Transportation GHG'!$A$21:$A$24,0))*N21</f>
        <v>6.532327561846154</v>
      </c>
      <c r="S21" s="165">
        <f>INDEX('Transportation GHG'!$B$21:$B$24,MATCH('6. Decentralized Compost'!S$4,'Transportation GHG'!$A$21:$A$24,0))*O21</f>
        <v>0</v>
      </c>
      <c r="T21" s="165">
        <f>INDEX('Transportation GHG'!$B$21:$B$24,MATCH('6. Decentralized Compost'!T$4,'Transportation GHG'!$A$21:$A$24,0))*P21</f>
        <v>0</v>
      </c>
      <c r="U21" s="175">
        <f>INDEX('Transportation GHG'!$B$21:$B$24,MATCH('6. Decentralized Compost'!U$4,'Transportation GHG'!$A$21:$A$24,0))*Q21</f>
        <v>5.0118550519674807</v>
      </c>
      <c r="Z21" s="174">
        <f>INDEX('Waste Composition'!$P$5:$P$20,MATCH('6. Decentralized Compost'!Z$4,'Waste Composition'!$O$5:$O$20,0))*$B21</f>
        <v>337.12</v>
      </c>
      <c r="AA21" s="165">
        <f>INDEX('Waste Composition'!$P$5:$P$20,MATCH('6. Decentralized Compost'!AA$4,'Waste Composition'!$O$5:$O$20,0))*$B21</f>
        <v>1432.7599999999998</v>
      </c>
      <c r="AB21" s="165">
        <f>INDEX('Waste Composition'!$P$5:$P$20,MATCH('6. Decentralized Compost'!AB$4,'Waste Composition'!$O$5:$O$20,0))*$B21</f>
        <v>1517.04</v>
      </c>
      <c r="AC21" s="165">
        <f>INDEX('Waste Composition'!$P$5:$P$20,MATCH('6. Decentralized Compost'!AC$4,'Waste Composition'!$O$5:$O$20,0))*$B21</f>
        <v>758.52</v>
      </c>
      <c r="AD21" s="165">
        <f>INDEX('Waste Composition'!$P$5:$P$20,MATCH('6. Decentralized Compost'!AD$4,'Waste Composition'!$O$5:$O$20,0))*$B21</f>
        <v>126.42</v>
      </c>
      <c r="AE21" s="165">
        <f>INDEX('Waste Composition'!$P$5:$P$20,MATCH('6. Decentralized Compost'!AE$4,'Waste Composition'!$O$5:$O$20,0))*$B21</f>
        <v>210.70000000000002</v>
      </c>
      <c r="AF21" s="165">
        <f>INDEX('Waste Composition'!$P$5:$P$20,MATCH('6. Decentralized Compost'!AF$4,'Waste Composition'!$O$5:$O$20,0))*$B21</f>
        <v>42.14</v>
      </c>
      <c r="AG21" s="165">
        <f>INDEX('Waste Composition'!$P$5:$P$20,MATCH('6. Decentralized Compost'!AG$4,'Waste Composition'!$O$5:$O$20,0))*$B21</f>
        <v>632.1</v>
      </c>
      <c r="AH21" s="165">
        <f>INDEX('Waste Composition'!$P$5:$P$20,MATCH('6. Decentralized Compost'!AH$4,'Waste Composition'!$O$5:$O$20,0))*$B21</f>
        <v>84.28</v>
      </c>
      <c r="AI21" s="165">
        <f>INDEX('Waste Composition'!$P$5:$P$20,MATCH('6. Decentralized Compost'!AI$4,'Waste Composition'!$O$5:$O$20,0))*$B21</f>
        <v>84.28</v>
      </c>
      <c r="AJ21" s="165">
        <f>INDEX('Waste Composition'!$P$5:$P$20,MATCH('6. Decentralized Compost'!AJ$4,'Waste Composition'!$O$5:$O$20,0))*$B21</f>
        <v>210.70000000000002</v>
      </c>
      <c r="AK21" s="165">
        <f>INDEX('Waste Composition'!$P$5:$P$20,MATCH('6. Decentralized Compost'!AK$4,'Waste Composition'!$O$5:$O$20,0))*$B21</f>
        <v>252.84</v>
      </c>
      <c r="AL21" s="165">
        <f>INDEX('Waste Composition'!$P$5:$P$20,MATCH('6. Decentralized Compost'!AL$4,'Waste Composition'!$O$5:$O$20,0))*$B21</f>
        <v>1011.36</v>
      </c>
      <c r="AM21" s="165">
        <f>INDEX('Waste Composition'!$P$5:$P$20,MATCH('6. Decentralized Compost'!AM$4,'Waste Composition'!$O$5:$O$20,0))*$B21</f>
        <v>42.14</v>
      </c>
      <c r="AN21" s="165">
        <f>INDEX('Waste Composition'!$P$5:$P$20,MATCH('6. Decentralized Compost'!AN$4,'Waste Composition'!$O$5:$O$20,0))*$B21</f>
        <v>1011.36</v>
      </c>
      <c r="AO21" s="175">
        <f>INDEX('Waste Composition'!$P$5:$P$20,MATCH('6. Decentralized Compost'!AO$4,'Waste Composition'!$O$5:$O$20,0))*$B21</f>
        <v>674.24</v>
      </c>
      <c r="AQ21" s="216">
        <v>0</v>
      </c>
      <c r="AR21" s="217">
        <v>0</v>
      </c>
      <c r="AS21" s="217">
        <v>0</v>
      </c>
      <c r="AT21" s="217">
        <v>0</v>
      </c>
      <c r="AU21" s="217">
        <v>0</v>
      </c>
      <c r="AV21" s="217">
        <v>0</v>
      </c>
      <c r="AW21" s="217">
        <v>0</v>
      </c>
      <c r="AX21" s="217">
        <v>0</v>
      </c>
      <c r="AY21" s="217">
        <v>0</v>
      </c>
      <c r="AZ21" s="217">
        <v>0</v>
      </c>
      <c r="BA21" s="217">
        <v>0</v>
      </c>
      <c r="BB21" s="217">
        <v>0</v>
      </c>
      <c r="BC21" s="217">
        <v>0</v>
      </c>
      <c r="BD21" s="217">
        <v>0</v>
      </c>
      <c r="BE21" s="217">
        <v>0</v>
      </c>
      <c r="BF21" s="217">
        <v>0</v>
      </c>
      <c r="BH21" s="216">
        <v>0</v>
      </c>
      <c r="BI21" s="217">
        <v>0</v>
      </c>
      <c r="BJ21" s="217">
        <v>0</v>
      </c>
      <c r="BK21" s="217">
        <v>0</v>
      </c>
      <c r="BL21" s="217">
        <v>0</v>
      </c>
      <c r="BM21" s="217">
        <v>0</v>
      </c>
      <c r="BN21" s="217">
        <v>0</v>
      </c>
      <c r="BO21" s="217">
        <v>0</v>
      </c>
      <c r="BP21" s="217">
        <v>0</v>
      </c>
      <c r="BQ21" s="217">
        <v>0</v>
      </c>
      <c r="BR21" s="217">
        <v>0</v>
      </c>
      <c r="BS21" s="217">
        <v>0</v>
      </c>
      <c r="BT21" s="217">
        <v>0</v>
      </c>
      <c r="BU21" s="217">
        <v>0</v>
      </c>
      <c r="BV21" s="217">
        <v>0</v>
      </c>
      <c r="BW21" s="220">
        <v>0</v>
      </c>
      <c r="BY21" s="216">
        <v>0</v>
      </c>
      <c r="BZ21" s="217">
        <v>0</v>
      </c>
      <c r="CA21" s="217">
        <v>0</v>
      </c>
      <c r="CB21" s="217">
        <v>0</v>
      </c>
      <c r="CC21" s="217">
        <v>0</v>
      </c>
      <c r="CD21" s="217">
        <v>0</v>
      </c>
      <c r="CE21" s="217">
        <v>0</v>
      </c>
      <c r="CF21" s="217">
        <v>0</v>
      </c>
      <c r="CG21" s="217">
        <v>0</v>
      </c>
      <c r="CH21" s="217">
        <v>0</v>
      </c>
      <c r="CI21" s="217">
        <v>0</v>
      </c>
      <c r="CJ21" s="217">
        <v>0</v>
      </c>
      <c r="CK21" s="217">
        <v>0</v>
      </c>
      <c r="CL21" s="217">
        <v>0</v>
      </c>
      <c r="CM21" s="217">
        <v>0</v>
      </c>
      <c r="CN21" s="220">
        <v>0</v>
      </c>
      <c r="CP21" s="216">
        <v>1</v>
      </c>
      <c r="CQ21" s="215">
        <f>'Waste Composition'!$G$5/'Waste Composition'!$P$5</f>
        <v>0.4705882352941177</v>
      </c>
      <c r="CR21" s="217">
        <v>0</v>
      </c>
      <c r="CS21" s="217">
        <v>0</v>
      </c>
      <c r="CT21" s="217">
        <v>1</v>
      </c>
      <c r="CU21" s="217">
        <v>1</v>
      </c>
      <c r="CV21" s="217">
        <v>1</v>
      </c>
      <c r="CW21" s="217">
        <v>1</v>
      </c>
      <c r="CX21" s="217">
        <v>1</v>
      </c>
      <c r="CY21" s="217">
        <v>1</v>
      </c>
      <c r="CZ21" s="217">
        <v>1</v>
      </c>
      <c r="DA21" s="217">
        <v>1</v>
      </c>
      <c r="DB21" s="217">
        <v>1</v>
      </c>
      <c r="DC21" s="217">
        <v>1</v>
      </c>
      <c r="DD21" s="217">
        <v>1</v>
      </c>
      <c r="DE21" s="220">
        <v>1</v>
      </c>
      <c r="DG21" s="216">
        <v>0</v>
      </c>
      <c r="DH21" s="217">
        <f>'Waste Composition'!$G$16/'Waste Composition'!$P$5</f>
        <v>0.52941176470588236</v>
      </c>
      <c r="DI21" s="217">
        <v>1</v>
      </c>
      <c r="DJ21" s="217">
        <v>1</v>
      </c>
      <c r="DK21" s="217">
        <v>0</v>
      </c>
      <c r="DL21" s="217">
        <v>0</v>
      </c>
      <c r="DM21" s="217">
        <v>0</v>
      </c>
      <c r="DN21" s="217">
        <v>0</v>
      </c>
      <c r="DO21" s="217">
        <v>0</v>
      </c>
      <c r="DP21" s="217">
        <v>0</v>
      </c>
      <c r="DQ21" s="217">
        <v>0</v>
      </c>
      <c r="DR21" s="217">
        <v>0</v>
      </c>
      <c r="DS21" s="217">
        <v>0</v>
      </c>
      <c r="DT21" s="217">
        <v>0</v>
      </c>
      <c r="DU21" s="217">
        <v>0</v>
      </c>
      <c r="DV21" s="217">
        <v>0</v>
      </c>
      <c r="DX21" s="216">
        <v>0</v>
      </c>
      <c r="DY21" s="217">
        <v>0</v>
      </c>
      <c r="DZ21" s="217">
        <v>0</v>
      </c>
      <c r="EA21" s="217">
        <v>0</v>
      </c>
      <c r="EB21" s="217">
        <v>0</v>
      </c>
      <c r="EC21" s="217">
        <v>0</v>
      </c>
      <c r="ED21" s="217">
        <v>0</v>
      </c>
      <c r="EE21" s="217">
        <v>0</v>
      </c>
      <c r="EF21" s="217">
        <v>0</v>
      </c>
      <c r="EG21" s="217">
        <v>0</v>
      </c>
      <c r="EH21" s="217">
        <v>0</v>
      </c>
      <c r="EI21" s="217">
        <v>0</v>
      </c>
      <c r="EJ21" s="217">
        <v>0</v>
      </c>
      <c r="EK21" s="217">
        <v>0</v>
      </c>
      <c r="EL21" s="217">
        <v>0</v>
      </c>
      <c r="EM21" s="217">
        <v>0</v>
      </c>
      <c r="EO21" s="174">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65">
        <f>$AM$21*BD21</f>
        <v>0</v>
      </c>
      <c r="FC21" s="165">
        <f>$AN$21*BE21</f>
        <v>0</v>
      </c>
      <c r="FD21" s="175">
        <f>$AO$21*BF21</f>
        <v>0</v>
      </c>
      <c r="FE21" s="229"/>
      <c r="FF21" s="174">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65">
        <f>$AM$21*BU21</f>
        <v>0</v>
      </c>
      <c r="FT21" s="165">
        <f>$AN$21*BV21</f>
        <v>0</v>
      </c>
      <c r="FU21" s="175">
        <f>$AO$21*BW21</f>
        <v>0</v>
      </c>
      <c r="FV21" s="229"/>
      <c r="FW21" s="174">
        <f>$Z$21*BY21</f>
        <v>0</v>
      </c>
      <c r="FX21" s="165">
        <f>$AA$21*BZ21</f>
        <v>0</v>
      </c>
      <c r="FY21" s="165">
        <f>$AB$21*CA21</f>
        <v>0</v>
      </c>
      <c r="FZ21" s="165">
        <f>$AC$21*CB21</f>
        <v>0</v>
      </c>
      <c r="GA21" s="165">
        <f>$AD$21*CC21</f>
        <v>0</v>
      </c>
      <c r="GB21" s="165">
        <f>$AE$21*CD21</f>
        <v>0</v>
      </c>
      <c r="GC21" s="165">
        <f>$AF$21*CE21</f>
        <v>0</v>
      </c>
      <c r="GD21" s="165">
        <f>$AG$21*CF21</f>
        <v>0</v>
      </c>
      <c r="GE21" s="165">
        <f>$AH$21*CG21</f>
        <v>0</v>
      </c>
      <c r="GF21" s="165">
        <f>$AI$21*CH21</f>
        <v>0</v>
      </c>
      <c r="GG21" s="165">
        <f>$AJ$21*CI21</f>
        <v>0</v>
      </c>
      <c r="GH21" s="165">
        <f>$AK$21*CJ21</f>
        <v>0</v>
      </c>
      <c r="GI21" s="165">
        <f>$AL$21*CK21</f>
        <v>0</v>
      </c>
      <c r="GJ21" s="165">
        <f>$AM$21*CL21</f>
        <v>0</v>
      </c>
      <c r="GK21" s="165">
        <f>$AN$21*CM21</f>
        <v>0</v>
      </c>
      <c r="GL21" s="175">
        <f>$AO$21*CN21</f>
        <v>0</v>
      </c>
      <c r="GM21" s="229"/>
      <c r="GN21" s="174">
        <f>$Z$21*CP21</f>
        <v>337.12</v>
      </c>
      <c r="GO21" s="165">
        <f>$AA$21*CQ21</f>
        <v>674.24</v>
      </c>
      <c r="GP21" s="165">
        <f>$AB$21*CR21</f>
        <v>0</v>
      </c>
      <c r="GQ21" s="165">
        <f>$AC$21*CS21</f>
        <v>0</v>
      </c>
      <c r="GR21" s="165">
        <f>$AD$21*CT21</f>
        <v>126.42</v>
      </c>
      <c r="GS21" s="165">
        <f>$AE$21*CU21</f>
        <v>210.70000000000002</v>
      </c>
      <c r="GT21" s="165">
        <f>$AF$21*CV21</f>
        <v>42.14</v>
      </c>
      <c r="GU21" s="165">
        <f>$AG$21*CW21</f>
        <v>632.1</v>
      </c>
      <c r="GV21" s="165">
        <f>$AH$21*CX21</f>
        <v>84.28</v>
      </c>
      <c r="GW21" s="165">
        <f>$AI$21*CY21</f>
        <v>84.28</v>
      </c>
      <c r="GX21" s="165">
        <f>$AJ$21*CZ21</f>
        <v>210.70000000000002</v>
      </c>
      <c r="GY21" s="165">
        <f>$AK$21*DA21</f>
        <v>252.84</v>
      </c>
      <c r="GZ21" s="165">
        <f>$AL$21*DB21</f>
        <v>1011.36</v>
      </c>
      <c r="HA21" s="165">
        <f>$AM$21*DC21</f>
        <v>42.14</v>
      </c>
      <c r="HB21" s="165">
        <f>$AN$21*DD21</f>
        <v>1011.36</v>
      </c>
      <c r="HC21" s="175">
        <f>$AO$21*DE21</f>
        <v>674.24</v>
      </c>
      <c r="HD21" s="229"/>
      <c r="HE21" s="174">
        <f>$Z$21*DG21</f>
        <v>0</v>
      </c>
      <c r="HF21" s="165">
        <f>$AA$21*DH21</f>
        <v>758.51999999999987</v>
      </c>
      <c r="HG21" s="165">
        <f>$AB$21*DI21</f>
        <v>1517.04</v>
      </c>
      <c r="HH21" s="165">
        <f>$AC$21*DJ21</f>
        <v>758.52</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65">
        <f>$AM$21*DT21</f>
        <v>0</v>
      </c>
      <c r="HS21" s="165">
        <f>$AN$21*DU21</f>
        <v>0</v>
      </c>
      <c r="HT21" s="175">
        <f>$AO$21*DV21</f>
        <v>0</v>
      </c>
      <c r="HU21" s="229"/>
      <c r="HV21" s="174">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65">
        <f>$AM$21*EK21</f>
        <v>0</v>
      </c>
      <c r="IJ21" s="165">
        <f>$AN$21*EL21</f>
        <v>0</v>
      </c>
      <c r="IK21" s="175">
        <f>$AO$21*EM21</f>
        <v>0</v>
      </c>
    </row>
    <row r="22" spans="1:253">
      <c r="A22" s="75" t="s">
        <v>270</v>
      </c>
      <c r="B22" s="191">
        <f>AVERAGE(B5:B21)</f>
        <v>3882.9505882352942</v>
      </c>
      <c r="C22" s="76"/>
      <c r="D22" s="76"/>
      <c r="E22" s="76"/>
      <c r="F22" s="76"/>
      <c r="G22" s="77"/>
      <c r="H22" s="76"/>
      <c r="I22" s="76"/>
      <c r="J22" s="76"/>
      <c r="K22" s="176"/>
      <c r="L22" s="76"/>
      <c r="M22" s="182"/>
      <c r="N22" s="170"/>
      <c r="O22" s="163"/>
      <c r="P22" s="163"/>
      <c r="Q22" s="171"/>
      <c r="R22" s="170">
        <f>AVERAGE(R5:R21)</f>
        <v>6.2753989897846161</v>
      </c>
      <c r="S22" s="163">
        <f>AVERAGE(S5:S21)</f>
        <v>6.1875554714486158</v>
      </c>
      <c r="T22" s="163">
        <f>AVERAGE(T5:T21)</f>
        <v>0</v>
      </c>
      <c r="U22" s="171">
        <f>AVERAGE(U5:U21)</f>
        <v>0.42665621645528468</v>
      </c>
      <c r="Z22" s="170">
        <f>AVERAGE(Z5:Z21)</f>
        <v>155.31802352941173</v>
      </c>
      <c r="AA22" s="163">
        <f t="shared" ref="AA22:AO22" si="10">AVERAGE(AA5:AA21)</f>
        <v>660.10159999999996</v>
      </c>
      <c r="AB22" s="163">
        <f t="shared" si="10"/>
        <v>698.93110588235288</v>
      </c>
      <c r="AC22" s="163">
        <f t="shared" si="10"/>
        <v>349.46555294117644</v>
      </c>
      <c r="AD22" s="163">
        <f t="shared" si="10"/>
        <v>58.2442588235294</v>
      </c>
      <c r="AE22" s="163">
        <f t="shared" si="10"/>
        <v>97.073764705882354</v>
      </c>
      <c r="AF22" s="163">
        <f t="shared" si="10"/>
        <v>19.414752941176467</v>
      </c>
      <c r="AG22" s="163">
        <f t="shared" si="10"/>
        <v>291.22129411764712</v>
      </c>
      <c r="AH22" s="163">
        <f t="shared" si="10"/>
        <v>38.829505882352933</v>
      </c>
      <c r="AI22" s="163">
        <f t="shared" si="10"/>
        <v>38.829505882352933</v>
      </c>
      <c r="AJ22" s="163">
        <f t="shared" si="10"/>
        <v>97.073764705882354</v>
      </c>
      <c r="AK22" s="163">
        <f t="shared" si="10"/>
        <v>116.4885176470588</v>
      </c>
      <c r="AL22" s="163">
        <f t="shared" si="10"/>
        <v>465.9540705882352</v>
      </c>
      <c r="AM22" s="163">
        <f t="shared" si="10"/>
        <v>19.414752941176467</v>
      </c>
      <c r="AN22" s="163">
        <f t="shared" si="10"/>
        <v>465.9540705882352</v>
      </c>
      <c r="AO22" s="171">
        <f t="shared" si="10"/>
        <v>310.63604705882346</v>
      </c>
      <c r="AQ22" s="170"/>
      <c r="AR22" s="163"/>
      <c r="AS22" s="163"/>
      <c r="AT22" s="163"/>
      <c r="AU22" s="163"/>
      <c r="AV22" s="163"/>
      <c r="AW22" s="163"/>
      <c r="AX22" s="163"/>
      <c r="AY22" s="163"/>
      <c r="AZ22" s="163"/>
      <c r="BA22" s="163"/>
      <c r="BB22" s="163"/>
      <c r="BC22" s="163"/>
      <c r="BD22" s="163"/>
      <c r="BE22" s="163"/>
      <c r="BF22" s="171"/>
      <c r="BH22" s="212"/>
      <c r="BI22" s="213"/>
      <c r="BJ22" s="213"/>
      <c r="BK22" s="213"/>
      <c r="BL22" s="213"/>
      <c r="BM22" s="213"/>
      <c r="BN22" s="213"/>
      <c r="BO22" s="213"/>
      <c r="BP22" s="213"/>
      <c r="BQ22" s="213"/>
      <c r="BR22" s="213"/>
      <c r="BS22" s="213"/>
      <c r="BT22" s="213"/>
      <c r="BU22" s="213"/>
      <c r="BV22" s="213"/>
      <c r="BW22" s="218"/>
      <c r="BY22" s="212"/>
      <c r="BZ22" s="213"/>
      <c r="CA22" s="213"/>
      <c r="CB22" s="213"/>
      <c r="CC22" s="213"/>
      <c r="CD22" s="213"/>
      <c r="CE22" s="213"/>
      <c r="CF22" s="213"/>
      <c r="CG22" s="213"/>
      <c r="CH22" s="213"/>
      <c r="CI22" s="213"/>
      <c r="CJ22" s="213"/>
      <c r="CK22" s="213"/>
      <c r="CL22" s="213"/>
      <c r="CM22" s="213"/>
      <c r="CN22" s="218"/>
      <c r="CP22" s="223"/>
      <c r="CQ22" s="224"/>
      <c r="CR22" s="213"/>
      <c r="CS22" s="213"/>
      <c r="CT22" s="224"/>
      <c r="CU22" s="224"/>
      <c r="CV22" s="224"/>
      <c r="CW22" s="224"/>
      <c r="CX22" s="224"/>
      <c r="CY22" s="224"/>
      <c r="CZ22" s="224"/>
      <c r="DA22" s="224"/>
      <c r="DB22" s="224"/>
      <c r="DC22" s="224"/>
      <c r="DD22" s="224"/>
      <c r="DE22" s="225"/>
      <c r="DG22" s="170"/>
      <c r="DH22" s="163"/>
      <c r="DI22" s="163"/>
      <c r="DJ22" s="163"/>
      <c r="DK22" s="163"/>
      <c r="DL22" s="163"/>
      <c r="DM22" s="163"/>
      <c r="DN22" s="163"/>
      <c r="DO22" s="163"/>
      <c r="DP22" s="163"/>
      <c r="DQ22" s="163"/>
      <c r="DR22" s="163"/>
      <c r="DS22" s="163"/>
      <c r="DT22" s="163"/>
      <c r="DU22" s="163"/>
      <c r="DV22" s="171"/>
      <c r="DX22" s="170"/>
      <c r="DY22" s="163"/>
      <c r="DZ22" s="163"/>
      <c r="EA22" s="163"/>
      <c r="EB22" s="163"/>
      <c r="EC22" s="163"/>
      <c r="ED22" s="163"/>
      <c r="EE22" s="163"/>
      <c r="EF22" s="163"/>
      <c r="EG22" s="163"/>
      <c r="EH22" s="163"/>
      <c r="EI22" s="163"/>
      <c r="EJ22" s="163"/>
      <c r="EK22" s="163"/>
      <c r="EL22" s="163"/>
      <c r="EM22" s="171"/>
      <c r="EO22" s="170">
        <f>AVERAGE(EO5:EO21)</f>
        <v>0</v>
      </c>
      <c r="EP22" s="163">
        <f t="shared" ref="EP22:FD22" si="11">AVERAGE(EP5:EP21)</f>
        <v>0</v>
      </c>
      <c r="EQ22" s="163">
        <f t="shared" si="11"/>
        <v>0</v>
      </c>
      <c r="ER22" s="163">
        <f t="shared" si="11"/>
        <v>0</v>
      </c>
      <c r="ES22" s="163">
        <f t="shared" si="11"/>
        <v>0</v>
      </c>
      <c r="ET22" s="163">
        <f t="shared" si="11"/>
        <v>0</v>
      </c>
      <c r="EU22" s="163">
        <f t="shared" si="11"/>
        <v>0</v>
      </c>
      <c r="EV22" s="163">
        <f t="shared" si="11"/>
        <v>0</v>
      </c>
      <c r="EW22" s="163">
        <f t="shared" si="11"/>
        <v>0</v>
      </c>
      <c r="EX22" s="163">
        <f t="shared" si="11"/>
        <v>0</v>
      </c>
      <c r="EY22" s="163">
        <f t="shared" si="11"/>
        <v>0</v>
      </c>
      <c r="EZ22" s="163">
        <f t="shared" si="11"/>
        <v>0</v>
      </c>
      <c r="FA22" s="163">
        <f t="shared" si="11"/>
        <v>0</v>
      </c>
      <c r="FB22" s="163">
        <f t="shared" si="11"/>
        <v>0</v>
      </c>
      <c r="FC22" s="163">
        <f t="shared" si="11"/>
        <v>0</v>
      </c>
      <c r="FD22" s="171">
        <f t="shared" si="11"/>
        <v>0</v>
      </c>
      <c r="FE22" s="229"/>
      <c r="FF22" s="170">
        <f>AVERAGE(FF5:FF21)</f>
        <v>0</v>
      </c>
      <c r="FG22" s="163">
        <f t="shared" ref="FG22:FU22" si="12">AVERAGE(FG5:FG21)</f>
        <v>0</v>
      </c>
      <c r="FH22" s="163">
        <f t="shared" si="12"/>
        <v>0</v>
      </c>
      <c r="FI22" s="163">
        <f t="shared" si="12"/>
        <v>0</v>
      </c>
      <c r="FJ22" s="163">
        <f t="shared" si="12"/>
        <v>0</v>
      </c>
      <c r="FK22" s="163">
        <f t="shared" si="12"/>
        <v>0</v>
      </c>
      <c r="FL22" s="163">
        <f t="shared" si="12"/>
        <v>0</v>
      </c>
      <c r="FM22" s="163">
        <f t="shared" si="12"/>
        <v>0</v>
      </c>
      <c r="FN22" s="163">
        <f t="shared" si="12"/>
        <v>0</v>
      </c>
      <c r="FO22" s="163">
        <f t="shared" si="12"/>
        <v>0</v>
      </c>
      <c r="FP22" s="163">
        <f t="shared" si="12"/>
        <v>0</v>
      </c>
      <c r="FQ22" s="163">
        <f t="shared" si="12"/>
        <v>0</v>
      </c>
      <c r="FR22" s="163">
        <f t="shared" si="12"/>
        <v>0</v>
      </c>
      <c r="FS22" s="163">
        <f t="shared" si="12"/>
        <v>0</v>
      </c>
      <c r="FT22" s="163">
        <f t="shared" si="12"/>
        <v>0</v>
      </c>
      <c r="FU22" s="171">
        <f t="shared" si="12"/>
        <v>0</v>
      </c>
      <c r="FV22" s="229"/>
      <c r="FW22" s="170">
        <f>AVERAGE(FW5:FW21)</f>
        <v>82.492447058823529</v>
      </c>
      <c r="FX22" s="163">
        <f t="shared" ref="FX22:GL22" si="13">AVERAGE(FX5:FX21)</f>
        <v>164.98489411764706</v>
      </c>
      <c r="FY22" s="163">
        <f t="shared" si="13"/>
        <v>0</v>
      </c>
      <c r="FZ22" s="163">
        <f t="shared" si="13"/>
        <v>0</v>
      </c>
      <c r="GA22" s="163">
        <f t="shared" si="13"/>
        <v>30.93466764705882</v>
      </c>
      <c r="GB22" s="163">
        <f t="shared" si="13"/>
        <v>51.557779411764706</v>
      </c>
      <c r="GC22" s="163">
        <f t="shared" si="13"/>
        <v>10.311555882352941</v>
      </c>
      <c r="GD22" s="163">
        <f t="shared" si="13"/>
        <v>154.6733382352941</v>
      </c>
      <c r="GE22" s="163">
        <f t="shared" si="13"/>
        <v>20.623111764705882</v>
      </c>
      <c r="GF22" s="163">
        <f t="shared" si="13"/>
        <v>20.623111764705882</v>
      </c>
      <c r="GG22" s="163">
        <f t="shared" si="13"/>
        <v>51.557779411764706</v>
      </c>
      <c r="GH22" s="163">
        <f t="shared" si="13"/>
        <v>61.86933529411764</v>
      </c>
      <c r="GI22" s="163">
        <f t="shared" si="13"/>
        <v>247.47734117647056</v>
      </c>
      <c r="GJ22" s="163">
        <f t="shared" si="13"/>
        <v>10.311555882352941</v>
      </c>
      <c r="GK22" s="163">
        <f t="shared" si="13"/>
        <v>247.47734117647056</v>
      </c>
      <c r="GL22" s="171">
        <f t="shared" si="13"/>
        <v>164.98489411764706</v>
      </c>
      <c r="GM22" s="229"/>
      <c r="GN22" s="170">
        <f>AVERAGE(GN5:GN21)</f>
        <v>72.825576470588231</v>
      </c>
      <c r="GO22" s="163">
        <f t="shared" ref="GO22:HC22" si="14">AVERAGE(GO5:GO21)</f>
        <v>145.65115294117646</v>
      </c>
      <c r="GP22" s="163">
        <f t="shared" si="14"/>
        <v>0</v>
      </c>
      <c r="GQ22" s="163">
        <f t="shared" si="14"/>
        <v>0</v>
      </c>
      <c r="GR22" s="163">
        <f t="shared" si="14"/>
        <v>27.309591176470587</v>
      </c>
      <c r="GS22" s="163">
        <f t="shared" si="14"/>
        <v>45.515985294117655</v>
      </c>
      <c r="GT22" s="163">
        <f t="shared" si="14"/>
        <v>9.1031970588235289</v>
      </c>
      <c r="GU22" s="163">
        <f t="shared" si="14"/>
        <v>136.54795588235291</v>
      </c>
      <c r="GV22" s="163">
        <f t="shared" si="14"/>
        <v>18.206394117647058</v>
      </c>
      <c r="GW22" s="163">
        <f t="shared" si="14"/>
        <v>18.206394117647058</v>
      </c>
      <c r="GX22" s="163">
        <f t="shared" si="14"/>
        <v>45.515985294117655</v>
      </c>
      <c r="GY22" s="163">
        <f t="shared" si="14"/>
        <v>54.619182352941174</v>
      </c>
      <c r="GZ22" s="163">
        <f t="shared" si="14"/>
        <v>218.47672941176469</v>
      </c>
      <c r="HA22" s="163">
        <f t="shared" si="14"/>
        <v>9.1031970588235289</v>
      </c>
      <c r="HB22" s="163">
        <f t="shared" si="14"/>
        <v>218.47672941176469</v>
      </c>
      <c r="HC22" s="171">
        <f t="shared" si="14"/>
        <v>145.65115294117646</v>
      </c>
      <c r="HD22" s="229"/>
      <c r="HE22" s="170">
        <f>AVERAGE(HE5:HE21)</f>
        <v>0</v>
      </c>
      <c r="HF22" s="163">
        <f t="shared" ref="HF22:HT22" si="15">AVERAGE(HF5:HF21)</f>
        <v>349.46555294117638</v>
      </c>
      <c r="HG22" s="163">
        <f t="shared" si="15"/>
        <v>698.93110588235288</v>
      </c>
      <c r="HH22" s="163">
        <f t="shared" si="15"/>
        <v>349.46555294117644</v>
      </c>
      <c r="HI22" s="163">
        <f t="shared" si="15"/>
        <v>0</v>
      </c>
      <c r="HJ22" s="163">
        <f t="shared" si="15"/>
        <v>0</v>
      </c>
      <c r="HK22" s="163">
        <f t="shared" si="15"/>
        <v>0</v>
      </c>
      <c r="HL22" s="163">
        <f t="shared" si="15"/>
        <v>0</v>
      </c>
      <c r="HM22" s="163">
        <f t="shared" si="15"/>
        <v>0</v>
      </c>
      <c r="HN22" s="163">
        <f t="shared" si="15"/>
        <v>0</v>
      </c>
      <c r="HO22" s="163">
        <f t="shared" si="15"/>
        <v>0</v>
      </c>
      <c r="HP22" s="163">
        <f t="shared" si="15"/>
        <v>0</v>
      </c>
      <c r="HQ22" s="163">
        <f t="shared" si="15"/>
        <v>0</v>
      </c>
      <c r="HR22" s="163">
        <f t="shared" si="15"/>
        <v>0</v>
      </c>
      <c r="HS22" s="163">
        <f t="shared" si="15"/>
        <v>0</v>
      </c>
      <c r="HT22" s="171">
        <f t="shared" si="15"/>
        <v>0</v>
      </c>
      <c r="HU22" s="229"/>
      <c r="HV22" s="170">
        <f>AVERAGE(HV5:HV21)</f>
        <v>0</v>
      </c>
      <c r="HW22" s="163">
        <f t="shared" ref="HW22:IK22" si="16">AVERAGE(HW5:HW21)</f>
        <v>0</v>
      </c>
      <c r="HX22" s="163">
        <f t="shared" si="16"/>
        <v>0</v>
      </c>
      <c r="HY22" s="163">
        <f t="shared" si="16"/>
        <v>0</v>
      </c>
      <c r="HZ22" s="163">
        <f t="shared" si="16"/>
        <v>0</v>
      </c>
      <c r="IA22" s="163">
        <f t="shared" si="16"/>
        <v>0</v>
      </c>
      <c r="IB22" s="163">
        <f t="shared" si="16"/>
        <v>0</v>
      </c>
      <c r="IC22" s="163">
        <f t="shared" si="16"/>
        <v>0</v>
      </c>
      <c r="ID22" s="163">
        <f t="shared" si="16"/>
        <v>0</v>
      </c>
      <c r="IE22" s="163">
        <f t="shared" si="16"/>
        <v>0</v>
      </c>
      <c r="IF22" s="163">
        <f t="shared" si="16"/>
        <v>0</v>
      </c>
      <c r="IG22" s="163">
        <f t="shared" si="16"/>
        <v>0</v>
      </c>
      <c r="IH22" s="163">
        <f t="shared" si="16"/>
        <v>0</v>
      </c>
      <c r="II22" s="163">
        <f t="shared" si="16"/>
        <v>0</v>
      </c>
      <c r="IJ22" s="163">
        <f t="shared" si="16"/>
        <v>0</v>
      </c>
      <c r="IK22" s="171">
        <f t="shared" si="16"/>
        <v>0</v>
      </c>
    </row>
    <row r="23" spans="1:253" ht="14.65" thickBot="1">
      <c r="A23" s="78" t="s">
        <v>271</v>
      </c>
      <c r="B23" s="192">
        <f>SUM(B5:B21)</f>
        <v>66010.16</v>
      </c>
      <c r="C23" s="79"/>
      <c r="D23" s="79"/>
      <c r="E23" s="79"/>
      <c r="F23" s="79"/>
      <c r="G23" s="80"/>
      <c r="H23" s="79"/>
      <c r="I23" s="79"/>
      <c r="J23" s="79"/>
      <c r="K23" s="177"/>
      <c r="L23" s="79"/>
      <c r="M23" s="181"/>
      <c r="N23" s="174"/>
      <c r="O23" s="165"/>
      <c r="P23" s="165"/>
      <c r="Q23" s="175"/>
      <c r="R23" s="174">
        <f>SUM(R5:R21)</f>
        <v>106.68178282633848</v>
      </c>
      <c r="S23" s="165">
        <f>SUM(S5:S21)</f>
        <v>105.18844301462647</v>
      </c>
      <c r="T23" s="165">
        <f>SUM(T5:T21)</f>
        <v>0</v>
      </c>
      <c r="U23" s="175">
        <f>SUM(U5:U21)</f>
        <v>7.2531556797398391</v>
      </c>
      <c r="Z23" s="174">
        <f>SUM(Z5:Z21)</f>
        <v>2640.4063999999994</v>
      </c>
      <c r="AA23" s="165">
        <f t="shared" ref="AA23:AO23" si="17">SUM(AA5:AA21)</f>
        <v>11221.727199999999</v>
      </c>
      <c r="AB23" s="165">
        <f t="shared" si="17"/>
        <v>11881.828799999999</v>
      </c>
      <c r="AC23" s="165">
        <f t="shared" si="17"/>
        <v>5940.9143999999997</v>
      </c>
      <c r="AD23" s="165">
        <f t="shared" si="17"/>
        <v>990.15239999999983</v>
      </c>
      <c r="AE23" s="165">
        <f t="shared" si="17"/>
        <v>1650.2540000000001</v>
      </c>
      <c r="AF23" s="165">
        <f t="shared" si="17"/>
        <v>330.05079999999992</v>
      </c>
      <c r="AG23" s="165">
        <f t="shared" si="17"/>
        <v>4950.7620000000006</v>
      </c>
      <c r="AH23" s="165">
        <f t="shared" si="17"/>
        <v>660.10159999999985</v>
      </c>
      <c r="AI23" s="165">
        <f t="shared" si="17"/>
        <v>660.10159999999985</v>
      </c>
      <c r="AJ23" s="165">
        <f t="shared" si="17"/>
        <v>1650.2540000000001</v>
      </c>
      <c r="AK23" s="165">
        <f t="shared" si="17"/>
        <v>1980.3047999999997</v>
      </c>
      <c r="AL23" s="165">
        <f t="shared" si="17"/>
        <v>7921.2191999999986</v>
      </c>
      <c r="AM23" s="165">
        <f t="shared" si="17"/>
        <v>330.05079999999992</v>
      </c>
      <c r="AN23" s="165">
        <f t="shared" si="17"/>
        <v>7921.2191999999986</v>
      </c>
      <c r="AO23" s="175">
        <f t="shared" si="17"/>
        <v>5280.8127999999988</v>
      </c>
      <c r="AQ23" s="174"/>
      <c r="AR23" s="165"/>
      <c r="AS23" s="165"/>
      <c r="AT23" s="165"/>
      <c r="AU23" s="165"/>
      <c r="AV23" s="165"/>
      <c r="AW23" s="165"/>
      <c r="AX23" s="165"/>
      <c r="AY23" s="165"/>
      <c r="AZ23" s="165"/>
      <c r="BA23" s="165"/>
      <c r="BB23" s="165"/>
      <c r="BC23" s="165"/>
      <c r="BD23" s="165"/>
      <c r="BE23" s="165"/>
      <c r="BF23" s="175"/>
      <c r="BH23" s="216"/>
      <c r="BI23" s="217"/>
      <c r="BJ23" s="217"/>
      <c r="BK23" s="217"/>
      <c r="BL23" s="217"/>
      <c r="BM23" s="217"/>
      <c r="BN23" s="217"/>
      <c r="BO23" s="217"/>
      <c r="BP23" s="217"/>
      <c r="BQ23" s="217"/>
      <c r="BR23" s="217"/>
      <c r="BS23" s="217"/>
      <c r="BT23" s="217"/>
      <c r="BU23" s="217"/>
      <c r="BV23" s="217"/>
      <c r="BW23" s="220"/>
      <c r="BY23" s="216"/>
      <c r="BZ23" s="217"/>
      <c r="CA23" s="217"/>
      <c r="CB23" s="217"/>
      <c r="CC23" s="217"/>
      <c r="CD23" s="217"/>
      <c r="CE23" s="217"/>
      <c r="CF23" s="217"/>
      <c r="CG23" s="217"/>
      <c r="CH23" s="217"/>
      <c r="CI23" s="217"/>
      <c r="CJ23" s="217"/>
      <c r="CK23" s="217"/>
      <c r="CL23" s="217"/>
      <c r="CM23" s="217"/>
      <c r="CN23" s="220"/>
      <c r="CP23" s="216"/>
      <c r="CQ23" s="217"/>
      <c r="CR23" s="217"/>
      <c r="CS23" s="217"/>
      <c r="CT23" s="217"/>
      <c r="CU23" s="217"/>
      <c r="CV23" s="217"/>
      <c r="CW23" s="217"/>
      <c r="CX23" s="217"/>
      <c r="CY23" s="217"/>
      <c r="CZ23" s="217"/>
      <c r="DA23" s="217"/>
      <c r="DB23" s="217"/>
      <c r="DC23" s="217"/>
      <c r="DD23" s="217"/>
      <c r="DE23" s="220"/>
      <c r="DG23" s="174"/>
      <c r="DH23" s="165"/>
      <c r="DI23" s="165"/>
      <c r="DJ23" s="165"/>
      <c r="DK23" s="165"/>
      <c r="DL23" s="165"/>
      <c r="DM23" s="165"/>
      <c r="DN23" s="165"/>
      <c r="DO23" s="165"/>
      <c r="DP23" s="165"/>
      <c r="DQ23" s="165"/>
      <c r="DR23" s="165"/>
      <c r="DS23" s="165"/>
      <c r="DT23" s="165"/>
      <c r="DU23" s="165"/>
      <c r="DV23" s="175"/>
      <c r="DX23" s="174"/>
      <c r="DY23" s="165"/>
      <c r="DZ23" s="165"/>
      <c r="EA23" s="165"/>
      <c r="EB23" s="165"/>
      <c r="EC23" s="165"/>
      <c r="ED23" s="165"/>
      <c r="EE23" s="165"/>
      <c r="EF23" s="165"/>
      <c r="EG23" s="165"/>
      <c r="EH23" s="165"/>
      <c r="EI23" s="165"/>
      <c r="EJ23" s="165"/>
      <c r="EK23" s="165"/>
      <c r="EL23" s="165"/>
      <c r="EM23" s="175"/>
      <c r="EO23" s="174">
        <f>SUM(EO5:EO21)</f>
        <v>0</v>
      </c>
      <c r="EP23" s="165">
        <f t="shared" ref="EP23:FD23" si="18">SUM(EP5:EP21)</f>
        <v>0</v>
      </c>
      <c r="EQ23" s="165">
        <f t="shared" si="18"/>
        <v>0</v>
      </c>
      <c r="ER23" s="165">
        <f t="shared" si="18"/>
        <v>0</v>
      </c>
      <c r="ES23" s="165">
        <f t="shared" si="18"/>
        <v>0</v>
      </c>
      <c r="ET23" s="165">
        <f t="shared" si="18"/>
        <v>0</v>
      </c>
      <c r="EU23" s="165">
        <f t="shared" si="18"/>
        <v>0</v>
      </c>
      <c r="EV23" s="165">
        <f t="shared" si="18"/>
        <v>0</v>
      </c>
      <c r="EW23" s="165">
        <f t="shared" si="18"/>
        <v>0</v>
      </c>
      <c r="EX23" s="165">
        <f t="shared" si="18"/>
        <v>0</v>
      </c>
      <c r="EY23" s="165">
        <f t="shared" si="18"/>
        <v>0</v>
      </c>
      <c r="EZ23" s="165">
        <f t="shared" si="18"/>
        <v>0</v>
      </c>
      <c r="FA23" s="165">
        <f t="shared" si="18"/>
        <v>0</v>
      </c>
      <c r="FB23" s="165">
        <f t="shared" si="18"/>
        <v>0</v>
      </c>
      <c r="FC23" s="165">
        <f t="shared" si="18"/>
        <v>0</v>
      </c>
      <c r="FD23" s="175">
        <f t="shared" si="18"/>
        <v>0</v>
      </c>
      <c r="FE23" s="229"/>
      <c r="FF23" s="174">
        <f>SUM(FF5:FF21)</f>
        <v>0</v>
      </c>
      <c r="FG23" s="165">
        <f t="shared" ref="FG23:FU23" si="19">SUM(FG5:FG21)</f>
        <v>0</v>
      </c>
      <c r="FH23" s="165">
        <f t="shared" si="19"/>
        <v>0</v>
      </c>
      <c r="FI23" s="165">
        <f t="shared" si="19"/>
        <v>0</v>
      </c>
      <c r="FJ23" s="165">
        <f t="shared" si="19"/>
        <v>0</v>
      </c>
      <c r="FK23" s="165">
        <f t="shared" si="19"/>
        <v>0</v>
      </c>
      <c r="FL23" s="165">
        <f t="shared" si="19"/>
        <v>0</v>
      </c>
      <c r="FM23" s="165">
        <f t="shared" si="19"/>
        <v>0</v>
      </c>
      <c r="FN23" s="165">
        <f t="shared" si="19"/>
        <v>0</v>
      </c>
      <c r="FO23" s="165">
        <f t="shared" si="19"/>
        <v>0</v>
      </c>
      <c r="FP23" s="165">
        <f t="shared" si="19"/>
        <v>0</v>
      </c>
      <c r="FQ23" s="165">
        <f t="shared" si="19"/>
        <v>0</v>
      </c>
      <c r="FR23" s="165">
        <f t="shared" si="19"/>
        <v>0</v>
      </c>
      <c r="FS23" s="165">
        <f t="shared" si="19"/>
        <v>0</v>
      </c>
      <c r="FT23" s="165">
        <f t="shared" si="19"/>
        <v>0</v>
      </c>
      <c r="FU23" s="175">
        <f t="shared" si="19"/>
        <v>0</v>
      </c>
      <c r="FV23" s="229"/>
      <c r="FW23" s="174">
        <f>SUM(FW5:FW21)</f>
        <v>1402.3715999999999</v>
      </c>
      <c r="FX23" s="165">
        <f t="shared" ref="FX23:GL23" si="20">SUM(FX5:FX21)</f>
        <v>2804.7431999999999</v>
      </c>
      <c r="FY23" s="165">
        <f t="shared" si="20"/>
        <v>0</v>
      </c>
      <c r="FZ23" s="165">
        <f t="shared" si="20"/>
        <v>0</v>
      </c>
      <c r="GA23" s="165">
        <f t="shared" si="20"/>
        <v>525.88934999999992</v>
      </c>
      <c r="GB23" s="165">
        <f t="shared" si="20"/>
        <v>876.48225000000002</v>
      </c>
      <c r="GC23" s="165">
        <f t="shared" si="20"/>
        <v>175.29644999999999</v>
      </c>
      <c r="GD23" s="165">
        <f t="shared" si="20"/>
        <v>2629.4467499999996</v>
      </c>
      <c r="GE23" s="165">
        <f t="shared" si="20"/>
        <v>350.59289999999999</v>
      </c>
      <c r="GF23" s="165">
        <f t="shared" si="20"/>
        <v>350.59289999999999</v>
      </c>
      <c r="GG23" s="165">
        <f t="shared" si="20"/>
        <v>876.48225000000002</v>
      </c>
      <c r="GH23" s="165">
        <f t="shared" si="20"/>
        <v>1051.7786999999998</v>
      </c>
      <c r="GI23" s="165">
        <f t="shared" si="20"/>
        <v>4207.1147999999994</v>
      </c>
      <c r="GJ23" s="165">
        <f t="shared" si="20"/>
        <v>175.29644999999999</v>
      </c>
      <c r="GK23" s="165">
        <f t="shared" si="20"/>
        <v>4207.1147999999994</v>
      </c>
      <c r="GL23" s="175">
        <f t="shared" si="20"/>
        <v>2804.7431999999999</v>
      </c>
      <c r="GM23" s="229"/>
      <c r="GN23" s="174">
        <f>SUM(GN5:GN21)</f>
        <v>1238.0347999999999</v>
      </c>
      <c r="GO23" s="165">
        <f t="shared" ref="GO23:HC23" si="21">SUM(GO5:GO21)</f>
        <v>2476.0695999999998</v>
      </c>
      <c r="GP23" s="165">
        <f t="shared" si="21"/>
        <v>0</v>
      </c>
      <c r="GQ23" s="165">
        <f t="shared" si="21"/>
        <v>0</v>
      </c>
      <c r="GR23" s="165">
        <f t="shared" si="21"/>
        <v>464.26304999999996</v>
      </c>
      <c r="GS23" s="165">
        <f t="shared" si="21"/>
        <v>773.77175000000011</v>
      </c>
      <c r="GT23" s="165">
        <f t="shared" si="21"/>
        <v>154.75434999999999</v>
      </c>
      <c r="GU23" s="165">
        <f t="shared" si="21"/>
        <v>2321.3152499999997</v>
      </c>
      <c r="GV23" s="165">
        <f t="shared" si="21"/>
        <v>309.50869999999998</v>
      </c>
      <c r="GW23" s="165">
        <f t="shared" si="21"/>
        <v>309.50869999999998</v>
      </c>
      <c r="GX23" s="165">
        <f t="shared" si="21"/>
        <v>773.77175000000011</v>
      </c>
      <c r="GY23" s="165">
        <f t="shared" si="21"/>
        <v>928.52609999999993</v>
      </c>
      <c r="GZ23" s="165">
        <f t="shared" si="21"/>
        <v>3714.1043999999997</v>
      </c>
      <c r="HA23" s="165">
        <f t="shared" si="21"/>
        <v>154.75434999999999</v>
      </c>
      <c r="HB23" s="165">
        <f t="shared" si="21"/>
        <v>3714.1043999999997</v>
      </c>
      <c r="HC23" s="175">
        <f t="shared" si="21"/>
        <v>2476.0695999999998</v>
      </c>
      <c r="HD23" s="229"/>
      <c r="HE23" s="174">
        <f>SUM(HE5:HE21)</f>
        <v>0</v>
      </c>
      <c r="HF23" s="165">
        <f t="shared" ref="HF23:HT23" si="22">SUM(HF5:HF21)</f>
        <v>5940.9143999999987</v>
      </c>
      <c r="HG23" s="165">
        <f t="shared" si="22"/>
        <v>11881.828799999999</v>
      </c>
      <c r="HH23" s="165">
        <f t="shared" si="22"/>
        <v>5940.9143999999997</v>
      </c>
      <c r="HI23" s="165">
        <f t="shared" si="22"/>
        <v>0</v>
      </c>
      <c r="HJ23" s="165">
        <f t="shared" si="22"/>
        <v>0</v>
      </c>
      <c r="HK23" s="165">
        <f t="shared" si="22"/>
        <v>0</v>
      </c>
      <c r="HL23" s="165">
        <f t="shared" si="22"/>
        <v>0</v>
      </c>
      <c r="HM23" s="165">
        <f t="shared" si="22"/>
        <v>0</v>
      </c>
      <c r="HN23" s="165">
        <f t="shared" si="22"/>
        <v>0</v>
      </c>
      <c r="HO23" s="165">
        <f t="shared" si="22"/>
        <v>0</v>
      </c>
      <c r="HP23" s="165">
        <f t="shared" si="22"/>
        <v>0</v>
      </c>
      <c r="HQ23" s="165">
        <f t="shared" si="22"/>
        <v>0</v>
      </c>
      <c r="HR23" s="165">
        <f t="shared" si="22"/>
        <v>0</v>
      </c>
      <c r="HS23" s="165">
        <f t="shared" si="22"/>
        <v>0</v>
      </c>
      <c r="HT23" s="175">
        <f t="shared" si="22"/>
        <v>0</v>
      </c>
      <c r="HU23" s="229"/>
      <c r="HV23" s="174">
        <f>SUM(HV5:HV21)</f>
        <v>0</v>
      </c>
      <c r="HW23" s="165">
        <f t="shared" ref="HW23:IK23" si="23">SUM(HW5:HW21)</f>
        <v>0</v>
      </c>
      <c r="HX23" s="165">
        <f t="shared" si="23"/>
        <v>0</v>
      </c>
      <c r="HY23" s="165">
        <f t="shared" si="23"/>
        <v>0</v>
      </c>
      <c r="HZ23" s="165">
        <f t="shared" si="23"/>
        <v>0</v>
      </c>
      <c r="IA23" s="165">
        <f t="shared" si="23"/>
        <v>0</v>
      </c>
      <c r="IB23" s="165">
        <f t="shared" si="23"/>
        <v>0</v>
      </c>
      <c r="IC23" s="165">
        <f t="shared" si="23"/>
        <v>0</v>
      </c>
      <c r="ID23" s="165">
        <f t="shared" si="23"/>
        <v>0</v>
      </c>
      <c r="IE23" s="165">
        <f t="shared" si="23"/>
        <v>0</v>
      </c>
      <c r="IF23" s="165">
        <f t="shared" si="23"/>
        <v>0</v>
      </c>
      <c r="IG23" s="165">
        <f t="shared" si="23"/>
        <v>0</v>
      </c>
      <c r="IH23" s="165">
        <f t="shared" si="23"/>
        <v>0</v>
      </c>
      <c r="II23" s="165">
        <f t="shared" si="23"/>
        <v>0</v>
      </c>
      <c r="IJ23" s="165">
        <f t="shared" si="23"/>
        <v>0</v>
      </c>
      <c r="IK23" s="175">
        <f t="shared" si="23"/>
        <v>0</v>
      </c>
    </row>
    <row r="24" spans="1:253" ht="14.65" thickBot="1">
      <c r="N24" s="169"/>
      <c r="O24" s="169"/>
      <c r="P24" s="169"/>
      <c r="Q24" s="169"/>
      <c r="R24" s="169"/>
      <c r="S24" s="169"/>
      <c r="T24" s="169"/>
      <c r="U24" s="169"/>
      <c r="Z24" s="207"/>
      <c r="AA24" s="207"/>
      <c r="AB24" s="207"/>
      <c r="AC24" s="207"/>
      <c r="AD24" s="207"/>
      <c r="AE24" s="207"/>
      <c r="AF24" s="207"/>
      <c r="AG24" s="207"/>
      <c r="AH24" s="207"/>
      <c r="AI24" s="207"/>
      <c r="AJ24" s="207"/>
      <c r="AK24" s="207"/>
      <c r="AL24" s="207"/>
      <c r="AM24" s="207"/>
      <c r="AN24" s="207"/>
      <c r="AO24" s="207"/>
      <c r="AQ24" s="207"/>
      <c r="AR24" s="207"/>
      <c r="AS24" s="207"/>
      <c r="AT24" s="207"/>
      <c r="AU24" s="207"/>
      <c r="AV24" s="207"/>
      <c r="AW24" s="207"/>
      <c r="AX24" s="207"/>
      <c r="AY24" s="207"/>
      <c r="AZ24" s="207"/>
      <c r="BA24" s="207"/>
      <c r="BB24" s="207"/>
      <c r="BC24" s="207"/>
      <c r="BD24" s="207"/>
      <c r="BE24" s="207"/>
      <c r="BF24" s="207"/>
      <c r="BH24" s="221"/>
      <c r="BI24" s="221"/>
      <c r="BJ24" s="221"/>
      <c r="BK24" s="221"/>
      <c r="BL24" s="221"/>
      <c r="BM24" s="221"/>
      <c r="BN24" s="221"/>
      <c r="BO24" s="221"/>
      <c r="BP24" s="221"/>
      <c r="BQ24" s="221"/>
      <c r="BR24" s="221"/>
      <c r="BS24" s="221"/>
      <c r="BT24" s="221"/>
      <c r="BU24" s="221"/>
      <c r="BV24" s="221"/>
      <c r="BW24" s="221"/>
      <c r="BY24" s="221"/>
      <c r="BZ24" s="221"/>
      <c r="CA24" s="221"/>
      <c r="CB24" s="221"/>
      <c r="CC24" s="221"/>
      <c r="CD24" s="221"/>
      <c r="CE24" s="221"/>
      <c r="CF24" s="221"/>
      <c r="CG24" s="221"/>
      <c r="CH24" s="221"/>
      <c r="CI24" s="221"/>
      <c r="CJ24" s="221"/>
      <c r="CK24" s="221"/>
      <c r="CL24" s="221"/>
      <c r="CM24" s="221"/>
      <c r="CN24" s="221"/>
      <c r="CP24" s="221"/>
      <c r="CQ24" s="221"/>
      <c r="CR24" s="221"/>
      <c r="CS24" s="221"/>
      <c r="CT24" s="221"/>
      <c r="CU24" s="221"/>
      <c r="CV24" s="221"/>
      <c r="CW24" s="221"/>
      <c r="CX24" s="221"/>
      <c r="CY24" s="221"/>
      <c r="CZ24" s="221"/>
      <c r="DA24" s="221"/>
      <c r="DB24" s="221"/>
      <c r="DC24" s="221"/>
      <c r="DD24" s="221"/>
      <c r="DE24" s="221"/>
      <c r="DG24" s="207"/>
      <c r="DH24" s="207"/>
      <c r="DI24" s="207"/>
      <c r="DJ24" s="207"/>
      <c r="DK24" s="207"/>
      <c r="DL24" s="207"/>
      <c r="DM24" s="207"/>
      <c r="DN24" s="207"/>
      <c r="DO24" s="207"/>
      <c r="DP24" s="207"/>
      <c r="DQ24" s="207"/>
      <c r="DR24" s="207"/>
      <c r="DS24" s="207"/>
      <c r="DT24" s="207"/>
      <c r="DU24" s="207"/>
      <c r="DV24" s="207"/>
      <c r="DX24" s="207"/>
      <c r="DY24" s="207"/>
      <c r="DZ24" s="207"/>
      <c r="EA24" s="207"/>
      <c r="EB24" s="207"/>
      <c r="EC24" s="207"/>
      <c r="ED24" s="207"/>
      <c r="EE24" s="207"/>
      <c r="EF24" s="207"/>
      <c r="EG24" s="207"/>
      <c r="EH24" s="207"/>
      <c r="EI24" s="207"/>
      <c r="EJ24" s="207"/>
      <c r="EK24" s="207"/>
      <c r="EL24" s="207"/>
      <c r="EM24" s="207"/>
      <c r="EO24" s="207"/>
      <c r="EP24" s="207"/>
      <c r="EQ24" s="207"/>
      <c r="ER24" s="207"/>
      <c r="ES24" s="207"/>
      <c r="ET24" s="207"/>
      <c r="EU24" s="207"/>
      <c r="EV24" s="207"/>
      <c r="EW24" s="207"/>
      <c r="EX24" s="207"/>
      <c r="EY24" s="207"/>
      <c r="EZ24" s="207"/>
      <c r="FA24" s="207"/>
      <c r="FB24" s="207"/>
      <c r="FC24" s="207"/>
      <c r="FD24" s="207"/>
      <c r="FE24" s="229"/>
      <c r="FF24" s="207"/>
      <c r="FG24" s="207"/>
      <c r="FH24" s="207"/>
      <c r="FI24" s="207"/>
      <c r="FJ24" s="207"/>
      <c r="FK24" s="207"/>
      <c r="FL24" s="207"/>
      <c r="FM24" s="207"/>
      <c r="FN24" s="207"/>
      <c r="FO24" s="207"/>
      <c r="FP24" s="207"/>
      <c r="FQ24" s="207"/>
      <c r="FR24" s="207"/>
      <c r="FS24" s="207"/>
      <c r="FT24" s="207"/>
      <c r="FU24" s="207"/>
      <c r="FV24" s="229"/>
      <c r="FW24" s="207"/>
      <c r="FX24" s="207"/>
      <c r="FY24" s="207"/>
      <c r="FZ24" s="207"/>
      <c r="GA24" s="207"/>
      <c r="GB24" s="207"/>
      <c r="GC24" s="207"/>
      <c r="GD24" s="207"/>
      <c r="GE24" s="207"/>
      <c r="GF24" s="207"/>
      <c r="GG24" s="207"/>
      <c r="GH24" s="207"/>
      <c r="GI24" s="207"/>
      <c r="GJ24" s="207"/>
      <c r="GK24" s="207"/>
      <c r="GL24" s="207"/>
      <c r="GM24" s="229"/>
      <c r="GN24" s="207"/>
      <c r="GO24" s="207"/>
      <c r="GP24" s="207"/>
      <c r="GQ24" s="207"/>
      <c r="GR24" s="207"/>
      <c r="GS24" s="207"/>
      <c r="GT24" s="207"/>
      <c r="GU24" s="207"/>
      <c r="GV24" s="207"/>
      <c r="GW24" s="207"/>
      <c r="GX24" s="207"/>
      <c r="GY24" s="207"/>
      <c r="GZ24" s="207"/>
      <c r="HA24" s="207"/>
      <c r="HB24" s="207"/>
      <c r="HC24" s="207"/>
      <c r="HD24" s="229"/>
      <c r="HE24" s="207"/>
      <c r="HF24" s="207"/>
      <c r="HG24" s="207"/>
      <c r="HH24" s="207"/>
      <c r="HI24" s="207"/>
      <c r="HJ24" s="207"/>
      <c r="HK24" s="207"/>
      <c r="HL24" s="207"/>
      <c r="HM24" s="207"/>
      <c r="HN24" s="207"/>
      <c r="HO24" s="207"/>
      <c r="HP24" s="207"/>
      <c r="HQ24" s="207"/>
      <c r="HR24" s="207"/>
      <c r="HS24" s="207"/>
      <c r="HT24" s="207"/>
      <c r="HU24" s="229"/>
      <c r="HV24" s="207"/>
      <c r="HW24" s="207"/>
      <c r="HX24" s="207"/>
      <c r="HY24" s="207"/>
      <c r="HZ24" s="207"/>
      <c r="IA24" s="207"/>
      <c r="IB24" s="207"/>
      <c r="IC24" s="207"/>
      <c r="ID24" s="207"/>
      <c r="IE24" s="207"/>
      <c r="IF24" s="207"/>
      <c r="IG24" s="207"/>
      <c r="IH24" s="207"/>
      <c r="II24" s="207"/>
      <c r="IJ24" s="207"/>
      <c r="IK24" s="207"/>
    </row>
    <row r="25" spans="1:253">
      <c r="A25" s="281" t="s">
        <v>272</v>
      </c>
      <c r="B25" s="163">
        <f>INDEX('Waste Projections'!$H27:$AL27,MATCH('6. Decentralized Compost'!$B$1,'Waste Projections'!$H$6:$AL$6,0))</f>
        <v>94</v>
      </c>
      <c r="C25" s="81" t="s">
        <v>253</v>
      </c>
      <c r="D25" s="81" t="s">
        <v>273</v>
      </c>
      <c r="E25" s="81" t="s">
        <v>274</v>
      </c>
      <c r="F25" s="152">
        <v>13.2</v>
      </c>
      <c r="G25" s="82" t="s">
        <v>220</v>
      </c>
      <c r="H25" s="152">
        <v>9.3000000000000007</v>
      </c>
      <c r="I25" s="152" t="s">
        <v>221</v>
      </c>
      <c r="J25" s="152">
        <v>32.5</v>
      </c>
      <c r="K25" s="178" t="str">
        <f t="shared" ref="K25:K30" si="24">IF(D25="N/A","Garbage Truck","Transfer Truck")</f>
        <v>Transfer Truck</v>
      </c>
      <c r="L25" s="152">
        <v>13.2</v>
      </c>
      <c r="M25" s="245" t="s">
        <v>219</v>
      </c>
      <c r="N25" s="170">
        <f>(IF($G25=N$4,$F25,0)+IF($I25=N$4,$H25,0)+IF($K25=N$4,$J25,0))*($B25-SUM($HF25:$HH25))+IF($M25=N$4,$L25,0)*SUM($HF25:$HH25)</f>
        <v>446.68799999999993</v>
      </c>
      <c r="O25" s="163">
        <f t="shared" ref="O25:Q30" si="25">(IF($G25=O$4,$F25,0)+IF($I25=O$4,$H25,0)+IF($K25=O$4,$J25,0))*($B25-SUM($HF25:$HH25))+IF($M25=O$4,$L25,0)*SUM($HF25:$HH25)</f>
        <v>2749.3120000000004</v>
      </c>
      <c r="P25" s="163">
        <f t="shared" si="25"/>
        <v>559.48800000000006</v>
      </c>
      <c r="Q25" s="171">
        <f t="shared" si="25"/>
        <v>0</v>
      </c>
      <c r="R25" s="170">
        <f>INDEX('Transportation GHG'!$B$21:$B$24,MATCH('6. Decentralized Compost'!R$4,'Transportation GHG'!$A$21:$A$24,0))*N25</f>
        <v>8.014269932307691E-2</v>
      </c>
      <c r="S25" s="163">
        <f>INDEX('Transportation GHG'!$B$21:$B$24,MATCH('6. Decentralized Compost'!S$4,'Transportation GHG'!$A$21:$A$24,0))*O25</f>
        <v>0.24663443495384618</v>
      </c>
      <c r="T25" s="163">
        <f>INDEX('Transportation GHG'!$B$21:$B$24,MATCH('6. Decentralized Compost'!T$4,'Transportation GHG'!$A$21:$A$24,0))*P25</f>
        <v>9.8412504615384613E-3</v>
      </c>
      <c r="U25" s="171">
        <f>INDEX('Transportation GHG'!$B$21:$B$24,MATCH('6. Decentralized Compost'!U$4,'Transportation GHG'!$A$21:$A$24,0))*Q25</f>
        <v>0</v>
      </c>
      <c r="Z25" s="170">
        <f>INDEX('Waste Composition'!$P$5:$P$20,MATCH('6. Decentralized Compost'!Z$4,'Waste Composition'!$O$5:$O$20,0))*$B25</f>
        <v>3.7600000000000002</v>
      </c>
      <c r="AA25" s="163">
        <f>INDEX('Waste Composition'!$P$5:$P$20,MATCH('6. Decentralized Compost'!AA$4,'Waste Composition'!$O$5:$O$20,0))*$B25</f>
        <v>15.979999999999999</v>
      </c>
      <c r="AB25" s="163">
        <f>INDEX('Waste Composition'!$P$5:$P$20,MATCH('6. Decentralized Compost'!AB$4,'Waste Composition'!$O$5:$O$20,0))*$B25</f>
        <v>16.919999999999998</v>
      </c>
      <c r="AC25" s="163">
        <f>INDEX('Waste Composition'!$P$5:$P$20,MATCH('6. Decentralized Compost'!AC$4,'Waste Composition'!$O$5:$O$20,0))*$B25</f>
        <v>8.4599999999999991</v>
      </c>
      <c r="AD25" s="163">
        <f>INDEX('Waste Composition'!$P$5:$P$20,MATCH('6. Decentralized Compost'!AD$4,'Waste Composition'!$O$5:$O$20,0))*$B25</f>
        <v>1.41</v>
      </c>
      <c r="AE25" s="163">
        <f>INDEX('Waste Composition'!$P$5:$P$20,MATCH('6. Decentralized Compost'!AE$4,'Waste Composition'!$O$5:$O$20,0))*$B25</f>
        <v>2.35</v>
      </c>
      <c r="AF25" s="163">
        <f>INDEX('Waste Composition'!$P$5:$P$20,MATCH('6. Decentralized Compost'!AF$4,'Waste Composition'!$O$5:$O$20,0))*$B25</f>
        <v>0.47000000000000003</v>
      </c>
      <c r="AG25" s="163">
        <f>INDEX('Waste Composition'!$P$5:$P$20,MATCH('6. Decentralized Compost'!AG$4,'Waste Composition'!$O$5:$O$20,0))*$B25</f>
        <v>7.05</v>
      </c>
      <c r="AH25" s="163">
        <f>INDEX('Waste Composition'!$P$5:$P$20,MATCH('6. Decentralized Compost'!AH$4,'Waste Composition'!$O$5:$O$20,0))*$B25</f>
        <v>0.94000000000000006</v>
      </c>
      <c r="AI25" s="163">
        <f>INDEX('Waste Composition'!$P$5:$P$20,MATCH('6. Decentralized Compost'!AI$4,'Waste Composition'!$O$5:$O$20,0))*$B25</f>
        <v>0.94000000000000006</v>
      </c>
      <c r="AJ25" s="163">
        <f>INDEX('Waste Composition'!$P$5:$P$20,MATCH('6. Decentralized Compost'!AJ$4,'Waste Composition'!$O$5:$O$20,0))*$B25</f>
        <v>2.35</v>
      </c>
      <c r="AK25" s="163">
        <f>INDEX('Waste Composition'!$P$5:$P$20,MATCH('6. Decentralized Compost'!AK$4,'Waste Composition'!$O$5:$O$20,0))*$B25</f>
        <v>2.82</v>
      </c>
      <c r="AL25" s="163">
        <f>INDEX('Waste Composition'!$P$5:$P$20,MATCH('6. Decentralized Compost'!AL$4,'Waste Composition'!$O$5:$O$20,0))*$B25</f>
        <v>11.28</v>
      </c>
      <c r="AM25" s="163">
        <f>INDEX('Waste Composition'!$P$5:$P$20,MATCH('6. Decentralized Compost'!AM$4,'Waste Composition'!$O$5:$O$20,0))*$B25</f>
        <v>0.47000000000000003</v>
      </c>
      <c r="AN25" s="163">
        <f>INDEX('Waste Composition'!$P$5:$P$20,MATCH('6. Decentralized Compost'!AN$4,'Waste Composition'!$O$5:$O$20,0))*$B25</f>
        <v>11.28</v>
      </c>
      <c r="AO25" s="171">
        <f>INDEX('Waste Composition'!$P$5:$P$20,MATCH('6. Decentralized Compost'!AO$4,'Waste Composition'!$O$5:$O$20,0))*$B25</f>
        <v>7.5200000000000005</v>
      </c>
      <c r="AQ25" s="212">
        <v>0</v>
      </c>
      <c r="AR25" s="213">
        <v>0</v>
      </c>
      <c r="AS25" s="213">
        <v>0</v>
      </c>
      <c r="AT25" s="213">
        <v>0</v>
      </c>
      <c r="AU25" s="213">
        <v>0</v>
      </c>
      <c r="AV25" s="213">
        <v>0</v>
      </c>
      <c r="AW25" s="213">
        <v>0</v>
      </c>
      <c r="AX25" s="213">
        <v>0</v>
      </c>
      <c r="AY25" s="213">
        <v>0</v>
      </c>
      <c r="AZ25" s="213">
        <v>0</v>
      </c>
      <c r="BA25" s="213">
        <v>0</v>
      </c>
      <c r="BB25" s="213">
        <v>0</v>
      </c>
      <c r="BC25" s="213">
        <v>0</v>
      </c>
      <c r="BD25" s="213">
        <v>0</v>
      </c>
      <c r="BE25" s="213">
        <v>0</v>
      </c>
      <c r="BF25" s="213">
        <v>0</v>
      </c>
      <c r="BH25" s="212">
        <v>0</v>
      </c>
      <c r="BI25" s="213">
        <v>0</v>
      </c>
      <c r="BJ25" s="213">
        <v>0</v>
      </c>
      <c r="BK25" s="213">
        <v>0</v>
      </c>
      <c r="BL25" s="213">
        <v>0</v>
      </c>
      <c r="BM25" s="213">
        <v>0</v>
      </c>
      <c r="BN25" s="213">
        <v>0</v>
      </c>
      <c r="BO25" s="213">
        <v>0</v>
      </c>
      <c r="BP25" s="213">
        <v>0</v>
      </c>
      <c r="BQ25" s="213">
        <v>0</v>
      </c>
      <c r="BR25" s="213">
        <v>0</v>
      </c>
      <c r="BS25" s="213">
        <v>0</v>
      </c>
      <c r="BT25" s="213">
        <v>0</v>
      </c>
      <c r="BU25" s="213">
        <v>0</v>
      </c>
      <c r="BV25" s="213">
        <v>0</v>
      </c>
      <c r="BW25" s="218">
        <v>0</v>
      </c>
      <c r="BY25" s="212">
        <v>0</v>
      </c>
      <c r="BZ25" s="213">
        <v>0</v>
      </c>
      <c r="CA25" s="213">
        <v>0</v>
      </c>
      <c r="CB25" s="213">
        <v>0</v>
      </c>
      <c r="CC25" s="213">
        <v>0</v>
      </c>
      <c r="CD25" s="213">
        <v>0</v>
      </c>
      <c r="CE25" s="213">
        <v>0</v>
      </c>
      <c r="CF25" s="213">
        <v>0</v>
      </c>
      <c r="CG25" s="213">
        <v>0</v>
      </c>
      <c r="CH25" s="213">
        <v>0</v>
      </c>
      <c r="CI25" s="213">
        <v>0</v>
      </c>
      <c r="CJ25" s="213">
        <v>0</v>
      </c>
      <c r="CK25" s="213">
        <v>0</v>
      </c>
      <c r="CL25" s="213">
        <v>0</v>
      </c>
      <c r="CM25" s="213">
        <v>0</v>
      </c>
      <c r="CN25" s="218">
        <v>0</v>
      </c>
      <c r="CP25" s="212">
        <v>1</v>
      </c>
      <c r="CQ25" s="215">
        <f>'Waste Composition'!$G$5/'Waste Composition'!$P$5</f>
        <v>0.4705882352941177</v>
      </c>
      <c r="CR25" s="213">
        <v>0</v>
      </c>
      <c r="CS25" s="213">
        <v>0</v>
      </c>
      <c r="CT25" s="213">
        <v>1</v>
      </c>
      <c r="CU25" s="213">
        <v>1</v>
      </c>
      <c r="CV25" s="213">
        <v>1</v>
      </c>
      <c r="CW25" s="213">
        <v>1</v>
      </c>
      <c r="CX25" s="213">
        <v>1</v>
      </c>
      <c r="CY25" s="213">
        <v>1</v>
      </c>
      <c r="CZ25" s="213">
        <v>1</v>
      </c>
      <c r="DA25" s="213">
        <v>1</v>
      </c>
      <c r="DB25" s="213">
        <v>1</v>
      </c>
      <c r="DC25" s="213">
        <v>1</v>
      </c>
      <c r="DD25" s="213">
        <v>1</v>
      </c>
      <c r="DE25" s="218">
        <v>1</v>
      </c>
      <c r="DG25" s="212">
        <v>0</v>
      </c>
      <c r="DH25" s="213">
        <f>'Waste Composition'!$G$16/'Waste Composition'!$P$5</f>
        <v>0.52941176470588236</v>
      </c>
      <c r="DI25" s="213">
        <v>1</v>
      </c>
      <c r="DJ25" s="213">
        <v>1</v>
      </c>
      <c r="DK25" s="213">
        <v>0</v>
      </c>
      <c r="DL25" s="213">
        <v>0</v>
      </c>
      <c r="DM25" s="213">
        <v>0</v>
      </c>
      <c r="DN25" s="213">
        <v>0</v>
      </c>
      <c r="DO25" s="213">
        <v>0</v>
      </c>
      <c r="DP25" s="213">
        <v>0</v>
      </c>
      <c r="DQ25" s="213">
        <v>0</v>
      </c>
      <c r="DR25" s="213">
        <v>0</v>
      </c>
      <c r="DS25" s="213">
        <v>0</v>
      </c>
      <c r="DT25" s="213">
        <v>0</v>
      </c>
      <c r="DU25" s="213">
        <v>0</v>
      </c>
      <c r="DV25" s="213">
        <v>0</v>
      </c>
      <c r="DX25" s="212">
        <v>0</v>
      </c>
      <c r="DY25" s="213">
        <v>0</v>
      </c>
      <c r="DZ25" s="213">
        <v>0</v>
      </c>
      <c r="EA25" s="213">
        <v>0</v>
      </c>
      <c r="EB25" s="213">
        <v>0</v>
      </c>
      <c r="EC25" s="213">
        <v>0</v>
      </c>
      <c r="ED25" s="213">
        <v>0</v>
      </c>
      <c r="EE25" s="213">
        <v>0</v>
      </c>
      <c r="EF25" s="213">
        <v>0</v>
      </c>
      <c r="EG25" s="213">
        <v>0</v>
      </c>
      <c r="EH25" s="213">
        <v>0</v>
      </c>
      <c r="EI25" s="213">
        <v>0</v>
      </c>
      <c r="EJ25" s="213">
        <v>0</v>
      </c>
      <c r="EK25" s="213">
        <v>0</v>
      </c>
      <c r="EL25" s="213">
        <v>0</v>
      </c>
      <c r="EM25" s="213">
        <v>0</v>
      </c>
      <c r="EO25" s="170">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63">
        <f>$AM$25*BD25</f>
        <v>0</v>
      </c>
      <c r="FC25" s="163">
        <f>$AN$25*BE25</f>
        <v>0</v>
      </c>
      <c r="FD25" s="171">
        <f>$AO$25*BF25</f>
        <v>0</v>
      </c>
      <c r="FE25" s="229"/>
      <c r="FF25" s="170">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63">
        <f>$AM$25*BU25</f>
        <v>0</v>
      </c>
      <c r="FT25" s="163">
        <f>$AN$25*BV25</f>
        <v>0</v>
      </c>
      <c r="FU25" s="171">
        <f>$AO$25*BW25</f>
        <v>0</v>
      </c>
      <c r="FV25" s="229"/>
      <c r="FW25" s="170">
        <f>$Z$25*BY25</f>
        <v>0</v>
      </c>
      <c r="FX25" s="163">
        <f>$AA$25*BZ25</f>
        <v>0</v>
      </c>
      <c r="FY25" s="163">
        <f>$AB$25*CA25</f>
        <v>0</v>
      </c>
      <c r="FZ25" s="163">
        <f>$AC$25*CB25</f>
        <v>0</v>
      </c>
      <c r="GA25" s="163">
        <f>$AD$25*CC25</f>
        <v>0</v>
      </c>
      <c r="GB25" s="163">
        <f>$AE$25*CD25</f>
        <v>0</v>
      </c>
      <c r="GC25" s="163">
        <f>$AF$25*CE25</f>
        <v>0</v>
      </c>
      <c r="GD25" s="163">
        <f>$AG$25*CF25</f>
        <v>0</v>
      </c>
      <c r="GE25" s="163">
        <f>$AH$25*CG25</f>
        <v>0</v>
      </c>
      <c r="GF25" s="163">
        <f>$AI$25*CH25</f>
        <v>0</v>
      </c>
      <c r="GG25" s="163">
        <f>$AJ$25*CI25</f>
        <v>0</v>
      </c>
      <c r="GH25" s="163">
        <f>$AK$25*CJ25</f>
        <v>0</v>
      </c>
      <c r="GI25" s="163">
        <f>$AL$25*CK25</f>
        <v>0</v>
      </c>
      <c r="GJ25" s="163">
        <f>$AM$25*CL25</f>
        <v>0</v>
      </c>
      <c r="GK25" s="163">
        <f>$AN$25*CM25</f>
        <v>0</v>
      </c>
      <c r="GL25" s="171">
        <f>$AO$25*CN25</f>
        <v>0</v>
      </c>
      <c r="GM25" s="229"/>
      <c r="GN25" s="170">
        <f>$Z$25*CP25</f>
        <v>3.7600000000000002</v>
      </c>
      <c r="GO25" s="163">
        <f>$AA$25*CQ25</f>
        <v>7.5200000000000005</v>
      </c>
      <c r="GP25" s="163">
        <f>$AB$25*CR25</f>
        <v>0</v>
      </c>
      <c r="GQ25" s="163">
        <f>$AC$25*CS25</f>
        <v>0</v>
      </c>
      <c r="GR25" s="163">
        <f>$AD$25*CT25</f>
        <v>1.41</v>
      </c>
      <c r="GS25" s="163">
        <f>$AE$25*CU25</f>
        <v>2.35</v>
      </c>
      <c r="GT25" s="163">
        <f>$AF$25*CV25</f>
        <v>0.47000000000000003</v>
      </c>
      <c r="GU25" s="163">
        <f>$AG$25*CW25</f>
        <v>7.05</v>
      </c>
      <c r="GV25" s="163">
        <f>$AH$25*CX25</f>
        <v>0.94000000000000006</v>
      </c>
      <c r="GW25" s="163">
        <f>$AI$25*CY25</f>
        <v>0.94000000000000006</v>
      </c>
      <c r="GX25" s="163">
        <f>$AJ$25*CZ25</f>
        <v>2.35</v>
      </c>
      <c r="GY25" s="163">
        <f>$AK$25*DA25</f>
        <v>2.82</v>
      </c>
      <c r="GZ25" s="163">
        <f>$AL$25*DB25</f>
        <v>11.28</v>
      </c>
      <c r="HA25" s="163">
        <f>$AM$25*DC25</f>
        <v>0.47000000000000003</v>
      </c>
      <c r="HB25" s="163">
        <f>$AN$25*DD25</f>
        <v>11.28</v>
      </c>
      <c r="HC25" s="171">
        <f>$AO$25*DE25</f>
        <v>7.5200000000000005</v>
      </c>
      <c r="HD25" s="229"/>
      <c r="HE25" s="170">
        <f>$Z$25*DG25</f>
        <v>0</v>
      </c>
      <c r="HF25" s="163">
        <f>$AA$25*DH25</f>
        <v>8.4599999999999991</v>
      </c>
      <c r="HG25" s="163">
        <f>$AB$25*DI25</f>
        <v>16.919999999999998</v>
      </c>
      <c r="HH25" s="163">
        <f>$AC$25*DJ25</f>
        <v>8.4599999999999991</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63">
        <f>$AM$25*DT25</f>
        <v>0</v>
      </c>
      <c r="HS25" s="163">
        <f>$AN$25*DU25</f>
        <v>0</v>
      </c>
      <c r="HT25" s="171">
        <f>$AO$25*DV25</f>
        <v>0</v>
      </c>
      <c r="HU25" s="229"/>
      <c r="HV25" s="170">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63">
        <f>$AM$25*EK25</f>
        <v>0</v>
      </c>
      <c r="IJ25" s="163">
        <f>$AN$25*EL25</f>
        <v>0</v>
      </c>
      <c r="IK25" s="171">
        <f>$AO$25*EM25</f>
        <v>0</v>
      </c>
    </row>
    <row r="26" spans="1:253">
      <c r="A26" s="62" t="s">
        <v>276</v>
      </c>
      <c r="B26" s="145">
        <f>INDEX('Waste Projections'!$H28:$AL28,MATCH('6. Decentralized Compost'!$B$1,'Waste Projections'!$H$6:$AL$6,0))</f>
        <v>123</v>
      </c>
      <c r="C26" s="286" t="s">
        <v>253</v>
      </c>
      <c r="D26" s="286" t="s">
        <v>273</v>
      </c>
      <c r="E26" s="154" t="s">
        <v>274</v>
      </c>
      <c r="F26" s="151">
        <v>9</v>
      </c>
      <c r="G26" s="288" t="s">
        <v>220</v>
      </c>
      <c r="H26" s="156">
        <v>9.3000000000000007</v>
      </c>
      <c r="I26" s="156" t="s">
        <v>221</v>
      </c>
      <c r="J26" s="151">
        <v>32.5</v>
      </c>
      <c r="K26" s="179" t="str">
        <f t="shared" si="24"/>
        <v>Transfer Truck</v>
      </c>
      <c r="L26" s="151">
        <v>9</v>
      </c>
      <c r="M26" s="248" t="s">
        <v>219</v>
      </c>
      <c r="N26" s="172">
        <f t="shared" ref="N26:N30" si="26">(IF($G26=N$4,$F26,0)+IF($I26=N$4,$H26,0)+IF($K26=N$4,$J26,0))*($B26-SUM($HF26:$HH26))+IF($M26=N$4,$L26,0)*SUM($HF26:$HH26)</f>
        <v>398.52</v>
      </c>
      <c r="O26" s="164">
        <f t="shared" si="25"/>
        <v>3266.88</v>
      </c>
      <c r="P26" s="164">
        <f t="shared" si="25"/>
        <v>732.096</v>
      </c>
      <c r="Q26" s="173">
        <f t="shared" si="25"/>
        <v>0</v>
      </c>
      <c r="R26" s="172">
        <f>INDEX('Transportation GHG'!$B$21:$B$24,MATCH('6. Decentralized Compost'!R$4,'Transportation GHG'!$A$21:$A$24,0))*N26</f>
        <v>7.1500619076923067E-2</v>
      </c>
      <c r="S26" s="164">
        <f>INDEX('Transportation GHG'!$B$21:$B$24,MATCH('6. Decentralized Compost'!S$4,'Transportation GHG'!$A$21:$A$24,0))*O26</f>
        <v>0.29306426584615386</v>
      </c>
      <c r="T26" s="164">
        <f>INDEX('Transportation GHG'!$B$21:$B$24,MATCH('6. Decentralized Compost'!T$4,'Transportation GHG'!$A$21:$A$24,0))*P26</f>
        <v>1.2877380923076923E-2</v>
      </c>
      <c r="U26" s="173">
        <f>INDEX('Transportation GHG'!$B$21:$B$24,MATCH('6. Decentralized Compost'!U$4,'Transportation GHG'!$A$21:$A$24,0))*Q26</f>
        <v>0</v>
      </c>
      <c r="Z26" s="172">
        <f>INDEX('Waste Composition'!$P$5:$P$20,MATCH('6. Decentralized Compost'!Z$4,'Waste Composition'!$O$5:$O$20,0))*$B26</f>
        <v>4.92</v>
      </c>
      <c r="AA26" s="164">
        <f>INDEX('Waste Composition'!$P$5:$P$20,MATCH('6. Decentralized Compost'!AA$4,'Waste Composition'!$O$5:$O$20,0))*$B26</f>
        <v>20.909999999999997</v>
      </c>
      <c r="AB26" s="164">
        <f>INDEX('Waste Composition'!$P$5:$P$20,MATCH('6. Decentralized Compost'!AB$4,'Waste Composition'!$O$5:$O$20,0))*$B26</f>
        <v>22.14</v>
      </c>
      <c r="AC26" s="164">
        <f>INDEX('Waste Composition'!$P$5:$P$20,MATCH('6. Decentralized Compost'!AC$4,'Waste Composition'!$O$5:$O$20,0))*$B26</f>
        <v>11.07</v>
      </c>
      <c r="AD26" s="164">
        <f>INDEX('Waste Composition'!$P$5:$P$20,MATCH('6. Decentralized Compost'!AD$4,'Waste Composition'!$O$5:$O$20,0))*$B26</f>
        <v>1.845</v>
      </c>
      <c r="AE26" s="164">
        <f>INDEX('Waste Composition'!$P$5:$P$20,MATCH('6. Decentralized Compost'!AE$4,'Waste Composition'!$O$5:$O$20,0))*$B26</f>
        <v>3.0750000000000002</v>
      </c>
      <c r="AF26" s="164">
        <f>INDEX('Waste Composition'!$P$5:$P$20,MATCH('6. Decentralized Compost'!AF$4,'Waste Composition'!$O$5:$O$20,0))*$B26</f>
        <v>0.61499999999999999</v>
      </c>
      <c r="AG26" s="164">
        <f>INDEX('Waste Composition'!$P$5:$P$20,MATCH('6. Decentralized Compost'!AG$4,'Waste Composition'!$O$5:$O$20,0))*$B26</f>
        <v>9.2249999999999996</v>
      </c>
      <c r="AH26" s="164">
        <f>INDEX('Waste Composition'!$P$5:$P$20,MATCH('6. Decentralized Compost'!AH$4,'Waste Composition'!$O$5:$O$20,0))*$B26</f>
        <v>1.23</v>
      </c>
      <c r="AI26" s="164">
        <f>INDEX('Waste Composition'!$P$5:$P$20,MATCH('6. Decentralized Compost'!AI$4,'Waste Composition'!$O$5:$O$20,0))*$B26</f>
        <v>1.23</v>
      </c>
      <c r="AJ26" s="164">
        <f>INDEX('Waste Composition'!$P$5:$P$20,MATCH('6. Decentralized Compost'!AJ$4,'Waste Composition'!$O$5:$O$20,0))*$B26</f>
        <v>3.0750000000000002</v>
      </c>
      <c r="AK26" s="164">
        <f>INDEX('Waste Composition'!$P$5:$P$20,MATCH('6. Decentralized Compost'!AK$4,'Waste Composition'!$O$5:$O$20,0))*$B26</f>
        <v>3.69</v>
      </c>
      <c r="AL26" s="164">
        <f>INDEX('Waste Composition'!$P$5:$P$20,MATCH('6. Decentralized Compost'!AL$4,'Waste Composition'!$O$5:$O$20,0))*$B26</f>
        <v>14.76</v>
      </c>
      <c r="AM26" s="164">
        <f>INDEX('Waste Composition'!$P$5:$P$20,MATCH('6. Decentralized Compost'!AM$4,'Waste Composition'!$O$5:$O$20,0))*$B26</f>
        <v>0.61499999999999999</v>
      </c>
      <c r="AN26" s="164">
        <f>INDEX('Waste Composition'!$P$5:$P$20,MATCH('6. Decentralized Compost'!AN$4,'Waste Composition'!$O$5:$O$20,0))*$B26</f>
        <v>14.76</v>
      </c>
      <c r="AO26" s="173">
        <f>INDEX('Waste Composition'!$P$5:$P$20,MATCH('6. Decentralized Compost'!AO$4,'Waste Composition'!$O$5:$O$20,0))*$B26</f>
        <v>9.84</v>
      </c>
      <c r="AQ26" s="214">
        <v>0</v>
      </c>
      <c r="AR26" s="215">
        <v>0</v>
      </c>
      <c r="AS26" s="215">
        <v>0</v>
      </c>
      <c r="AT26" s="215">
        <v>0</v>
      </c>
      <c r="AU26" s="215">
        <v>0</v>
      </c>
      <c r="AV26" s="215">
        <v>0</v>
      </c>
      <c r="AW26" s="215">
        <v>0</v>
      </c>
      <c r="AX26" s="215">
        <v>0</v>
      </c>
      <c r="AY26" s="215">
        <v>0</v>
      </c>
      <c r="AZ26" s="215">
        <v>0</v>
      </c>
      <c r="BA26" s="215">
        <v>0</v>
      </c>
      <c r="BB26" s="215">
        <v>0</v>
      </c>
      <c r="BC26" s="215">
        <v>0</v>
      </c>
      <c r="BD26" s="215">
        <v>0</v>
      </c>
      <c r="BE26" s="215">
        <v>0</v>
      </c>
      <c r="BF26" s="215">
        <v>0</v>
      </c>
      <c r="BH26" s="214">
        <v>0</v>
      </c>
      <c r="BI26" s="215">
        <v>0</v>
      </c>
      <c r="BJ26" s="215">
        <v>0</v>
      </c>
      <c r="BK26" s="215">
        <v>0</v>
      </c>
      <c r="BL26" s="215">
        <v>0</v>
      </c>
      <c r="BM26" s="215">
        <v>0</v>
      </c>
      <c r="BN26" s="215">
        <v>0</v>
      </c>
      <c r="BO26" s="215">
        <v>0</v>
      </c>
      <c r="BP26" s="215">
        <v>0</v>
      </c>
      <c r="BQ26" s="215">
        <v>0</v>
      </c>
      <c r="BR26" s="215">
        <v>0</v>
      </c>
      <c r="BS26" s="215">
        <v>0</v>
      </c>
      <c r="BT26" s="215">
        <v>0</v>
      </c>
      <c r="BU26" s="215">
        <v>0</v>
      </c>
      <c r="BV26" s="215">
        <v>0</v>
      </c>
      <c r="BW26" s="219">
        <v>0</v>
      </c>
      <c r="BY26" s="214">
        <v>0</v>
      </c>
      <c r="BZ26" s="215">
        <v>0</v>
      </c>
      <c r="CA26" s="215">
        <v>0</v>
      </c>
      <c r="CB26" s="215">
        <v>0</v>
      </c>
      <c r="CC26" s="215">
        <v>0</v>
      </c>
      <c r="CD26" s="215">
        <v>0</v>
      </c>
      <c r="CE26" s="215">
        <v>0</v>
      </c>
      <c r="CF26" s="215">
        <v>0</v>
      </c>
      <c r="CG26" s="215">
        <v>0</v>
      </c>
      <c r="CH26" s="215">
        <v>0</v>
      </c>
      <c r="CI26" s="215">
        <v>0</v>
      </c>
      <c r="CJ26" s="215">
        <v>0</v>
      </c>
      <c r="CK26" s="215">
        <v>0</v>
      </c>
      <c r="CL26" s="215">
        <v>0</v>
      </c>
      <c r="CM26" s="215">
        <v>0</v>
      </c>
      <c r="CN26" s="219">
        <v>0</v>
      </c>
      <c r="CP26" s="214">
        <v>1</v>
      </c>
      <c r="CQ26" s="215">
        <f>'Waste Composition'!$G$5/'Waste Composition'!$P$5</f>
        <v>0.4705882352941177</v>
      </c>
      <c r="CR26" s="215">
        <v>0</v>
      </c>
      <c r="CS26" s="215">
        <v>0</v>
      </c>
      <c r="CT26" s="215">
        <v>1</v>
      </c>
      <c r="CU26" s="215">
        <v>1</v>
      </c>
      <c r="CV26" s="215">
        <v>1</v>
      </c>
      <c r="CW26" s="215">
        <v>1</v>
      </c>
      <c r="CX26" s="215">
        <v>1</v>
      </c>
      <c r="CY26" s="215">
        <v>1</v>
      </c>
      <c r="CZ26" s="215">
        <v>1</v>
      </c>
      <c r="DA26" s="215">
        <v>1</v>
      </c>
      <c r="DB26" s="215">
        <v>1</v>
      </c>
      <c r="DC26" s="215">
        <v>1</v>
      </c>
      <c r="DD26" s="215">
        <v>1</v>
      </c>
      <c r="DE26" s="219">
        <v>1</v>
      </c>
      <c r="DG26" s="214">
        <v>0</v>
      </c>
      <c r="DH26" s="215">
        <f>'Waste Composition'!$G$16/'Waste Composition'!$P$5</f>
        <v>0.52941176470588236</v>
      </c>
      <c r="DI26" s="215">
        <v>1</v>
      </c>
      <c r="DJ26" s="215">
        <v>1</v>
      </c>
      <c r="DK26" s="215">
        <v>0</v>
      </c>
      <c r="DL26" s="215">
        <v>0</v>
      </c>
      <c r="DM26" s="215">
        <v>0</v>
      </c>
      <c r="DN26" s="215">
        <v>0</v>
      </c>
      <c r="DO26" s="215">
        <v>0</v>
      </c>
      <c r="DP26" s="215">
        <v>0</v>
      </c>
      <c r="DQ26" s="215">
        <v>0</v>
      </c>
      <c r="DR26" s="215">
        <v>0</v>
      </c>
      <c r="DS26" s="215">
        <v>0</v>
      </c>
      <c r="DT26" s="215">
        <v>0</v>
      </c>
      <c r="DU26" s="215">
        <v>0</v>
      </c>
      <c r="DV26" s="215">
        <v>0</v>
      </c>
      <c r="DX26" s="214">
        <v>0</v>
      </c>
      <c r="DY26" s="215">
        <v>0</v>
      </c>
      <c r="DZ26" s="215">
        <v>0</v>
      </c>
      <c r="EA26" s="215">
        <v>0</v>
      </c>
      <c r="EB26" s="215">
        <v>0</v>
      </c>
      <c r="EC26" s="215">
        <v>0</v>
      </c>
      <c r="ED26" s="215">
        <v>0</v>
      </c>
      <c r="EE26" s="215">
        <v>0</v>
      </c>
      <c r="EF26" s="215">
        <v>0</v>
      </c>
      <c r="EG26" s="215">
        <v>0</v>
      </c>
      <c r="EH26" s="215">
        <v>0</v>
      </c>
      <c r="EI26" s="215">
        <v>0</v>
      </c>
      <c r="EJ26" s="215">
        <v>0</v>
      </c>
      <c r="EK26" s="215">
        <v>0</v>
      </c>
      <c r="EL26" s="215">
        <v>0</v>
      </c>
      <c r="EM26" s="215">
        <v>0</v>
      </c>
      <c r="EO26" s="172">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64">
        <f>$AM$26*BD26</f>
        <v>0</v>
      </c>
      <c r="FC26" s="164">
        <f>$AN$26*BE26</f>
        <v>0</v>
      </c>
      <c r="FD26" s="173">
        <f>$AO$26*BF26</f>
        <v>0</v>
      </c>
      <c r="FE26" s="229"/>
      <c r="FF26" s="172">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64">
        <f>$AM$26*BU26</f>
        <v>0</v>
      </c>
      <c r="FT26" s="164">
        <f>$AN$26*BV26</f>
        <v>0</v>
      </c>
      <c r="FU26" s="173">
        <f>$AO$26*BW26</f>
        <v>0</v>
      </c>
      <c r="FV26" s="229"/>
      <c r="FW26" s="172">
        <f>$Z$26*BY26</f>
        <v>0</v>
      </c>
      <c r="FX26" s="164">
        <f>$AA$26*BZ26</f>
        <v>0</v>
      </c>
      <c r="FY26" s="164">
        <f>$AB$26*CA26</f>
        <v>0</v>
      </c>
      <c r="FZ26" s="164">
        <f>$AC$26*CB26</f>
        <v>0</v>
      </c>
      <c r="GA26" s="164">
        <f>$AD$26*CC26</f>
        <v>0</v>
      </c>
      <c r="GB26" s="164">
        <f>$AE$26*CD26</f>
        <v>0</v>
      </c>
      <c r="GC26" s="164">
        <f>$AF$26*CE26</f>
        <v>0</v>
      </c>
      <c r="GD26" s="164">
        <f>$AG$26*CF26</f>
        <v>0</v>
      </c>
      <c r="GE26" s="164">
        <f>$AH$26*CG26</f>
        <v>0</v>
      </c>
      <c r="GF26" s="164">
        <f>$AI$26*CH26</f>
        <v>0</v>
      </c>
      <c r="GG26" s="164">
        <f>$AJ$26*CI26</f>
        <v>0</v>
      </c>
      <c r="GH26" s="164">
        <f>$AK$26*CJ26</f>
        <v>0</v>
      </c>
      <c r="GI26" s="164">
        <f>$AL$26*CK26</f>
        <v>0</v>
      </c>
      <c r="GJ26" s="164">
        <f>$AM$26*CL26</f>
        <v>0</v>
      </c>
      <c r="GK26" s="164">
        <f>$AN$26*CM26</f>
        <v>0</v>
      </c>
      <c r="GL26" s="173">
        <f>$AO$26*CN26</f>
        <v>0</v>
      </c>
      <c r="GM26" s="229"/>
      <c r="GN26" s="172">
        <f>$Z$26*CP26</f>
        <v>4.92</v>
      </c>
      <c r="GO26" s="164">
        <f>$AA$26*CQ26</f>
        <v>9.84</v>
      </c>
      <c r="GP26" s="164">
        <f>$AB$26*CR26</f>
        <v>0</v>
      </c>
      <c r="GQ26" s="164">
        <f>$AC$26*CS26</f>
        <v>0</v>
      </c>
      <c r="GR26" s="164">
        <f>$AD$26*CT26</f>
        <v>1.845</v>
      </c>
      <c r="GS26" s="164">
        <f>$AE$26*CU26</f>
        <v>3.0750000000000002</v>
      </c>
      <c r="GT26" s="164">
        <f>$AF$26*CV26</f>
        <v>0.61499999999999999</v>
      </c>
      <c r="GU26" s="164">
        <f>$AG$26*CW26</f>
        <v>9.2249999999999996</v>
      </c>
      <c r="GV26" s="164">
        <f>$AH$26*CX26</f>
        <v>1.23</v>
      </c>
      <c r="GW26" s="164">
        <f>$AI$26*CY26</f>
        <v>1.23</v>
      </c>
      <c r="GX26" s="164">
        <f>$AJ$26*CZ26</f>
        <v>3.0750000000000002</v>
      </c>
      <c r="GY26" s="164">
        <f>$AK$26*DA26</f>
        <v>3.69</v>
      </c>
      <c r="GZ26" s="164">
        <f>$AL$26*DB26</f>
        <v>14.76</v>
      </c>
      <c r="HA26" s="164">
        <f>$AM$26*DC26</f>
        <v>0.61499999999999999</v>
      </c>
      <c r="HB26" s="164">
        <f>$AN$26*DD26</f>
        <v>14.76</v>
      </c>
      <c r="HC26" s="173">
        <f>$AO$26*DE26</f>
        <v>9.84</v>
      </c>
      <c r="HD26" s="229"/>
      <c r="HE26" s="172">
        <f>$Z$26*DG26</f>
        <v>0</v>
      </c>
      <c r="HF26" s="164">
        <f>$AA$26*DH26</f>
        <v>11.069999999999999</v>
      </c>
      <c r="HG26" s="164">
        <f>$AB$26*DI26</f>
        <v>22.14</v>
      </c>
      <c r="HH26" s="164">
        <f>$AC$26*DJ26</f>
        <v>11.07</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64">
        <f>$AM$26*DT26</f>
        <v>0</v>
      </c>
      <c r="HS26" s="164">
        <f>$AN$26*DU26</f>
        <v>0</v>
      </c>
      <c r="HT26" s="173">
        <f>$AO$26*DV26</f>
        <v>0</v>
      </c>
      <c r="HU26" s="229"/>
      <c r="HV26" s="172">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64">
        <f>$AM$26*EK26</f>
        <v>0</v>
      </c>
      <c r="IJ26" s="164">
        <f>$AN$26*EL26</f>
        <v>0</v>
      </c>
      <c r="IK26" s="173">
        <f>$AO$26*EM26</f>
        <v>0</v>
      </c>
    </row>
    <row r="27" spans="1:253">
      <c r="A27" s="62" t="s">
        <v>278</v>
      </c>
      <c r="B27" s="145">
        <f>INDEX('Waste Projections'!$H29:$AL29,MATCH('6. Decentralized Compost'!$B$1,'Waste Projections'!$H$6:$AL$6,0))</f>
        <v>2750</v>
      </c>
      <c r="C27" s="286" t="s">
        <v>253</v>
      </c>
      <c r="D27" s="286" t="s">
        <v>273</v>
      </c>
      <c r="E27" s="154" t="s">
        <v>274</v>
      </c>
      <c r="F27" s="151">
        <v>4.7</v>
      </c>
      <c r="G27" s="288" t="s">
        <v>220</v>
      </c>
      <c r="H27" s="156">
        <v>9.3000000000000007</v>
      </c>
      <c r="I27" s="156" t="s">
        <v>221</v>
      </c>
      <c r="J27" s="151">
        <v>32.5</v>
      </c>
      <c r="K27" s="179" t="str">
        <f t="shared" si="24"/>
        <v>Transfer Truck</v>
      </c>
      <c r="L27" s="151">
        <v>4.7</v>
      </c>
      <c r="M27" s="248" t="s">
        <v>219</v>
      </c>
      <c r="N27" s="172">
        <f t="shared" si="26"/>
        <v>4653</v>
      </c>
      <c r="O27" s="164">
        <f t="shared" si="25"/>
        <v>65472.000000000007</v>
      </c>
      <c r="P27" s="164">
        <f t="shared" si="25"/>
        <v>16368.000000000002</v>
      </c>
      <c r="Q27" s="173">
        <f t="shared" si="25"/>
        <v>0</v>
      </c>
      <c r="R27" s="172">
        <f>INDEX('Transportation GHG'!$B$21:$B$24,MATCH('6. Decentralized Compost'!R$4,'Transportation GHG'!$A$21:$A$24,0))*N27</f>
        <v>0.83481978461538464</v>
      </c>
      <c r="S27" s="164">
        <f>INDEX('Transportation GHG'!$B$21:$B$24,MATCH('6. Decentralized Compost'!S$4,'Transportation GHG'!$A$21:$A$24,0))*O27</f>
        <v>5.8733420307692317</v>
      </c>
      <c r="T27" s="164">
        <f>INDEX('Transportation GHG'!$B$21:$B$24,MATCH('6. Decentralized Compost'!T$4,'Transportation GHG'!$A$21:$A$24,0))*P27</f>
        <v>0.28790892307692312</v>
      </c>
      <c r="U27" s="173">
        <f>INDEX('Transportation GHG'!$B$21:$B$24,MATCH('6. Decentralized Compost'!U$4,'Transportation GHG'!$A$21:$A$24,0))*Q27</f>
        <v>0</v>
      </c>
      <c r="Z27" s="172">
        <f>INDEX('Waste Composition'!$P$5:$P$20,MATCH('6. Decentralized Compost'!Z$4,'Waste Composition'!$O$5:$O$20,0))*$B27</f>
        <v>110</v>
      </c>
      <c r="AA27" s="164">
        <f>INDEX('Waste Composition'!$P$5:$P$20,MATCH('6. Decentralized Compost'!AA$4,'Waste Composition'!$O$5:$O$20,0))*$B27</f>
        <v>467.49999999999994</v>
      </c>
      <c r="AB27" s="164">
        <f>INDEX('Waste Composition'!$P$5:$P$20,MATCH('6. Decentralized Compost'!AB$4,'Waste Composition'!$O$5:$O$20,0))*$B27</f>
        <v>495</v>
      </c>
      <c r="AC27" s="164">
        <f>INDEX('Waste Composition'!$P$5:$P$20,MATCH('6. Decentralized Compost'!AC$4,'Waste Composition'!$O$5:$O$20,0))*$B27</f>
        <v>247.5</v>
      </c>
      <c r="AD27" s="164">
        <f>INDEX('Waste Composition'!$P$5:$P$20,MATCH('6. Decentralized Compost'!AD$4,'Waste Composition'!$O$5:$O$20,0))*$B27</f>
        <v>41.25</v>
      </c>
      <c r="AE27" s="164">
        <f>INDEX('Waste Composition'!$P$5:$P$20,MATCH('6. Decentralized Compost'!AE$4,'Waste Composition'!$O$5:$O$20,0))*$B27</f>
        <v>68.75</v>
      </c>
      <c r="AF27" s="164">
        <f>INDEX('Waste Composition'!$P$5:$P$20,MATCH('6. Decentralized Compost'!AF$4,'Waste Composition'!$O$5:$O$20,0))*$B27</f>
        <v>13.75</v>
      </c>
      <c r="AG27" s="164">
        <f>INDEX('Waste Composition'!$P$5:$P$20,MATCH('6. Decentralized Compost'!AG$4,'Waste Composition'!$O$5:$O$20,0))*$B27</f>
        <v>206.25</v>
      </c>
      <c r="AH27" s="164">
        <f>INDEX('Waste Composition'!$P$5:$P$20,MATCH('6. Decentralized Compost'!AH$4,'Waste Composition'!$O$5:$O$20,0))*$B27</f>
        <v>27.5</v>
      </c>
      <c r="AI27" s="164">
        <f>INDEX('Waste Composition'!$P$5:$P$20,MATCH('6. Decentralized Compost'!AI$4,'Waste Composition'!$O$5:$O$20,0))*$B27</f>
        <v>27.5</v>
      </c>
      <c r="AJ27" s="164">
        <f>INDEX('Waste Composition'!$P$5:$P$20,MATCH('6. Decentralized Compost'!AJ$4,'Waste Composition'!$O$5:$O$20,0))*$B27</f>
        <v>68.75</v>
      </c>
      <c r="AK27" s="164">
        <f>INDEX('Waste Composition'!$P$5:$P$20,MATCH('6. Decentralized Compost'!AK$4,'Waste Composition'!$O$5:$O$20,0))*$B27</f>
        <v>82.5</v>
      </c>
      <c r="AL27" s="164">
        <f>INDEX('Waste Composition'!$P$5:$P$20,MATCH('6. Decentralized Compost'!AL$4,'Waste Composition'!$O$5:$O$20,0))*$B27</f>
        <v>330</v>
      </c>
      <c r="AM27" s="164">
        <f>INDEX('Waste Composition'!$P$5:$P$20,MATCH('6. Decentralized Compost'!AM$4,'Waste Composition'!$O$5:$O$20,0))*$B27</f>
        <v>13.75</v>
      </c>
      <c r="AN27" s="164">
        <f>INDEX('Waste Composition'!$P$5:$P$20,MATCH('6. Decentralized Compost'!AN$4,'Waste Composition'!$O$5:$O$20,0))*$B27</f>
        <v>330</v>
      </c>
      <c r="AO27" s="173">
        <f>INDEX('Waste Composition'!$P$5:$P$20,MATCH('6. Decentralized Compost'!AO$4,'Waste Composition'!$O$5:$O$20,0))*$B27</f>
        <v>220</v>
      </c>
      <c r="AQ27" s="214">
        <v>0</v>
      </c>
      <c r="AR27" s="215">
        <v>0</v>
      </c>
      <c r="AS27" s="215">
        <v>0</v>
      </c>
      <c r="AT27" s="215">
        <v>0</v>
      </c>
      <c r="AU27" s="215">
        <v>0</v>
      </c>
      <c r="AV27" s="215">
        <v>0</v>
      </c>
      <c r="AW27" s="215">
        <v>0</v>
      </c>
      <c r="AX27" s="215">
        <v>0</v>
      </c>
      <c r="AY27" s="215">
        <v>0</v>
      </c>
      <c r="AZ27" s="215">
        <v>0</v>
      </c>
      <c r="BA27" s="215">
        <v>0</v>
      </c>
      <c r="BB27" s="215">
        <v>0</v>
      </c>
      <c r="BC27" s="215">
        <v>0</v>
      </c>
      <c r="BD27" s="215">
        <v>0</v>
      </c>
      <c r="BE27" s="215">
        <v>0</v>
      </c>
      <c r="BF27" s="215">
        <v>0</v>
      </c>
      <c r="BH27" s="214">
        <v>0</v>
      </c>
      <c r="BI27" s="215">
        <v>0</v>
      </c>
      <c r="BJ27" s="215">
        <v>0</v>
      </c>
      <c r="BK27" s="215">
        <v>0</v>
      </c>
      <c r="BL27" s="215">
        <v>0</v>
      </c>
      <c r="BM27" s="215">
        <v>0</v>
      </c>
      <c r="BN27" s="215">
        <v>0</v>
      </c>
      <c r="BO27" s="215">
        <v>0</v>
      </c>
      <c r="BP27" s="215">
        <v>0</v>
      </c>
      <c r="BQ27" s="215">
        <v>0</v>
      </c>
      <c r="BR27" s="215">
        <v>0</v>
      </c>
      <c r="BS27" s="215">
        <v>0</v>
      </c>
      <c r="BT27" s="215">
        <v>0</v>
      </c>
      <c r="BU27" s="215">
        <v>0</v>
      </c>
      <c r="BV27" s="215">
        <v>0</v>
      </c>
      <c r="BW27" s="219">
        <v>0</v>
      </c>
      <c r="BY27" s="214">
        <v>0</v>
      </c>
      <c r="BZ27" s="215">
        <v>0</v>
      </c>
      <c r="CA27" s="215">
        <v>0</v>
      </c>
      <c r="CB27" s="215">
        <v>0</v>
      </c>
      <c r="CC27" s="215">
        <v>0</v>
      </c>
      <c r="CD27" s="215">
        <v>0</v>
      </c>
      <c r="CE27" s="215">
        <v>0</v>
      </c>
      <c r="CF27" s="215">
        <v>0</v>
      </c>
      <c r="CG27" s="215">
        <v>0</v>
      </c>
      <c r="CH27" s="215">
        <v>0</v>
      </c>
      <c r="CI27" s="215">
        <v>0</v>
      </c>
      <c r="CJ27" s="215">
        <v>0</v>
      </c>
      <c r="CK27" s="215">
        <v>0</v>
      </c>
      <c r="CL27" s="215">
        <v>0</v>
      </c>
      <c r="CM27" s="215">
        <v>0</v>
      </c>
      <c r="CN27" s="219">
        <v>0</v>
      </c>
      <c r="CP27" s="214">
        <v>1</v>
      </c>
      <c r="CQ27" s="215">
        <f>'Waste Composition'!$G$5/'Waste Composition'!$P$5</f>
        <v>0.4705882352941177</v>
      </c>
      <c r="CR27" s="215">
        <v>0</v>
      </c>
      <c r="CS27" s="215">
        <v>0</v>
      </c>
      <c r="CT27" s="215">
        <v>1</v>
      </c>
      <c r="CU27" s="215">
        <v>1</v>
      </c>
      <c r="CV27" s="215">
        <v>1</v>
      </c>
      <c r="CW27" s="215">
        <v>1</v>
      </c>
      <c r="CX27" s="215">
        <v>1</v>
      </c>
      <c r="CY27" s="215">
        <v>1</v>
      </c>
      <c r="CZ27" s="215">
        <v>1</v>
      </c>
      <c r="DA27" s="215">
        <v>1</v>
      </c>
      <c r="DB27" s="215">
        <v>1</v>
      </c>
      <c r="DC27" s="215">
        <v>1</v>
      </c>
      <c r="DD27" s="215">
        <v>1</v>
      </c>
      <c r="DE27" s="219">
        <v>1</v>
      </c>
      <c r="DG27" s="214">
        <v>0</v>
      </c>
      <c r="DH27" s="215">
        <f>'Waste Composition'!$G$16/'Waste Composition'!$P$5</f>
        <v>0.52941176470588236</v>
      </c>
      <c r="DI27" s="215">
        <v>1</v>
      </c>
      <c r="DJ27" s="215">
        <v>1</v>
      </c>
      <c r="DK27" s="215">
        <v>0</v>
      </c>
      <c r="DL27" s="215">
        <v>0</v>
      </c>
      <c r="DM27" s="215">
        <v>0</v>
      </c>
      <c r="DN27" s="215">
        <v>0</v>
      </c>
      <c r="DO27" s="215">
        <v>0</v>
      </c>
      <c r="DP27" s="215">
        <v>0</v>
      </c>
      <c r="DQ27" s="215">
        <v>0</v>
      </c>
      <c r="DR27" s="215">
        <v>0</v>
      </c>
      <c r="DS27" s="215">
        <v>0</v>
      </c>
      <c r="DT27" s="215">
        <v>0</v>
      </c>
      <c r="DU27" s="215">
        <v>0</v>
      </c>
      <c r="DV27" s="215">
        <v>0</v>
      </c>
      <c r="DX27" s="214">
        <v>0</v>
      </c>
      <c r="DY27" s="215">
        <v>0</v>
      </c>
      <c r="DZ27" s="215">
        <v>0</v>
      </c>
      <c r="EA27" s="215">
        <v>0</v>
      </c>
      <c r="EB27" s="215">
        <v>0</v>
      </c>
      <c r="EC27" s="215">
        <v>0</v>
      </c>
      <c r="ED27" s="215">
        <v>0</v>
      </c>
      <c r="EE27" s="215">
        <v>0</v>
      </c>
      <c r="EF27" s="215">
        <v>0</v>
      </c>
      <c r="EG27" s="215">
        <v>0</v>
      </c>
      <c r="EH27" s="215">
        <v>0</v>
      </c>
      <c r="EI27" s="215">
        <v>0</v>
      </c>
      <c r="EJ27" s="215">
        <v>0</v>
      </c>
      <c r="EK27" s="215">
        <v>0</v>
      </c>
      <c r="EL27" s="215">
        <v>0</v>
      </c>
      <c r="EM27" s="215">
        <v>0</v>
      </c>
      <c r="EO27" s="172">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64">
        <f>$AM$27*BD27</f>
        <v>0</v>
      </c>
      <c r="FC27" s="164">
        <f>$AN$27*BE27</f>
        <v>0</v>
      </c>
      <c r="FD27" s="173">
        <f>$AO$27*BF27</f>
        <v>0</v>
      </c>
      <c r="FE27" s="229"/>
      <c r="FF27" s="172">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64">
        <f>$AM$27*BU27</f>
        <v>0</v>
      </c>
      <c r="FT27" s="164">
        <f>$AN$27*BV27</f>
        <v>0</v>
      </c>
      <c r="FU27" s="173">
        <f>$AO$27*BW27</f>
        <v>0</v>
      </c>
      <c r="FV27" s="229"/>
      <c r="FW27" s="172">
        <f>$Z$27*BY27</f>
        <v>0</v>
      </c>
      <c r="FX27" s="164">
        <f>$AA$27*BZ27</f>
        <v>0</v>
      </c>
      <c r="FY27" s="164">
        <f>$AB$27*CA27</f>
        <v>0</v>
      </c>
      <c r="FZ27" s="164">
        <f>$AC$27*CB27</f>
        <v>0</v>
      </c>
      <c r="GA27" s="164">
        <f>$AD$27*CC27</f>
        <v>0</v>
      </c>
      <c r="GB27" s="164">
        <f>$AE$27*CD27</f>
        <v>0</v>
      </c>
      <c r="GC27" s="164">
        <f>$AF$27*CE27</f>
        <v>0</v>
      </c>
      <c r="GD27" s="164">
        <f>$AG$27*CF27</f>
        <v>0</v>
      </c>
      <c r="GE27" s="164">
        <f>$AH$27*CG27</f>
        <v>0</v>
      </c>
      <c r="GF27" s="164">
        <f>$AI$27*CH27</f>
        <v>0</v>
      </c>
      <c r="GG27" s="164">
        <f>$AJ$27*CI27</f>
        <v>0</v>
      </c>
      <c r="GH27" s="164">
        <f>$AK$27*CJ27</f>
        <v>0</v>
      </c>
      <c r="GI27" s="164">
        <f>$AL$27*CK27</f>
        <v>0</v>
      </c>
      <c r="GJ27" s="164">
        <f>$AM$27*CL27</f>
        <v>0</v>
      </c>
      <c r="GK27" s="164">
        <f>$AN$27*CM27</f>
        <v>0</v>
      </c>
      <c r="GL27" s="173">
        <f>$AO$27*CN27</f>
        <v>0</v>
      </c>
      <c r="GM27" s="229"/>
      <c r="GN27" s="172">
        <f>$Z$27*CP27</f>
        <v>110</v>
      </c>
      <c r="GO27" s="164">
        <f>$AA$27*CQ27</f>
        <v>220</v>
      </c>
      <c r="GP27" s="164">
        <f>$AB$27*CR27</f>
        <v>0</v>
      </c>
      <c r="GQ27" s="164">
        <f>$AC$27*CS27</f>
        <v>0</v>
      </c>
      <c r="GR27" s="164">
        <f>$AD$27*CT27</f>
        <v>41.25</v>
      </c>
      <c r="GS27" s="164">
        <f>$AE$27*CU27</f>
        <v>68.75</v>
      </c>
      <c r="GT27" s="164">
        <f>$AF$27*CV27</f>
        <v>13.75</v>
      </c>
      <c r="GU27" s="164">
        <f>$AG$27*CW27</f>
        <v>206.25</v>
      </c>
      <c r="GV27" s="164">
        <f>$AH$27*CX27</f>
        <v>27.5</v>
      </c>
      <c r="GW27" s="164">
        <f>$AI$27*CY27</f>
        <v>27.5</v>
      </c>
      <c r="GX27" s="164">
        <f>$AJ$27*CZ27</f>
        <v>68.75</v>
      </c>
      <c r="GY27" s="164">
        <f>$AK$27*DA27</f>
        <v>82.5</v>
      </c>
      <c r="GZ27" s="164">
        <f>$AL$27*DB27</f>
        <v>330</v>
      </c>
      <c r="HA27" s="164">
        <f>$AM$27*DC27</f>
        <v>13.75</v>
      </c>
      <c r="HB27" s="164">
        <f>$AN$27*DD27</f>
        <v>330</v>
      </c>
      <c r="HC27" s="173">
        <f>$AO$27*DE27</f>
        <v>220</v>
      </c>
      <c r="HD27" s="229"/>
      <c r="HE27" s="172">
        <f>$Z$27*DG27</f>
        <v>0</v>
      </c>
      <c r="HF27" s="164">
        <f>$AA$27*DH27</f>
        <v>247.49999999999997</v>
      </c>
      <c r="HG27" s="164">
        <f>$AB$27*DI27</f>
        <v>495</v>
      </c>
      <c r="HH27" s="164">
        <f>$AC$27*DJ27</f>
        <v>247.5</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64">
        <f>$AM$27*DT27</f>
        <v>0</v>
      </c>
      <c r="HS27" s="164">
        <f>$AN$27*DU27</f>
        <v>0</v>
      </c>
      <c r="HT27" s="173">
        <f>$AO$27*DV27</f>
        <v>0</v>
      </c>
      <c r="HU27" s="229"/>
      <c r="HV27" s="172">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64">
        <f>$AM$27*EK27</f>
        <v>0</v>
      </c>
      <c r="IJ27" s="164">
        <f>$AN$27*EL27</f>
        <v>0</v>
      </c>
      <c r="IK27" s="173">
        <f>$AO$27*EM27</f>
        <v>0</v>
      </c>
    </row>
    <row r="28" spans="1:253">
      <c r="A28" s="62" t="s">
        <v>280</v>
      </c>
      <c r="B28" s="145">
        <f>INDEX('Waste Projections'!$H30:$AL30,MATCH('6. Decentralized Compost'!$B$1,'Waste Projections'!$H$6:$AL$6,0))</f>
        <v>732</v>
      </c>
      <c r="C28" s="286" t="s">
        <v>248</v>
      </c>
      <c r="D28" s="286" t="s">
        <v>281</v>
      </c>
      <c r="E28" s="154" t="s">
        <v>274</v>
      </c>
      <c r="F28" s="151">
        <v>6.1</v>
      </c>
      <c r="G28" s="288" t="s">
        <v>219</v>
      </c>
      <c r="H28" s="156">
        <v>9.3000000000000007</v>
      </c>
      <c r="I28" s="156" t="s">
        <v>221</v>
      </c>
      <c r="J28" s="151">
        <v>52.4</v>
      </c>
      <c r="K28" s="179" t="str">
        <f t="shared" si="24"/>
        <v>Transfer Truck</v>
      </c>
      <c r="L28" s="151">
        <v>6.1</v>
      </c>
      <c r="M28" s="248" t="s">
        <v>219</v>
      </c>
      <c r="N28" s="172">
        <f t="shared" si="26"/>
        <v>4465.2</v>
      </c>
      <c r="O28" s="164">
        <f t="shared" si="25"/>
        <v>24548.351999999999</v>
      </c>
      <c r="P28" s="164">
        <f t="shared" si="25"/>
        <v>4356.8640000000005</v>
      </c>
      <c r="Q28" s="173">
        <f t="shared" si="25"/>
        <v>0</v>
      </c>
      <c r="R28" s="172">
        <f>INDEX('Transportation GHG'!$B$21:$B$24,MATCH('6. Decentralized Compost'!R$4,'Transportation GHG'!$A$21:$A$24,0))*N28</f>
        <v>0.80112557538461537</v>
      </c>
      <c r="S28" s="164">
        <f>INDEX('Transportation GHG'!$B$21:$B$24,MATCH('6. Decentralized Compost'!S$4,'Transportation GHG'!$A$21:$A$24,0))*O28</f>
        <v>2.2021760078769228</v>
      </c>
      <c r="T28" s="164">
        <f>INDEX('Transportation GHG'!$B$21:$B$24,MATCH('6. Decentralized Compost'!T$4,'Transportation GHG'!$A$21:$A$24,0))*P28</f>
        <v>7.663612061538462E-2</v>
      </c>
      <c r="U28" s="173">
        <f>INDEX('Transportation GHG'!$B$21:$B$24,MATCH('6. Decentralized Compost'!U$4,'Transportation GHG'!$A$21:$A$24,0))*Q28</f>
        <v>0</v>
      </c>
      <c r="Z28" s="172">
        <f>INDEX('Waste Composition'!$P$5:$P$20,MATCH('6. Decentralized Compost'!Z$4,'Waste Composition'!$O$5:$O$20,0))*$B28</f>
        <v>29.28</v>
      </c>
      <c r="AA28" s="164">
        <f>INDEX('Waste Composition'!$P$5:$P$20,MATCH('6. Decentralized Compost'!AA$4,'Waste Composition'!$O$5:$O$20,0))*$B28</f>
        <v>124.43999999999998</v>
      </c>
      <c r="AB28" s="164">
        <f>INDEX('Waste Composition'!$P$5:$P$20,MATCH('6. Decentralized Compost'!AB$4,'Waste Composition'!$O$5:$O$20,0))*$B28</f>
        <v>131.76</v>
      </c>
      <c r="AC28" s="164">
        <f>INDEX('Waste Composition'!$P$5:$P$20,MATCH('6. Decentralized Compost'!AC$4,'Waste Composition'!$O$5:$O$20,0))*$B28</f>
        <v>65.88</v>
      </c>
      <c r="AD28" s="164">
        <f>INDEX('Waste Composition'!$P$5:$P$20,MATCH('6. Decentralized Compost'!AD$4,'Waste Composition'!$O$5:$O$20,0))*$B28</f>
        <v>10.98</v>
      </c>
      <c r="AE28" s="164">
        <f>INDEX('Waste Composition'!$P$5:$P$20,MATCH('6. Decentralized Compost'!AE$4,'Waste Composition'!$O$5:$O$20,0))*$B28</f>
        <v>18.3</v>
      </c>
      <c r="AF28" s="164">
        <f>INDEX('Waste Composition'!$P$5:$P$20,MATCH('6. Decentralized Compost'!AF$4,'Waste Composition'!$O$5:$O$20,0))*$B28</f>
        <v>3.66</v>
      </c>
      <c r="AG28" s="164">
        <f>INDEX('Waste Composition'!$P$5:$P$20,MATCH('6. Decentralized Compost'!AG$4,'Waste Composition'!$O$5:$O$20,0))*$B28</f>
        <v>54.9</v>
      </c>
      <c r="AH28" s="164">
        <f>INDEX('Waste Composition'!$P$5:$P$20,MATCH('6. Decentralized Compost'!AH$4,'Waste Composition'!$O$5:$O$20,0))*$B28</f>
        <v>7.32</v>
      </c>
      <c r="AI28" s="164">
        <f>INDEX('Waste Composition'!$P$5:$P$20,MATCH('6. Decentralized Compost'!AI$4,'Waste Composition'!$O$5:$O$20,0))*$B28</f>
        <v>7.32</v>
      </c>
      <c r="AJ28" s="164">
        <f>INDEX('Waste Composition'!$P$5:$P$20,MATCH('6. Decentralized Compost'!AJ$4,'Waste Composition'!$O$5:$O$20,0))*$B28</f>
        <v>18.3</v>
      </c>
      <c r="AK28" s="164">
        <f>INDEX('Waste Composition'!$P$5:$P$20,MATCH('6. Decentralized Compost'!AK$4,'Waste Composition'!$O$5:$O$20,0))*$B28</f>
        <v>21.96</v>
      </c>
      <c r="AL28" s="164">
        <f>INDEX('Waste Composition'!$P$5:$P$20,MATCH('6. Decentralized Compost'!AL$4,'Waste Composition'!$O$5:$O$20,0))*$B28</f>
        <v>87.84</v>
      </c>
      <c r="AM28" s="164">
        <f>INDEX('Waste Composition'!$P$5:$P$20,MATCH('6. Decentralized Compost'!AM$4,'Waste Composition'!$O$5:$O$20,0))*$B28</f>
        <v>3.66</v>
      </c>
      <c r="AN28" s="164">
        <f>INDEX('Waste Composition'!$P$5:$P$20,MATCH('6. Decentralized Compost'!AN$4,'Waste Composition'!$O$5:$O$20,0))*$B28</f>
        <v>87.84</v>
      </c>
      <c r="AO28" s="173">
        <f>INDEX('Waste Composition'!$P$5:$P$20,MATCH('6. Decentralized Compost'!AO$4,'Waste Composition'!$O$5:$O$20,0))*$B28</f>
        <v>58.56</v>
      </c>
      <c r="AQ28" s="214">
        <v>0</v>
      </c>
      <c r="AR28" s="215">
        <v>0</v>
      </c>
      <c r="AS28" s="215">
        <v>0</v>
      </c>
      <c r="AT28" s="215">
        <v>0</v>
      </c>
      <c r="AU28" s="215">
        <v>0</v>
      </c>
      <c r="AV28" s="215">
        <v>0</v>
      </c>
      <c r="AW28" s="215">
        <v>0</v>
      </c>
      <c r="AX28" s="215">
        <v>0</v>
      </c>
      <c r="AY28" s="215">
        <v>0</v>
      </c>
      <c r="AZ28" s="215">
        <v>0</v>
      </c>
      <c r="BA28" s="215">
        <v>0</v>
      </c>
      <c r="BB28" s="215">
        <v>0</v>
      </c>
      <c r="BC28" s="215">
        <v>0</v>
      </c>
      <c r="BD28" s="215">
        <v>0</v>
      </c>
      <c r="BE28" s="215">
        <v>0</v>
      </c>
      <c r="BF28" s="215">
        <v>0</v>
      </c>
      <c r="BH28" s="214">
        <v>0</v>
      </c>
      <c r="BI28" s="215">
        <v>0</v>
      </c>
      <c r="BJ28" s="215">
        <v>0</v>
      </c>
      <c r="BK28" s="215">
        <v>0</v>
      </c>
      <c r="BL28" s="215">
        <v>0</v>
      </c>
      <c r="BM28" s="215">
        <v>0</v>
      </c>
      <c r="BN28" s="215">
        <v>0</v>
      </c>
      <c r="BO28" s="215">
        <v>0</v>
      </c>
      <c r="BP28" s="215">
        <v>0</v>
      </c>
      <c r="BQ28" s="215">
        <v>0</v>
      </c>
      <c r="BR28" s="215">
        <v>0</v>
      </c>
      <c r="BS28" s="215">
        <v>0</v>
      </c>
      <c r="BT28" s="215">
        <v>0</v>
      </c>
      <c r="BU28" s="215">
        <v>0</v>
      </c>
      <c r="BV28" s="215">
        <v>0</v>
      </c>
      <c r="BW28" s="219">
        <v>0</v>
      </c>
      <c r="BY28" s="214">
        <v>1</v>
      </c>
      <c r="BZ28" s="215">
        <f>'Waste Composition'!$G$5/'Waste Composition'!$P$5</f>
        <v>0.4705882352941177</v>
      </c>
      <c r="CA28" s="215">
        <v>0</v>
      </c>
      <c r="CB28" s="215">
        <v>0</v>
      </c>
      <c r="CC28" s="215">
        <v>1</v>
      </c>
      <c r="CD28" s="215">
        <v>1</v>
      </c>
      <c r="CE28" s="215">
        <v>1</v>
      </c>
      <c r="CF28" s="215">
        <v>1</v>
      </c>
      <c r="CG28" s="215">
        <v>1</v>
      </c>
      <c r="CH28" s="215">
        <v>1</v>
      </c>
      <c r="CI28" s="215">
        <v>1</v>
      </c>
      <c r="CJ28" s="215">
        <v>1</v>
      </c>
      <c r="CK28" s="215">
        <v>1</v>
      </c>
      <c r="CL28" s="215">
        <v>1</v>
      </c>
      <c r="CM28" s="215">
        <v>1</v>
      </c>
      <c r="CN28" s="219">
        <v>1</v>
      </c>
      <c r="CP28" s="214">
        <v>0</v>
      </c>
      <c r="CQ28" s="215">
        <v>0</v>
      </c>
      <c r="CR28" s="215">
        <v>0</v>
      </c>
      <c r="CS28" s="215">
        <v>0</v>
      </c>
      <c r="CT28" s="215">
        <v>0</v>
      </c>
      <c r="CU28" s="215">
        <v>0</v>
      </c>
      <c r="CV28" s="215">
        <v>0</v>
      </c>
      <c r="CW28" s="215">
        <v>0</v>
      </c>
      <c r="CX28" s="215">
        <v>0</v>
      </c>
      <c r="CY28" s="215">
        <v>0</v>
      </c>
      <c r="CZ28" s="215">
        <v>0</v>
      </c>
      <c r="DA28" s="215">
        <v>0</v>
      </c>
      <c r="DB28" s="215">
        <v>0</v>
      </c>
      <c r="DC28" s="215">
        <v>0</v>
      </c>
      <c r="DD28" s="215">
        <v>0</v>
      </c>
      <c r="DE28" s="219">
        <v>0</v>
      </c>
      <c r="DG28" s="214">
        <v>0</v>
      </c>
      <c r="DH28" s="215">
        <f>'Waste Composition'!$G$16/'Waste Composition'!$P$5</f>
        <v>0.52941176470588236</v>
      </c>
      <c r="DI28" s="215">
        <v>1</v>
      </c>
      <c r="DJ28" s="215">
        <v>1</v>
      </c>
      <c r="DK28" s="215">
        <v>0</v>
      </c>
      <c r="DL28" s="215">
        <v>0</v>
      </c>
      <c r="DM28" s="215">
        <v>0</v>
      </c>
      <c r="DN28" s="215">
        <v>0</v>
      </c>
      <c r="DO28" s="215">
        <v>0</v>
      </c>
      <c r="DP28" s="215">
        <v>0</v>
      </c>
      <c r="DQ28" s="215">
        <v>0</v>
      </c>
      <c r="DR28" s="215">
        <v>0</v>
      </c>
      <c r="DS28" s="215">
        <v>0</v>
      </c>
      <c r="DT28" s="215">
        <v>0</v>
      </c>
      <c r="DU28" s="215">
        <v>0</v>
      </c>
      <c r="DV28" s="215">
        <v>0</v>
      </c>
      <c r="DX28" s="214">
        <v>0</v>
      </c>
      <c r="DY28" s="215">
        <v>0</v>
      </c>
      <c r="DZ28" s="215">
        <v>0</v>
      </c>
      <c r="EA28" s="215">
        <v>0</v>
      </c>
      <c r="EB28" s="215">
        <v>0</v>
      </c>
      <c r="EC28" s="215">
        <v>0</v>
      </c>
      <c r="ED28" s="215">
        <v>0</v>
      </c>
      <c r="EE28" s="215">
        <v>0</v>
      </c>
      <c r="EF28" s="215">
        <v>0</v>
      </c>
      <c r="EG28" s="215">
        <v>0</v>
      </c>
      <c r="EH28" s="215">
        <v>0</v>
      </c>
      <c r="EI28" s="215">
        <v>0</v>
      </c>
      <c r="EJ28" s="215">
        <v>0</v>
      </c>
      <c r="EK28" s="215">
        <v>0</v>
      </c>
      <c r="EL28" s="215">
        <v>0</v>
      </c>
      <c r="EM28" s="215">
        <v>0</v>
      </c>
      <c r="EO28" s="172">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64">
        <f>$AM$28*BD28</f>
        <v>0</v>
      </c>
      <c r="FC28" s="164">
        <f>$AN$28*BE28</f>
        <v>0</v>
      </c>
      <c r="FD28" s="173">
        <f>$AO$28*BF28</f>
        <v>0</v>
      </c>
      <c r="FE28" s="229"/>
      <c r="FF28" s="172">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64">
        <f>$AM$28*BU28</f>
        <v>0</v>
      </c>
      <c r="FT28" s="164">
        <f>$AN$28*BV28</f>
        <v>0</v>
      </c>
      <c r="FU28" s="173">
        <f>$AO$28*BW28</f>
        <v>0</v>
      </c>
      <c r="FV28" s="229"/>
      <c r="FW28" s="172">
        <f>$Z$28*BY28</f>
        <v>29.28</v>
      </c>
      <c r="FX28" s="164">
        <f>$AA$28*BZ28</f>
        <v>58.559999999999995</v>
      </c>
      <c r="FY28" s="164">
        <f>$AB$28*CA28</f>
        <v>0</v>
      </c>
      <c r="FZ28" s="164">
        <f>$AC$28*CB28</f>
        <v>0</v>
      </c>
      <c r="GA28" s="164">
        <f>$AD$28*CC28</f>
        <v>10.98</v>
      </c>
      <c r="GB28" s="164">
        <f>$AE$28*CD28</f>
        <v>18.3</v>
      </c>
      <c r="GC28" s="164">
        <f>$AF$28*CE28</f>
        <v>3.66</v>
      </c>
      <c r="GD28" s="164">
        <f>$AG$28*CF28</f>
        <v>54.9</v>
      </c>
      <c r="GE28" s="164">
        <f>$AH$28*CG28</f>
        <v>7.32</v>
      </c>
      <c r="GF28" s="164">
        <f>$AI$28*CH28</f>
        <v>7.32</v>
      </c>
      <c r="GG28" s="164">
        <f>$AJ$28*CI28</f>
        <v>18.3</v>
      </c>
      <c r="GH28" s="164">
        <f>$AK$28*CJ28</f>
        <v>21.96</v>
      </c>
      <c r="GI28" s="164">
        <f>$AL$28*CK28</f>
        <v>87.84</v>
      </c>
      <c r="GJ28" s="164">
        <f>$AM$28*CL28</f>
        <v>3.66</v>
      </c>
      <c r="GK28" s="164">
        <f>$AN$28*CM28</f>
        <v>87.84</v>
      </c>
      <c r="GL28" s="173">
        <f>$AO$28*CN28</f>
        <v>58.56</v>
      </c>
      <c r="GM28" s="229"/>
      <c r="GN28" s="172">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64">
        <f>$AM$28*DC28</f>
        <v>0</v>
      </c>
      <c r="HB28" s="164">
        <f>$AN$28*DD28</f>
        <v>0</v>
      </c>
      <c r="HC28" s="173">
        <f>$AO$28*DE28</f>
        <v>0</v>
      </c>
      <c r="HD28" s="229"/>
      <c r="HE28" s="172">
        <f>$Z$28*DG28</f>
        <v>0</v>
      </c>
      <c r="HF28" s="164">
        <f>$AA$28*DH28</f>
        <v>65.88</v>
      </c>
      <c r="HG28" s="164">
        <f>$AB$28*DI28</f>
        <v>131.76</v>
      </c>
      <c r="HH28" s="164">
        <f>$AC$28*DJ28</f>
        <v>65.88</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64">
        <f>$AM$28*DT28</f>
        <v>0</v>
      </c>
      <c r="HS28" s="164">
        <f>$AN$28*DU28</f>
        <v>0</v>
      </c>
      <c r="HT28" s="173">
        <f>$AO$28*DV28</f>
        <v>0</v>
      </c>
      <c r="HU28" s="229"/>
      <c r="HV28" s="172">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64">
        <f>$AM$28*EK28</f>
        <v>0</v>
      </c>
      <c r="IJ28" s="164">
        <f>$AN$28*EL28</f>
        <v>0</v>
      </c>
      <c r="IK28" s="173">
        <f>$AO$28*EM28</f>
        <v>0</v>
      </c>
    </row>
    <row r="29" spans="1:253">
      <c r="A29" s="62" t="s">
        <v>283</v>
      </c>
      <c r="B29" s="145">
        <f>INDEX('Waste Projections'!$H31:$AL31,MATCH('6. Decentralized Compost'!$B$1,'Waste Projections'!$H$6:$AL$6,0))</f>
        <v>1278.31</v>
      </c>
      <c r="C29" s="286" t="s">
        <v>248</v>
      </c>
      <c r="D29" s="286" t="s">
        <v>281</v>
      </c>
      <c r="E29" s="154" t="s">
        <v>274</v>
      </c>
      <c r="F29" s="151">
        <v>5.4</v>
      </c>
      <c r="G29" s="288" t="s">
        <v>220</v>
      </c>
      <c r="H29" s="156">
        <v>9.3000000000000007</v>
      </c>
      <c r="I29" s="156" t="s">
        <v>221</v>
      </c>
      <c r="J29" s="151">
        <v>52.4</v>
      </c>
      <c r="K29" s="179" t="str">
        <f t="shared" si="24"/>
        <v>Transfer Truck</v>
      </c>
      <c r="L29" s="151">
        <v>5.4</v>
      </c>
      <c r="M29" s="248" t="s">
        <v>219</v>
      </c>
      <c r="N29" s="172">
        <f t="shared" si="26"/>
        <v>2485.0346399999999</v>
      </c>
      <c r="O29" s="164">
        <f t="shared" si="25"/>
        <v>47287.243520000004</v>
      </c>
      <c r="P29" s="164">
        <f t="shared" si="25"/>
        <v>7608.5011200000008</v>
      </c>
      <c r="Q29" s="173">
        <f t="shared" si="25"/>
        <v>0</v>
      </c>
      <c r="R29" s="172">
        <f>INDEX('Transportation GHG'!$B$21:$B$24,MATCH('6. Decentralized Compost'!R$4,'Transportation GHG'!$A$21:$A$24,0))*N29</f>
        <v>0.44585344571815383</v>
      </c>
      <c r="S29" s="164">
        <f>INDEX('Transportation GHG'!$B$21:$B$24,MATCH('6. Decentralized Compost'!S$4,'Transportation GHG'!$A$21:$A$24,0))*O29</f>
        <v>4.2420294917710768</v>
      </c>
      <c r="T29" s="164">
        <f>INDEX('Transportation GHG'!$B$21:$B$24,MATCH('6. Decentralized Compost'!T$4,'Transportation GHG'!$A$21:$A$24,0))*P29</f>
        <v>0.13383158380307694</v>
      </c>
      <c r="U29" s="173">
        <f>INDEX('Transportation GHG'!$B$21:$B$24,MATCH('6. Decentralized Compost'!U$4,'Transportation GHG'!$A$21:$A$24,0))*Q29</f>
        <v>0</v>
      </c>
      <c r="Z29" s="172">
        <f>INDEX('Waste Composition'!$P$5:$P$20,MATCH('6. Decentralized Compost'!Z$4,'Waste Composition'!$O$5:$O$20,0))*$B29</f>
        <v>51.132399999999997</v>
      </c>
      <c r="AA29" s="164">
        <f>INDEX('Waste Composition'!$P$5:$P$20,MATCH('6. Decentralized Compost'!AA$4,'Waste Composition'!$O$5:$O$20,0))*$B29</f>
        <v>217.31269999999998</v>
      </c>
      <c r="AB29" s="164">
        <f>INDEX('Waste Composition'!$P$5:$P$20,MATCH('6. Decentralized Compost'!AB$4,'Waste Composition'!$O$5:$O$20,0))*$B29</f>
        <v>230.09579999999997</v>
      </c>
      <c r="AC29" s="164">
        <f>INDEX('Waste Composition'!$P$5:$P$20,MATCH('6. Decentralized Compost'!AC$4,'Waste Composition'!$O$5:$O$20,0))*$B29</f>
        <v>115.04789999999998</v>
      </c>
      <c r="AD29" s="164">
        <f>INDEX('Waste Composition'!$P$5:$P$20,MATCH('6. Decentralized Compost'!AD$4,'Waste Composition'!$O$5:$O$20,0))*$B29</f>
        <v>19.17465</v>
      </c>
      <c r="AE29" s="164">
        <f>INDEX('Waste Composition'!$P$5:$P$20,MATCH('6. Decentralized Compost'!AE$4,'Waste Composition'!$O$5:$O$20,0))*$B29</f>
        <v>31.957750000000001</v>
      </c>
      <c r="AF29" s="164">
        <f>INDEX('Waste Composition'!$P$5:$P$20,MATCH('6. Decentralized Compost'!AF$4,'Waste Composition'!$O$5:$O$20,0))*$B29</f>
        <v>6.3915499999999996</v>
      </c>
      <c r="AG29" s="164">
        <f>INDEX('Waste Composition'!$P$5:$P$20,MATCH('6. Decentralized Compost'!AG$4,'Waste Composition'!$O$5:$O$20,0))*$B29</f>
        <v>95.873249999999999</v>
      </c>
      <c r="AH29" s="164">
        <f>INDEX('Waste Composition'!$P$5:$P$20,MATCH('6. Decentralized Compost'!AH$4,'Waste Composition'!$O$5:$O$20,0))*$B29</f>
        <v>12.783099999999999</v>
      </c>
      <c r="AI29" s="164">
        <f>INDEX('Waste Composition'!$P$5:$P$20,MATCH('6. Decentralized Compost'!AI$4,'Waste Composition'!$O$5:$O$20,0))*$B29</f>
        <v>12.783099999999999</v>
      </c>
      <c r="AJ29" s="164">
        <f>INDEX('Waste Composition'!$P$5:$P$20,MATCH('6. Decentralized Compost'!AJ$4,'Waste Composition'!$O$5:$O$20,0))*$B29</f>
        <v>31.957750000000001</v>
      </c>
      <c r="AK29" s="164">
        <f>INDEX('Waste Composition'!$P$5:$P$20,MATCH('6. Decentralized Compost'!AK$4,'Waste Composition'!$O$5:$O$20,0))*$B29</f>
        <v>38.349299999999999</v>
      </c>
      <c r="AL29" s="164">
        <f>INDEX('Waste Composition'!$P$5:$P$20,MATCH('6. Decentralized Compost'!AL$4,'Waste Composition'!$O$5:$O$20,0))*$B29</f>
        <v>153.3972</v>
      </c>
      <c r="AM29" s="164">
        <f>INDEX('Waste Composition'!$P$5:$P$20,MATCH('6. Decentralized Compost'!AM$4,'Waste Composition'!$O$5:$O$20,0))*$B29</f>
        <v>6.3915499999999996</v>
      </c>
      <c r="AN29" s="164">
        <f>INDEX('Waste Composition'!$P$5:$P$20,MATCH('6. Decentralized Compost'!AN$4,'Waste Composition'!$O$5:$O$20,0))*$B29</f>
        <v>153.3972</v>
      </c>
      <c r="AO29" s="173">
        <f>INDEX('Waste Composition'!$P$5:$P$20,MATCH('6. Decentralized Compost'!AO$4,'Waste Composition'!$O$5:$O$20,0))*$B29</f>
        <v>102.26479999999999</v>
      </c>
      <c r="AQ29" s="214">
        <v>0</v>
      </c>
      <c r="AR29" s="215">
        <v>0</v>
      </c>
      <c r="AS29" s="215">
        <v>0</v>
      </c>
      <c r="AT29" s="215">
        <v>0</v>
      </c>
      <c r="AU29" s="215">
        <v>0</v>
      </c>
      <c r="AV29" s="215">
        <v>0</v>
      </c>
      <c r="AW29" s="215">
        <v>0</v>
      </c>
      <c r="AX29" s="215">
        <v>0</v>
      </c>
      <c r="AY29" s="215">
        <v>0</v>
      </c>
      <c r="AZ29" s="215">
        <v>0</v>
      </c>
      <c r="BA29" s="215">
        <v>0</v>
      </c>
      <c r="BB29" s="215">
        <v>0</v>
      </c>
      <c r="BC29" s="215">
        <v>0</v>
      </c>
      <c r="BD29" s="215">
        <v>0</v>
      </c>
      <c r="BE29" s="215">
        <v>0</v>
      </c>
      <c r="BF29" s="215">
        <v>0</v>
      </c>
      <c r="BH29" s="214">
        <v>0</v>
      </c>
      <c r="BI29" s="215">
        <v>0</v>
      </c>
      <c r="BJ29" s="215">
        <v>0</v>
      </c>
      <c r="BK29" s="215">
        <v>0</v>
      </c>
      <c r="BL29" s="215">
        <v>0</v>
      </c>
      <c r="BM29" s="215">
        <v>0</v>
      </c>
      <c r="BN29" s="215">
        <v>0</v>
      </c>
      <c r="BO29" s="215">
        <v>0</v>
      </c>
      <c r="BP29" s="215">
        <v>0</v>
      </c>
      <c r="BQ29" s="215">
        <v>0</v>
      </c>
      <c r="BR29" s="215">
        <v>0</v>
      </c>
      <c r="BS29" s="215">
        <v>0</v>
      </c>
      <c r="BT29" s="215">
        <v>0</v>
      </c>
      <c r="BU29" s="215">
        <v>0</v>
      </c>
      <c r="BV29" s="215">
        <v>0</v>
      </c>
      <c r="BW29" s="219">
        <v>0</v>
      </c>
      <c r="BY29" s="214">
        <v>1</v>
      </c>
      <c r="BZ29" s="215">
        <f>'Waste Composition'!$G$5/'Waste Composition'!$P$5</f>
        <v>0.4705882352941177</v>
      </c>
      <c r="CA29" s="215">
        <v>0</v>
      </c>
      <c r="CB29" s="215">
        <v>0</v>
      </c>
      <c r="CC29" s="215">
        <v>1</v>
      </c>
      <c r="CD29" s="215">
        <v>1</v>
      </c>
      <c r="CE29" s="215">
        <v>1</v>
      </c>
      <c r="CF29" s="215">
        <v>1</v>
      </c>
      <c r="CG29" s="215">
        <v>1</v>
      </c>
      <c r="CH29" s="215">
        <v>1</v>
      </c>
      <c r="CI29" s="215">
        <v>1</v>
      </c>
      <c r="CJ29" s="215">
        <v>1</v>
      </c>
      <c r="CK29" s="215">
        <v>1</v>
      </c>
      <c r="CL29" s="215">
        <v>1</v>
      </c>
      <c r="CM29" s="215">
        <v>1</v>
      </c>
      <c r="CN29" s="219">
        <v>1</v>
      </c>
      <c r="CP29" s="214">
        <v>0</v>
      </c>
      <c r="CQ29" s="215">
        <v>0</v>
      </c>
      <c r="CR29" s="215">
        <v>0</v>
      </c>
      <c r="CS29" s="215">
        <v>0</v>
      </c>
      <c r="CT29" s="215">
        <v>0</v>
      </c>
      <c r="CU29" s="215">
        <v>0</v>
      </c>
      <c r="CV29" s="215">
        <v>0</v>
      </c>
      <c r="CW29" s="215">
        <v>0</v>
      </c>
      <c r="CX29" s="215">
        <v>0</v>
      </c>
      <c r="CY29" s="215">
        <v>0</v>
      </c>
      <c r="CZ29" s="215">
        <v>0</v>
      </c>
      <c r="DA29" s="215">
        <v>0</v>
      </c>
      <c r="DB29" s="215">
        <v>0</v>
      </c>
      <c r="DC29" s="215">
        <v>0</v>
      </c>
      <c r="DD29" s="215">
        <v>0</v>
      </c>
      <c r="DE29" s="219">
        <v>0</v>
      </c>
      <c r="DG29" s="214">
        <v>0</v>
      </c>
      <c r="DH29" s="215">
        <f>'Waste Composition'!$G$16/'Waste Composition'!$P$5</f>
        <v>0.52941176470588236</v>
      </c>
      <c r="DI29" s="215">
        <v>1</v>
      </c>
      <c r="DJ29" s="215">
        <v>1</v>
      </c>
      <c r="DK29" s="215">
        <v>0</v>
      </c>
      <c r="DL29" s="215">
        <v>0</v>
      </c>
      <c r="DM29" s="215">
        <v>0</v>
      </c>
      <c r="DN29" s="215">
        <v>0</v>
      </c>
      <c r="DO29" s="215">
        <v>0</v>
      </c>
      <c r="DP29" s="215">
        <v>0</v>
      </c>
      <c r="DQ29" s="215">
        <v>0</v>
      </c>
      <c r="DR29" s="215">
        <v>0</v>
      </c>
      <c r="DS29" s="215">
        <v>0</v>
      </c>
      <c r="DT29" s="215">
        <v>0</v>
      </c>
      <c r="DU29" s="215">
        <v>0</v>
      </c>
      <c r="DV29" s="215">
        <v>0</v>
      </c>
      <c r="DX29" s="214">
        <v>0</v>
      </c>
      <c r="DY29" s="215">
        <v>0</v>
      </c>
      <c r="DZ29" s="215">
        <v>0</v>
      </c>
      <c r="EA29" s="215">
        <v>0</v>
      </c>
      <c r="EB29" s="215">
        <v>0</v>
      </c>
      <c r="EC29" s="215">
        <v>0</v>
      </c>
      <c r="ED29" s="215">
        <v>0</v>
      </c>
      <c r="EE29" s="215">
        <v>0</v>
      </c>
      <c r="EF29" s="215">
        <v>0</v>
      </c>
      <c r="EG29" s="215">
        <v>0</v>
      </c>
      <c r="EH29" s="215">
        <v>0</v>
      </c>
      <c r="EI29" s="215">
        <v>0</v>
      </c>
      <c r="EJ29" s="215">
        <v>0</v>
      </c>
      <c r="EK29" s="215">
        <v>0</v>
      </c>
      <c r="EL29" s="215">
        <v>0</v>
      </c>
      <c r="EM29" s="215">
        <v>0</v>
      </c>
      <c r="EO29" s="172">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64">
        <f>$AM$29*BD29</f>
        <v>0</v>
      </c>
      <c r="FC29" s="164">
        <f>$AN$29*BE29</f>
        <v>0</v>
      </c>
      <c r="FD29" s="173">
        <f>$AO$29*BF29</f>
        <v>0</v>
      </c>
      <c r="FE29" s="229"/>
      <c r="FF29" s="172">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64">
        <f>$AM$29*BU29</f>
        <v>0</v>
      </c>
      <c r="FT29" s="164">
        <f>$AN$29*BV29</f>
        <v>0</v>
      </c>
      <c r="FU29" s="173">
        <f>$AO$29*BW29</f>
        <v>0</v>
      </c>
      <c r="FV29" s="229"/>
      <c r="FW29" s="172">
        <f>$Z$29*BY29</f>
        <v>51.132399999999997</v>
      </c>
      <c r="FX29" s="164">
        <f>$AA$29*BZ29</f>
        <v>102.26479999999999</v>
      </c>
      <c r="FY29" s="164">
        <f>$AB$29*CA29</f>
        <v>0</v>
      </c>
      <c r="FZ29" s="164">
        <f>$AC$29*CB29</f>
        <v>0</v>
      </c>
      <c r="GA29" s="164">
        <f>$AD$29*CC29</f>
        <v>19.17465</v>
      </c>
      <c r="GB29" s="164">
        <f>$AE$29*CD29</f>
        <v>31.957750000000001</v>
      </c>
      <c r="GC29" s="164">
        <f>$AF$29*CE29</f>
        <v>6.3915499999999996</v>
      </c>
      <c r="GD29" s="164">
        <f>$AG$29*CF29</f>
        <v>95.873249999999999</v>
      </c>
      <c r="GE29" s="164">
        <f>$AH$29*CG29</f>
        <v>12.783099999999999</v>
      </c>
      <c r="GF29" s="164">
        <f>$AI$29*CH29</f>
        <v>12.783099999999999</v>
      </c>
      <c r="GG29" s="164">
        <f>$AJ$29*CI29</f>
        <v>31.957750000000001</v>
      </c>
      <c r="GH29" s="164">
        <f>$AK$29*CJ29</f>
        <v>38.349299999999999</v>
      </c>
      <c r="GI29" s="164">
        <f>$AL$29*CK29</f>
        <v>153.3972</v>
      </c>
      <c r="GJ29" s="164">
        <f>$AM$29*CL29</f>
        <v>6.3915499999999996</v>
      </c>
      <c r="GK29" s="164">
        <f>$AN$29*CM29</f>
        <v>153.3972</v>
      </c>
      <c r="GL29" s="173">
        <f>$AO$29*CN29</f>
        <v>102.26479999999999</v>
      </c>
      <c r="GM29" s="229"/>
      <c r="GN29" s="172">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64">
        <f>$AM$29*DC29</f>
        <v>0</v>
      </c>
      <c r="HB29" s="164">
        <f>$AN$29*DD29</f>
        <v>0</v>
      </c>
      <c r="HC29" s="173">
        <f>$AO$29*DE29</f>
        <v>0</v>
      </c>
      <c r="HD29" s="229"/>
      <c r="HE29" s="172">
        <f>$Z$29*DG29</f>
        <v>0</v>
      </c>
      <c r="HF29" s="164">
        <f>$AA$29*DH29</f>
        <v>115.04789999999998</v>
      </c>
      <c r="HG29" s="164">
        <f>$AB$29*DI29</f>
        <v>230.09579999999997</v>
      </c>
      <c r="HH29" s="164">
        <f>$AC$29*DJ29</f>
        <v>115.04789999999998</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64">
        <f>$AM$29*DT29</f>
        <v>0</v>
      </c>
      <c r="HS29" s="164">
        <f>$AN$29*DU29</f>
        <v>0</v>
      </c>
      <c r="HT29" s="173">
        <f>$AO$29*DV29</f>
        <v>0</v>
      </c>
      <c r="HU29" s="229"/>
      <c r="HV29" s="172">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64">
        <f>$AM$29*EK29</f>
        <v>0</v>
      </c>
      <c r="IJ29" s="164">
        <f>$AN$29*EL29</f>
        <v>0</v>
      </c>
      <c r="IK29" s="173">
        <f>$AO$29*EM29</f>
        <v>0</v>
      </c>
    </row>
    <row r="30" spans="1:253" ht="14.65" thickBot="1">
      <c r="A30" s="283" t="s">
        <v>284</v>
      </c>
      <c r="B30" s="145">
        <f>INDEX('Waste Projections'!$H32:$AL32,MATCH('6. Decentralized Compost'!$B$1,'Waste Projections'!$H$6:$AL$6,0))</f>
        <v>468</v>
      </c>
      <c r="C30" s="84" t="s">
        <v>253</v>
      </c>
      <c r="D30" s="84" t="s">
        <v>273</v>
      </c>
      <c r="E30" s="155" t="s">
        <v>274</v>
      </c>
      <c r="F30" s="153">
        <v>3.9</v>
      </c>
      <c r="G30" s="288" t="s">
        <v>220</v>
      </c>
      <c r="H30" s="157">
        <v>9.3000000000000007</v>
      </c>
      <c r="I30" s="157" t="s">
        <v>221</v>
      </c>
      <c r="J30" s="153">
        <v>32.5</v>
      </c>
      <c r="K30" s="179" t="str">
        <f t="shared" si="24"/>
        <v>Transfer Truck</v>
      </c>
      <c r="L30" s="153">
        <v>3.9</v>
      </c>
      <c r="M30" s="248" t="s">
        <v>219</v>
      </c>
      <c r="N30" s="172">
        <f t="shared" si="26"/>
        <v>657.07199999999989</v>
      </c>
      <c r="O30" s="164">
        <f t="shared" si="25"/>
        <v>10902.527999999998</v>
      </c>
      <c r="P30" s="164">
        <f t="shared" si="25"/>
        <v>2785.5360000000001</v>
      </c>
      <c r="Q30" s="173">
        <f t="shared" si="25"/>
        <v>0</v>
      </c>
      <c r="R30" s="172">
        <f>INDEX('Transportation GHG'!$B$21:$B$24,MATCH('6. Decentralized Compost'!R$4,'Transportation GHG'!$A$21:$A$24,0))*N30</f>
        <v>0.11788882559999998</v>
      </c>
      <c r="S30" s="164">
        <f>INDEX('Transportation GHG'!$B$21:$B$24,MATCH('6. Decentralized Compost'!S$4,'Transportation GHG'!$A$21:$A$24,0))*O30</f>
        <v>0.97804062719999985</v>
      </c>
      <c r="T30" s="164">
        <f>INDEX('Transportation GHG'!$B$21:$B$24,MATCH('6. Decentralized Compost'!T$4,'Transportation GHG'!$A$21:$A$24,0))*P30</f>
        <v>4.8996864000000001E-2</v>
      </c>
      <c r="U30" s="173">
        <f>INDEX('Transportation GHG'!$B$21:$B$24,MATCH('6. Decentralized Compost'!U$4,'Transportation GHG'!$A$21:$A$24,0))*Q30</f>
        <v>0</v>
      </c>
      <c r="Z30" s="172">
        <f>INDEX('Waste Composition'!$P$5:$P$20,MATCH('6. Decentralized Compost'!Z$4,'Waste Composition'!$O$5:$O$20,0))*$B30</f>
        <v>18.72</v>
      </c>
      <c r="AA30" s="164">
        <f>INDEX('Waste Composition'!$P$5:$P$20,MATCH('6. Decentralized Compost'!AA$4,'Waste Composition'!$O$5:$O$20,0))*$B30</f>
        <v>79.559999999999988</v>
      </c>
      <c r="AB30" s="164">
        <f>INDEX('Waste Composition'!$P$5:$P$20,MATCH('6. Decentralized Compost'!AB$4,'Waste Composition'!$O$5:$O$20,0))*$B30</f>
        <v>84.24</v>
      </c>
      <c r="AC30" s="164">
        <f>INDEX('Waste Composition'!$P$5:$P$20,MATCH('6. Decentralized Compost'!AC$4,'Waste Composition'!$O$5:$O$20,0))*$B30</f>
        <v>42.12</v>
      </c>
      <c r="AD30" s="164">
        <f>INDEX('Waste Composition'!$P$5:$P$20,MATCH('6. Decentralized Compost'!AD$4,'Waste Composition'!$O$5:$O$20,0))*$B30</f>
        <v>7.02</v>
      </c>
      <c r="AE30" s="164">
        <f>INDEX('Waste Composition'!$P$5:$P$20,MATCH('6. Decentralized Compost'!AE$4,'Waste Composition'!$O$5:$O$20,0))*$B30</f>
        <v>11.700000000000001</v>
      </c>
      <c r="AF30" s="164">
        <f>INDEX('Waste Composition'!$P$5:$P$20,MATCH('6. Decentralized Compost'!AF$4,'Waste Composition'!$O$5:$O$20,0))*$B30</f>
        <v>2.34</v>
      </c>
      <c r="AG30" s="164">
        <f>INDEX('Waste Composition'!$P$5:$P$20,MATCH('6. Decentralized Compost'!AG$4,'Waste Composition'!$O$5:$O$20,0))*$B30</f>
        <v>35.1</v>
      </c>
      <c r="AH30" s="164">
        <f>INDEX('Waste Composition'!$P$5:$P$20,MATCH('6. Decentralized Compost'!AH$4,'Waste Composition'!$O$5:$O$20,0))*$B30</f>
        <v>4.68</v>
      </c>
      <c r="AI30" s="164">
        <f>INDEX('Waste Composition'!$P$5:$P$20,MATCH('6. Decentralized Compost'!AI$4,'Waste Composition'!$O$5:$O$20,0))*$B30</f>
        <v>4.68</v>
      </c>
      <c r="AJ30" s="164">
        <f>INDEX('Waste Composition'!$P$5:$P$20,MATCH('6. Decentralized Compost'!AJ$4,'Waste Composition'!$O$5:$O$20,0))*$B30</f>
        <v>11.700000000000001</v>
      </c>
      <c r="AK30" s="164">
        <f>INDEX('Waste Composition'!$P$5:$P$20,MATCH('6. Decentralized Compost'!AK$4,'Waste Composition'!$O$5:$O$20,0))*$B30</f>
        <v>14.04</v>
      </c>
      <c r="AL30" s="164">
        <f>INDEX('Waste Composition'!$P$5:$P$20,MATCH('6. Decentralized Compost'!AL$4,'Waste Composition'!$O$5:$O$20,0))*$B30</f>
        <v>56.16</v>
      </c>
      <c r="AM30" s="164">
        <f>INDEX('Waste Composition'!$P$5:$P$20,MATCH('6. Decentralized Compost'!AM$4,'Waste Composition'!$O$5:$O$20,0))*$B30</f>
        <v>2.34</v>
      </c>
      <c r="AN30" s="164">
        <f>INDEX('Waste Composition'!$P$5:$P$20,MATCH('6. Decentralized Compost'!AN$4,'Waste Composition'!$O$5:$O$20,0))*$B30</f>
        <v>56.16</v>
      </c>
      <c r="AO30" s="173">
        <f>INDEX('Waste Composition'!$P$5:$P$20,MATCH('6. Decentralized Compost'!AO$4,'Waste Composition'!$O$5:$O$20,0))*$B30</f>
        <v>37.44</v>
      </c>
      <c r="AQ30" s="214">
        <v>0</v>
      </c>
      <c r="AR30" s="215">
        <v>0</v>
      </c>
      <c r="AS30" s="215">
        <v>0</v>
      </c>
      <c r="AT30" s="215">
        <v>0</v>
      </c>
      <c r="AU30" s="215">
        <v>0</v>
      </c>
      <c r="AV30" s="215">
        <v>0</v>
      </c>
      <c r="AW30" s="215">
        <v>0</v>
      </c>
      <c r="AX30" s="215">
        <v>0</v>
      </c>
      <c r="AY30" s="215">
        <v>0</v>
      </c>
      <c r="AZ30" s="215">
        <v>0</v>
      </c>
      <c r="BA30" s="215">
        <v>0</v>
      </c>
      <c r="BB30" s="215">
        <v>0</v>
      </c>
      <c r="BC30" s="215">
        <v>0</v>
      </c>
      <c r="BD30" s="215">
        <v>0</v>
      </c>
      <c r="BE30" s="215">
        <v>0</v>
      </c>
      <c r="BF30" s="215">
        <v>0</v>
      </c>
      <c r="BH30" s="216">
        <v>0</v>
      </c>
      <c r="BI30" s="217">
        <v>0</v>
      </c>
      <c r="BJ30" s="217">
        <v>0</v>
      </c>
      <c r="BK30" s="217">
        <v>0</v>
      </c>
      <c r="BL30" s="217">
        <v>0</v>
      </c>
      <c r="BM30" s="217">
        <v>0</v>
      </c>
      <c r="BN30" s="217">
        <v>0</v>
      </c>
      <c r="BO30" s="217">
        <v>0</v>
      </c>
      <c r="BP30" s="217">
        <v>0</v>
      </c>
      <c r="BQ30" s="217">
        <v>0</v>
      </c>
      <c r="BR30" s="217">
        <v>0</v>
      </c>
      <c r="BS30" s="217">
        <v>0</v>
      </c>
      <c r="BT30" s="217">
        <v>0</v>
      </c>
      <c r="BU30" s="217">
        <v>0</v>
      </c>
      <c r="BV30" s="217">
        <v>0</v>
      </c>
      <c r="BW30" s="220">
        <v>0</v>
      </c>
      <c r="BY30" s="216">
        <v>0</v>
      </c>
      <c r="BZ30" s="217">
        <v>0</v>
      </c>
      <c r="CA30" s="217">
        <v>0</v>
      </c>
      <c r="CB30" s="217">
        <v>0</v>
      </c>
      <c r="CC30" s="217">
        <v>0</v>
      </c>
      <c r="CD30" s="217">
        <v>0</v>
      </c>
      <c r="CE30" s="217">
        <v>0</v>
      </c>
      <c r="CF30" s="217">
        <v>0</v>
      </c>
      <c r="CG30" s="217">
        <v>0</v>
      </c>
      <c r="CH30" s="217">
        <v>0</v>
      </c>
      <c r="CI30" s="217">
        <v>0</v>
      </c>
      <c r="CJ30" s="217">
        <v>0</v>
      </c>
      <c r="CK30" s="217">
        <v>0</v>
      </c>
      <c r="CL30" s="217">
        <v>0</v>
      </c>
      <c r="CM30" s="217">
        <v>0</v>
      </c>
      <c r="CN30" s="220">
        <v>0</v>
      </c>
      <c r="CP30" s="226">
        <v>1</v>
      </c>
      <c r="CQ30" s="215">
        <f>'Waste Composition'!$G$5/'Waste Composition'!$P$5</f>
        <v>0.4705882352941177</v>
      </c>
      <c r="CR30" s="217">
        <v>0</v>
      </c>
      <c r="CS30" s="217">
        <v>0</v>
      </c>
      <c r="CT30" s="227">
        <v>1</v>
      </c>
      <c r="CU30" s="227">
        <v>1</v>
      </c>
      <c r="CV30" s="227">
        <v>1</v>
      </c>
      <c r="CW30" s="227">
        <v>1</v>
      </c>
      <c r="CX30" s="227">
        <v>1</v>
      </c>
      <c r="CY30" s="227">
        <v>1</v>
      </c>
      <c r="CZ30" s="227">
        <v>1</v>
      </c>
      <c r="DA30" s="227">
        <v>1</v>
      </c>
      <c r="DB30" s="227">
        <v>1</v>
      </c>
      <c r="DC30" s="227">
        <v>1</v>
      </c>
      <c r="DD30" s="227">
        <v>1</v>
      </c>
      <c r="DE30" s="228">
        <v>1</v>
      </c>
      <c r="DG30" s="214">
        <v>0</v>
      </c>
      <c r="DH30" s="215">
        <f>'Waste Composition'!$G$16/'Waste Composition'!$P$5</f>
        <v>0.52941176470588236</v>
      </c>
      <c r="DI30" s="215">
        <v>1</v>
      </c>
      <c r="DJ30" s="215">
        <v>1</v>
      </c>
      <c r="DK30" s="215">
        <v>0</v>
      </c>
      <c r="DL30" s="215">
        <v>0</v>
      </c>
      <c r="DM30" s="215">
        <v>0</v>
      </c>
      <c r="DN30" s="215">
        <v>0</v>
      </c>
      <c r="DO30" s="215">
        <v>0</v>
      </c>
      <c r="DP30" s="215">
        <v>0</v>
      </c>
      <c r="DQ30" s="215">
        <v>0</v>
      </c>
      <c r="DR30" s="215">
        <v>0</v>
      </c>
      <c r="DS30" s="215">
        <v>0</v>
      </c>
      <c r="DT30" s="215">
        <v>0</v>
      </c>
      <c r="DU30" s="215">
        <v>0</v>
      </c>
      <c r="DV30" s="215">
        <v>0</v>
      </c>
      <c r="DX30" s="214">
        <v>0</v>
      </c>
      <c r="DY30" s="215">
        <v>0</v>
      </c>
      <c r="DZ30" s="215">
        <v>0</v>
      </c>
      <c r="EA30" s="215">
        <v>0</v>
      </c>
      <c r="EB30" s="215">
        <v>0</v>
      </c>
      <c r="EC30" s="215">
        <v>0</v>
      </c>
      <c r="ED30" s="215">
        <v>0</v>
      </c>
      <c r="EE30" s="215">
        <v>0</v>
      </c>
      <c r="EF30" s="215">
        <v>0</v>
      </c>
      <c r="EG30" s="215">
        <v>0</v>
      </c>
      <c r="EH30" s="215">
        <v>0</v>
      </c>
      <c r="EI30" s="215">
        <v>0</v>
      </c>
      <c r="EJ30" s="215">
        <v>0</v>
      </c>
      <c r="EK30" s="215">
        <v>0</v>
      </c>
      <c r="EL30" s="215">
        <v>0</v>
      </c>
      <c r="EM30" s="215">
        <v>0</v>
      </c>
      <c r="EO30" s="172">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64">
        <f>$AM$30*BD30</f>
        <v>0</v>
      </c>
      <c r="FC30" s="164">
        <f>$AN$30*BE30</f>
        <v>0</v>
      </c>
      <c r="FD30" s="173">
        <f>$AO$30*BF30</f>
        <v>0</v>
      </c>
      <c r="FE30" s="229"/>
      <c r="FF30" s="172">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64">
        <f>$AM$30*BU30</f>
        <v>0</v>
      </c>
      <c r="FT30" s="164">
        <f>$AN$30*BV30</f>
        <v>0</v>
      </c>
      <c r="FU30" s="173">
        <f>$AO$30*BW30</f>
        <v>0</v>
      </c>
      <c r="FV30" s="229"/>
      <c r="FW30" s="172">
        <f>$Z$30*BY30</f>
        <v>0</v>
      </c>
      <c r="FX30" s="164">
        <f>$AA$30*BZ30</f>
        <v>0</v>
      </c>
      <c r="FY30" s="164">
        <f>$AB$30*CA30</f>
        <v>0</v>
      </c>
      <c r="FZ30" s="164">
        <f>$AC$30*CB30</f>
        <v>0</v>
      </c>
      <c r="GA30" s="164">
        <f>$AD$30*CC30</f>
        <v>0</v>
      </c>
      <c r="GB30" s="164">
        <f>$AE$30*CD30</f>
        <v>0</v>
      </c>
      <c r="GC30" s="164">
        <f>$AF$30*CE30</f>
        <v>0</v>
      </c>
      <c r="GD30" s="164">
        <f>$AG$30*CF30</f>
        <v>0</v>
      </c>
      <c r="GE30" s="164">
        <f>$AH$30*CG30</f>
        <v>0</v>
      </c>
      <c r="GF30" s="164">
        <f>$AI$30*CH30</f>
        <v>0</v>
      </c>
      <c r="GG30" s="164">
        <f>$AJ$30*CI30</f>
        <v>0</v>
      </c>
      <c r="GH30" s="164">
        <f>$AK$30*CJ30</f>
        <v>0</v>
      </c>
      <c r="GI30" s="164">
        <f>$AL$30*CK30</f>
        <v>0</v>
      </c>
      <c r="GJ30" s="164">
        <f>$AM$30*CL30</f>
        <v>0</v>
      </c>
      <c r="GK30" s="164">
        <f>$AN$30*CM30</f>
        <v>0</v>
      </c>
      <c r="GL30" s="173">
        <f>$AO$30*CN30</f>
        <v>0</v>
      </c>
      <c r="GM30" s="229"/>
      <c r="GN30" s="172">
        <f>$Z$30*CP30</f>
        <v>18.72</v>
      </c>
      <c r="GO30" s="164">
        <f>$AA$30*CQ30</f>
        <v>37.44</v>
      </c>
      <c r="GP30" s="164">
        <f>$AB$30*CR30</f>
        <v>0</v>
      </c>
      <c r="GQ30" s="164">
        <f>$AC$30*CS30</f>
        <v>0</v>
      </c>
      <c r="GR30" s="164">
        <f>$AD$30*CT30</f>
        <v>7.02</v>
      </c>
      <c r="GS30" s="164">
        <f>$AE$30*CU30</f>
        <v>11.700000000000001</v>
      </c>
      <c r="GT30" s="164">
        <f>$AF$30*CV30</f>
        <v>2.34</v>
      </c>
      <c r="GU30" s="164">
        <f>$AG$30*CW30</f>
        <v>35.1</v>
      </c>
      <c r="GV30" s="164">
        <f>$AH$30*CX30</f>
        <v>4.68</v>
      </c>
      <c r="GW30" s="164">
        <f>$AI$30*CY30</f>
        <v>4.68</v>
      </c>
      <c r="GX30" s="164">
        <f>$AJ$30*CZ30</f>
        <v>11.700000000000001</v>
      </c>
      <c r="GY30" s="164">
        <f>$AK$30*DA30</f>
        <v>14.04</v>
      </c>
      <c r="GZ30" s="164">
        <f>$AL$30*DB30</f>
        <v>56.16</v>
      </c>
      <c r="HA30" s="164">
        <f>$AM$30*DC30</f>
        <v>2.34</v>
      </c>
      <c r="HB30" s="164">
        <f>$AN$30*DD30</f>
        <v>56.16</v>
      </c>
      <c r="HC30" s="173">
        <f>$AO$30*DE30</f>
        <v>37.44</v>
      </c>
      <c r="HD30" s="229"/>
      <c r="HE30" s="172">
        <f>$Z$30*DG30</f>
        <v>0</v>
      </c>
      <c r="HF30" s="164">
        <f>$AA$30*DH30</f>
        <v>42.12</v>
      </c>
      <c r="HG30" s="164">
        <f>$AB$30*DI30</f>
        <v>84.24</v>
      </c>
      <c r="HH30" s="164">
        <f>$AC$30*DJ30</f>
        <v>42.12</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64">
        <f>$AM$30*DT30</f>
        <v>0</v>
      </c>
      <c r="HS30" s="164">
        <f>$AN$30*DU30</f>
        <v>0</v>
      </c>
      <c r="HT30" s="173">
        <f>$AO$30*DV30</f>
        <v>0</v>
      </c>
      <c r="HU30" s="229"/>
      <c r="HV30" s="172">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64">
        <f>$AM$30*EK30</f>
        <v>0</v>
      </c>
      <c r="IJ30" s="164">
        <f>$AN$30*EL30</f>
        <v>0</v>
      </c>
      <c r="IK30" s="173">
        <f>$AO$30*EM30</f>
        <v>0</v>
      </c>
    </row>
    <row r="31" spans="1:253">
      <c r="A31" s="75" t="s">
        <v>270</v>
      </c>
      <c r="B31" s="191">
        <f>AVERAGE(B25:B30)</f>
        <v>907.55166666666662</v>
      </c>
      <c r="C31" s="76"/>
      <c r="D31" s="76"/>
      <c r="E31" s="76"/>
      <c r="F31" s="76"/>
      <c r="G31" s="77"/>
      <c r="H31" s="76"/>
      <c r="I31" s="76"/>
      <c r="J31" s="76"/>
      <c r="K31" s="176"/>
      <c r="L31" s="246"/>
      <c r="M31" s="246"/>
      <c r="N31" s="75"/>
      <c r="O31" s="76"/>
      <c r="P31" s="76"/>
      <c r="Q31" s="182"/>
      <c r="R31" s="170">
        <f>AVERAGE(R25:R30)</f>
        <v>0.39188849161969236</v>
      </c>
      <c r="S31" s="163">
        <f>AVERAGE(S25:S30)</f>
        <v>2.3058811430695387</v>
      </c>
      <c r="T31" s="163">
        <f>AVERAGE(T25:T30)</f>
        <v>9.5015353813333356E-2</v>
      </c>
      <c r="U31" s="171">
        <f>AVERAGE(U25:U30)</f>
        <v>0</v>
      </c>
      <c r="Z31" s="170">
        <f>AVERAGE(Z25:Z30)</f>
        <v>36.302066666666668</v>
      </c>
      <c r="AA31" s="163">
        <f t="shared" ref="AA31:AO31" si="27">AVERAGE(AA25:AA30)</f>
        <v>154.2837833333333</v>
      </c>
      <c r="AB31" s="163">
        <f t="shared" si="27"/>
        <v>163.35929999999999</v>
      </c>
      <c r="AC31" s="163">
        <f t="shared" si="27"/>
        <v>81.679649999999995</v>
      </c>
      <c r="AD31" s="163">
        <f t="shared" si="27"/>
        <v>13.613275</v>
      </c>
      <c r="AE31" s="163">
        <f t="shared" si="27"/>
        <v>22.688791666666663</v>
      </c>
      <c r="AF31" s="163">
        <f t="shared" si="27"/>
        <v>4.5377583333333336</v>
      </c>
      <c r="AG31" s="163">
        <f t="shared" si="27"/>
        <v>68.066375000000008</v>
      </c>
      <c r="AH31" s="163">
        <f t="shared" si="27"/>
        <v>9.0755166666666671</v>
      </c>
      <c r="AI31" s="163">
        <f t="shared" si="27"/>
        <v>9.0755166666666671</v>
      </c>
      <c r="AJ31" s="163">
        <f t="shared" si="27"/>
        <v>22.688791666666663</v>
      </c>
      <c r="AK31" s="163">
        <f t="shared" si="27"/>
        <v>27.22655</v>
      </c>
      <c r="AL31" s="163">
        <f t="shared" si="27"/>
        <v>108.9062</v>
      </c>
      <c r="AM31" s="163">
        <f t="shared" si="27"/>
        <v>4.5377583333333336</v>
      </c>
      <c r="AN31" s="163">
        <f t="shared" si="27"/>
        <v>108.9062</v>
      </c>
      <c r="AO31" s="171">
        <f t="shared" si="27"/>
        <v>72.604133333333337</v>
      </c>
      <c r="AQ31" s="170"/>
      <c r="AR31" s="163"/>
      <c r="AS31" s="163"/>
      <c r="AT31" s="163"/>
      <c r="AU31" s="163"/>
      <c r="AV31" s="163"/>
      <c r="AW31" s="163"/>
      <c r="AX31" s="163"/>
      <c r="AY31" s="163"/>
      <c r="AZ31" s="163"/>
      <c r="BA31" s="163"/>
      <c r="BB31" s="163"/>
      <c r="BC31" s="163"/>
      <c r="BD31" s="163"/>
      <c r="BE31" s="163"/>
      <c r="BF31" s="171"/>
      <c r="BH31" s="212"/>
      <c r="BI31" s="213"/>
      <c r="BJ31" s="213"/>
      <c r="BK31" s="213"/>
      <c r="BL31" s="213"/>
      <c r="BM31" s="213"/>
      <c r="BN31" s="213"/>
      <c r="BO31" s="213"/>
      <c r="BP31" s="213"/>
      <c r="BQ31" s="213"/>
      <c r="BR31" s="213"/>
      <c r="BS31" s="213"/>
      <c r="BT31" s="213"/>
      <c r="BU31" s="213"/>
      <c r="BV31" s="213"/>
      <c r="BW31" s="218"/>
      <c r="BY31" s="212"/>
      <c r="BZ31" s="213"/>
      <c r="CA31" s="213"/>
      <c r="CB31" s="213"/>
      <c r="CC31" s="213"/>
      <c r="CD31" s="213"/>
      <c r="CE31" s="213"/>
      <c r="CF31" s="213"/>
      <c r="CG31" s="213"/>
      <c r="CH31" s="213"/>
      <c r="CI31" s="213"/>
      <c r="CJ31" s="213"/>
      <c r="CK31" s="213"/>
      <c r="CL31" s="213"/>
      <c r="CM31" s="213"/>
      <c r="CN31" s="218"/>
      <c r="CP31" s="212"/>
      <c r="CQ31" s="213"/>
      <c r="CR31" s="213"/>
      <c r="CS31" s="213"/>
      <c r="CT31" s="213"/>
      <c r="CU31" s="213"/>
      <c r="CV31" s="213"/>
      <c r="CW31" s="213"/>
      <c r="CX31" s="213"/>
      <c r="CY31" s="213"/>
      <c r="CZ31" s="213"/>
      <c r="DA31" s="213"/>
      <c r="DB31" s="213"/>
      <c r="DC31" s="213"/>
      <c r="DD31" s="213"/>
      <c r="DE31" s="218"/>
      <c r="DG31" s="170"/>
      <c r="DH31" s="163"/>
      <c r="DI31" s="163"/>
      <c r="DJ31" s="163"/>
      <c r="DK31" s="163"/>
      <c r="DL31" s="163"/>
      <c r="DM31" s="163"/>
      <c r="DN31" s="163"/>
      <c r="DO31" s="163"/>
      <c r="DP31" s="163"/>
      <c r="DQ31" s="163"/>
      <c r="DR31" s="163"/>
      <c r="DS31" s="163"/>
      <c r="DT31" s="163"/>
      <c r="DU31" s="163"/>
      <c r="DV31" s="171"/>
      <c r="DX31" s="170"/>
      <c r="DY31" s="163"/>
      <c r="DZ31" s="163"/>
      <c r="EA31" s="163"/>
      <c r="EB31" s="163"/>
      <c r="EC31" s="163"/>
      <c r="ED31" s="163"/>
      <c r="EE31" s="163"/>
      <c r="EF31" s="163"/>
      <c r="EG31" s="163"/>
      <c r="EH31" s="163"/>
      <c r="EI31" s="163"/>
      <c r="EJ31" s="163"/>
      <c r="EK31" s="163"/>
      <c r="EL31" s="163"/>
      <c r="EM31" s="171"/>
      <c r="EO31" s="170">
        <f>AVERAGE(EO25:EO30)</f>
        <v>0</v>
      </c>
      <c r="EP31" s="163">
        <f t="shared" ref="EP31:FD31" si="28">AVERAGE(EP25:EP30)</f>
        <v>0</v>
      </c>
      <c r="EQ31" s="163">
        <f t="shared" si="28"/>
        <v>0</v>
      </c>
      <c r="ER31" s="163">
        <f t="shared" si="28"/>
        <v>0</v>
      </c>
      <c r="ES31" s="163">
        <f t="shared" si="28"/>
        <v>0</v>
      </c>
      <c r="ET31" s="163">
        <f t="shared" si="28"/>
        <v>0</v>
      </c>
      <c r="EU31" s="163">
        <f t="shared" si="28"/>
        <v>0</v>
      </c>
      <c r="EV31" s="163">
        <f t="shared" si="28"/>
        <v>0</v>
      </c>
      <c r="EW31" s="163">
        <f t="shared" si="28"/>
        <v>0</v>
      </c>
      <c r="EX31" s="163">
        <f t="shared" si="28"/>
        <v>0</v>
      </c>
      <c r="EY31" s="163">
        <f t="shared" si="28"/>
        <v>0</v>
      </c>
      <c r="EZ31" s="163">
        <f t="shared" si="28"/>
        <v>0</v>
      </c>
      <c r="FA31" s="163">
        <f t="shared" si="28"/>
        <v>0</v>
      </c>
      <c r="FB31" s="163">
        <f t="shared" si="28"/>
        <v>0</v>
      </c>
      <c r="FC31" s="163">
        <f t="shared" si="28"/>
        <v>0</v>
      </c>
      <c r="FD31" s="171">
        <f t="shared" si="28"/>
        <v>0</v>
      </c>
      <c r="FE31" s="229"/>
      <c r="FF31" s="170">
        <f>AVERAGE(FF25:FF30)</f>
        <v>0</v>
      </c>
      <c r="FG31" s="163">
        <f t="shared" ref="FG31:FU31" si="29">AVERAGE(FG25:FG30)</f>
        <v>0</v>
      </c>
      <c r="FH31" s="163">
        <f t="shared" si="29"/>
        <v>0</v>
      </c>
      <c r="FI31" s="163">
        <f t="shared" si="29"/>
        <v>0</v>
      </c>
      <c r="FJ31" s="163">
        <f t="shared" si="29"/>
        <v>0</v>
      </c>
      <c r="FK31" s="163">
        <f t="shared" si="29"/>
        <v>0</v>
      </c>
      <c r="FL31" s="163">
        <f t="shared" si="29"/>
        <v>0</v>
      </c>
      <c r="FM31" s="163">
        <f t="shared" si="29"/>
        <v>0</v>
      </c>
      <c r="FN31" s="163">
        <f t="shared" si="29"/>
        <v>0</v>
      </c>
      <c r="FO31" s="163">
        <f t="shared" si="29"/>
        <v>0</v>
      </c>
      <c r="FP31" s="163">
        <f t="shared" si="29"/>
        <v>0</v>
      </c>
      <c r="FQ31" s="163">
        <f t="shared" si="29"/>
        <v>0</v>
      </c>
      <c r="FR31" s="163">
        <f t="shared" si="29"/>
        <v>0</v>
      </c>
      <c r="FS31" s="163">
        <f t="shared" si="29"/>
        <v>0</v>
      </c>
      <c r="FT31" s="163">
        <f t="shared" si="29"/>
        <v>0</v>
      </c>
      <c r="FU31" s="171">
        <f t="shared" si="29"/>
        <v>0</v>
      </c>
      <c r="FV31" s="229"/>
      <c r="FW31" s="170">
        <f>AVERAGE(FW25:FW30)</f>
        <v>13.402066666666665</v>
      </c>
      <c r="FX31" s="163">
        <f t="shared" ref="FX31:GL31" si="30">AVERAGE(FX25:FX30)</f>
        <v>26.804133333333329</v>
      </c>
      <c r="FY31" s="163">
        <f t="shared" si="30"/>
        <v>0</v>
      </c>
      <c r="FZ31" s="163">
        <f t="shared" si="30"/>
        <v>0</v>
      </c>
      <c r="GA31" s="163">
        <f t="shared" si="30"/>
        <v>5.0257750000000003</v>
      </c>
      <c r="GB31" s="163">
        <f t="shared" si="30"/>
        <v>8.3762916666666669</v>
      </c>
      <c r="GC31" s="163">
        <f t="shared" si="30"/>
        <v>1.6752583333333331</v>
      </c>
      <c r="GD31" s="163">
        <f t="shared" si="30"/>
        <v>25.128874999999997</v>
      </c>
      <c r="GE31" s="163">
        <f t="shared" si="30"/>
        <v>3.3505166666666661</v>
      </c>
      <c r="GF31" s="163">
        <f t="shared" si="30"/>
        <v>3.3505166666666661</v>
      </c>
      <c r="GG31" s="163">
        <f t="shared" si="30"/>
        <v>8.3762916666666669</v>
      </c>
      <c r="GH31" s="163">
        <f t="shared" si="30"/>
        <v>10.051550000000001</v>
      </c>
      <c r="GI31" s="163">
        <f t="shared" si="30"/>
        <v>40.206200000000003</v>
      </c>
      <c r="GJ31" s="163">
        <f t="shared" si="30"/>
        <v>1.6752583333333331</v>
      </c>
      <c r="GK31" s="163">
        <f t="shared" si="30"/>
        <v>40.206200000000003</v>
      </c>
      <c r="GL31" s="171">
        <f t="shared" si="30"/>
        <v>26.804133333333329</v>
      </c>
      <c r="GM31" s="229"/>
      <c r="GN31" s="170">
        <f>AVERAGE(GN25:GN30)</f>
        <v>22.900000000000002</v>
      </c>
      <c r="GO31" s="163">
        <f t="shared" ref="GO31:HC31" si="31">AVERAGE(GO25:GO30)</f>
        <v>45.800000000000004</v>
      </c>
      <c r="GP31" s="163">
        <f t="shared" si="31"/>
        <v>0</v>
      </c>
      <c r="GQ31" s="163">
        <f t="shared" si="31"/>
        <v>0</v>
      </c>
      <c r="GR31" s="163">
        <f t="shared" si="31"/>
        <v>8.5875000000000004</v>
      </c>
      <c r="GS31" s="163">
        <f t="shared" si="31"/>
        <v>14.3125</v>
      </c>
      <c r="GT31" s="163">
        <f t="shared" si="31"/>
        <v>2.8625000000000003</v>
      </c>
      <c r="GU31" s="163">
        <f t="shared" si="31"/>
        <v>42.9375</v>
      </c>
      <c r="GV31" s="163">
        <f t="shared" si="31"/>
        <v>5.7250000000000005</v>
      </c>
      <c r="GW31" s="163">
        <f t="shared" si="31"/>
        <v>5.7250000000000005</v>
      </c>
      <c r="GX31" s="163">
        <f t="shared" si="31"/>
        <v>14.3125</v>
      </c>
      <c r="GY31" s="163">
        <f t="shared" si="31"/>
        <v>17.175000000000001</v>
      </c>
      <c r="GZ31" s="163">
        <f t="shared" si="31"/>
        <v>68.7</v>
      </c>
      <c r="HA31" s="163">
        <f t="shared" si="31"/>
        <v>2.8625000000000003</v>
      </c>
      <c r="HB31" s="163">
        <f t="shared" si="31"/>
        <v>68.7</v>
      </c>
      <c r="HC31" s="171">
        <f t="shared" si="31"/>
        <v>45.800000000000004</v>
      </c>
      <c r="HD31" s="229"/>
      <c r="HE31" s="170">
        <f>AVERAGE(HE25:HE30)</f>
        <v>0</v>
      </c>
      <c r="HF31" s="163">
        <f t="shared" ref="HF31:HT31" si="32">AVERAGE(HF25:HF30)</f>
        <v>81.679649999999995</v>
      </c>
      <c r="HG31" s="163">
        <f t="shared" si="32"/>
        <v>163.35929999999999</v>
      </c>
      <c r="HH31" s="163">
        <f t="shared" si="32"/>
        <v>81.679649999999995</v>
      </c>
      <c r="HI31" s="163">
        <f t="shared" si="32"/>
        <v>0</v>
      </c>
      <c r="HJ31" s="163">
        <f t="shared" si="32"/>
        <v>0</v>
      </c>
      <c r="HK31" s="163">
        <f t="shared" si="32"/>
        <v>0</v>
      </c>
      <c r="HL31" s="163">
        <f t="shared" si="32"/>
        <v>0</v>
      </c>
      <c r="HM31" s="163">
        <f t="shared" si="32"/>
        <v>0</v>
      </c>
      <c r="HN31" s="163">
        <f t="shared" si="32"/>
        <v>0</v>
      </c>
      <c r="HO31" s="163">
        <f t="shared" si="32"/>
        <v>0</v>
      </c>
      <c r="HP31" s="163">
        <f t="shared" si="32"/>
        <v>0</v>
      </c>
      <c r="HQ31" s="163">
        <f t="shared" si="32"/>
        <v>0</v>
      </c>
      <c r="HR31" s="163">
        <f t="shared" si="32"/>
        <v>0</v>
      </c>
      <c r="HS31" s="163">
        <f t="shared" si="32"/>
        <v>0</v>
      </c>
      <c r="HT31" s="171">
        <f t="shared" si="32"/>
        <v>0</v>
      </c>
      <c r="HU31" s="229"/>
      <c r="HV31" s="170">
        <f>AVERAGE(HV25:HV30)</f>
        <v>0</v>
      </c>
      <c r="HW31" s="163">
        <f t="shared" ref="HW31:IK31" si="33">AVERAGE(HW25:HW30)</f>
        <v>0</v>
      </c>
      <c r="HX31" s="163">
        <f t="shared" si="33"/>
        <v>0</v>
      </c>
      <c r="HY31" s="163">
        <f t="shared" si="33"/>
        <v>0</v>
      </c>
      <c r="HZ31" s="163">
        <f t="shared" si="33"/>
        <v>0</v>
      </c>
      <c r="IA31" s="163">
        <f t="shared" si="33"/>
        <v>0</v>
      </c>
      <c r="IB31" s="163">
        <f t="shared" si="33"/>
        <v>0</v>
      </c>
      <c r="IC31" s="163">
        <f t="shared" si="33"/>
        <v>0</v>
      </c>
      <c r="ID31" s="163">
        <f t="shared" si="33"/>
        <v>0</v>
      </c>
      <c r="IE31" s="163">
        <f t="shared" si="33"/>
        <v>0</v>
      </c>
      <c r="IF31" s="163">
        <f t="shared" si="33"/>
        <v>0</v>
      </c>
      <c r="IG31" s="163">
        <f t="shared" si="33"/>
        <v>0</v>
      </c>
      <c r="IH31" s="163">
        <f t="shared" si="33"/>
        <v>0</v>
      </c>
      <c r="II31" s="163">
        <f t="shared" si="33"/>
        <v>0</v>
      </c>
      <c r="IJ31" s="163">
        <f t="shared" si="33"/>
        <v>0</v>
      </c>
      <c r="IK31" s="171">
        <f t="shared" si="33"/>
        <v>0</v>
      </c>
    </row>
    <row r="32" spans="1:253" ht="14.65" thickBot="1">
      <c r="A32" s="78" t="s">
        <v>271</v>
      </c>
      <c r="B32" s="192">
        <f>SUM(B25:B30)</f>
        <v>5445.3099999999995</v>
      </c>
      <c r="C32" s="79"/>
      <c r="D32" s="79"/>
      <c r="E32" s="79"/>
      <c r="F32" s="79"/>
      <c r="G32" s="79"/>
      <c r="H32" s="79"/>
      <c r="I32" s="79"/>
      <c r="J32" s="79"/>
      <c r="K32" s="177"/>
      <c r="L32" s="247"/>
      <c r="M32" s="247"/>
      <c r="N32" s="180"/>
      <c r="O32" s="79"/>
      <c r="P32" s="79"/>
      <c r="Q32" s="181"/>
      <c r="R32" s="174">
        <f>SUM(R25:R30)</f>
        <v>2.3513309497181543</v>
      </c>
      <c r="S32" s="165">
        <f>SUM(S25:S30)</f>
        <v>13.835286858417232</v>
      </c>
      <c r="T32" s="165">
        <f>SUM(T25:T30)</f>
        <v>0.57009212288000011</v>
      </c>
      <c r="U32" s="175">
        <f>SUM(U25:U30)</f>
        <v>0</v>
      </c>
      <c r="Z32" s="174">
        <f>SUM(Z25:Z30)</f>
        <v>217.8124</v>
      </c>
      <c r="AA32" s="165">
        <f t="shared" ref="AA32:AO32" si="34">SUM(AA25:AA30)</f>
        <v>925.70269999999982</v>
      </c>
      <c r="AB32" s="165">
        <f t="shared" si="34"/>
        <v>980.15579999999989</v>
      </c>
      <c r="AC32" s="165">
        <f t="shared" si="34"/>
        <v>490.07789999999994</v>
      </c>
      <c r="AD32" s="165">
        <f t="shared" si="34"/>
        <v>81.679649999999995</v>
      </c>
      <c r="AE32" s="165">
        <f t="shared" si="34"/>
        <v>136.13274999999999</v>
      </c>
      <c r="AF32" s="165">
        <f t="shared" si="34"/>
        <v>27.22655</v>
      </c>
      <c r="AG32" s="165">
        <f t="shared" si="34"/>
        <v>408.39825000000002</v>
      </c>
      <c r="AH32" s="165">
        <f t="shared" si="34"/>
        <v>54.453099999999999</v>
      </c>
      <c r="AI32" s="165">
        <f t="shared" si="34"/>
        <v>54.453099999999999</v>
      </c>
      <c r="AJ32" s="165">
        <f t="shared" si="34"/>
        <v>136.13274999999999</v>
      </c>
      <c r="AK32" s="165">
        <f t="shared" si="34"/>
        <v>163.35929999999999</v>
      </c>
      <c r="AL32" s="165">
        <f t="shared" si="34"/>
        <v>653.43719999999996</v>
      </c>
      <c r="AM32" s="165">
        <f t="shared" si="34"/>
        <v>27.22655</v>
      </c>
      <c r="AN32" s="165">
        <f t="shared" si="34"/>
        <v>653.43719999999996</v>
      </c>
      <c r="AO32" s="175">
        <f t="shared" si="34"/>
        <v>435.62479999999999</v>
      </c>
      <c r="AQ32" s="174"/>
      <c r="AR32" s="165"/>
      <c r="AS32" s="165"/>
      <c r="AT32" s="165"/>
      <c r="AU32" s="165"/>
      <c r="AV32" s="165"/>
      <c r="AW32" s="165"/>
      <c r="AX32" s="165"/>
      <c r="AY32" s="165"/>
      <c r="AZ32" s="165"/>
      <c r="BA32" s="165"/>
      <c r="BB32" s="165"/>
      <c r="BC32" s="165"/>
      <c r="BD32" s="165"/>
      <c r="BE32" s="165"/>
      <c r="BF32" s="175"/>
      <c r="BH32" s="216"/>
      <c r="BI32" s="217"/>
      <c r="BJ32" s="217"/>
      <c r="BK32" s="217"/>
      <c r="BL32" s="217"/>
      <c r="BM32" s="217"/>
      <c r="BN32" s="217"/>
      <c r="BO32" s="217"/>
      <c r="BP32" s="217"/>
      <c r="BQ32" s="217"/>
      <c r="BR32" s="217"/>
      <c r="BS32" s="217"/>
      <c r="BT32" s="217"/>
      <c r="BU32" s="217"/>
      <c r="BV32" s="217"/>
      <c r="BW32" s="220"/>
      <c r="BY32" s="216"/>
      <c r="BZ32" s="217"/>
      <c r="CA32" s="217"/>
      <c r="CB32" s="217"/>
      <c r="CC32" s="217"/>
      <c r="CD32" s="217"/>
      <c r="CE32" s="217"/>
      <c r="CF32" s="217"/>
      <c r="CG32" s="217"/>
      <c r="CH32" s="217"/>
      <c r="CI32" s="217"/>
      <c r="CJ32" s="217"/>
      <c r="CK32" s="217"/>
      <c r="CL32" s="217"/>
      <c r="CM32" s="217"/>
      <c r="CN32" s="220"/>
      <c r="CP32" s="216"/>
      <c r="CQ32" s="217"/>
      <c r="CR32" s="217"/>
      <c r="CS32" s="217"/>
      <c r="CT32" s="217"/>
      <c r="CU32" s="217"/>
      <c r="CV32" s="217"/>
      <c r="CW32" s="217"/>
      <c r="CX32" s="217"/>
      <c r="CY32" s="217"/>
      <c r="CZ32" s="217"/>
      <c r="DA32" s="217"/>
      <c r="DB32" s="217"/>
      <c r="DC32" s="217"/>
      <c r="DD32" s="217"/>
      <c r="DE32" s="220"/>
      <c r="DG32" s="174"/>
      <c r="DH32" s="165"/>
      <c r="DI32" s="165"/>
      <c r="DJ32" s="165"/>
      <c r="DK32" s="165"/>
      <c r="DL32" s="165"/>
      <c r="DM32" s="165"/>
      <c r="DN32" s="165"/>
      <c r="DO32" s="165"/>
      <c r="DP32" s="165"/>
      <c r="DQ32" s="165"/>
      <c r="DR32" s="165"/>
      <c r="DS32" s="165"/>
      <c r="DT32" s="165"/>
      <c r="DU32" s="165"/>
      <c r="DV32" s="175"/>
      <c r="DX32" s="174"/>
      <c r="DY32" s="165"/>
      <c r="DZ32" s="165"/>
      <c r="EA32" s="165"/>
      <c r="EB32" s="165"/>
      <c r="EC32" s="165"/>
      <c r="ED32" s="165"/>
      <c r="EE32" s="165"/>
      <c r="EF32" s="165"/>
      <c r="EG32" s="165"/>
      <c r="EH32" s="165"/>
      <c r="EI32" s="165"/>
      <c r="EJ32" s="165"/>
      <c r="EK32" s="165"/>
      <c r="EL32" s="165"/>
      <c r="EM32" s="175"/>
      <c r="EO32" s="174">
        <f>SUM(EO25:EO30)</f>
        <v>0</v>
      </c>
      <c r="EP32" s="165">
        <f t="shared" ref="EP32:FD32" si="35">SUM(EP25:EP30)</f>
        <v>0</v>
      </c>
      <c r="EQ32" s="165">
        <f t="shared" si="35"/>
        <v>0</v>
      </c>
      <c r="ER32" s="165">
        <f t="shared" si="35"/>
        <v>0</v>
      </c>
      <c r="ES32" s="165">
        <f t="shared" si="35"/>
        <v>0</v>
      </c>
      <c r="ET32" s="165">
        <f t="shared" si="35"/>
        <v>0</v>
      </c>
      <c r="EU32" s="165">
        <f t="shared" si="35"/>
        <v>0</v>
      </c>
      <c r="EV32" s="165">
        <f t="shared" si="35"/>
        <v>0</v>
      </c>
      <c r="EW32" s="165">
        <f t="shared" si="35"/>
        <v>0</v>
      </c>
      <c r="EX32" s="165">
        <f t="shared" si="35"/>
        <v>0</v>
      </c>
      <c r="EY32" s="165">
        <f t="shared" si="35"/>
        <v>0</v>
      </c>
      <c r="EZ32" s="165">
        <f t="shared" si="35"/>
        <v>0</v>
      </c>
      <c r="FA32" s="165">
        <f t="shared" si="35"/>
        <v>0</v>
      </c>
      <c r="FB32" s="165">
        <f t="shared" si="35"/>
        <v>0</v>
      </c>
      <c r="FC32" s="165">
        <f t="shared" si="35"/>
        <v>0</v>
      </c>
      <c r="FD32" s="175">
        <f t="shared" si="35"/>
        <v>0</v>
      </c>
      <c r="FE32" s="229"/>
      <c r="FF32" s="174">
        <f>SUM(FF25:FF30)</f>
        <v>0</v>
      </c>
      <c r="FG32" s="165">
        <f t="shared" ref="FG32:FU32" si="36">SUM(FG25:FG30)</f>
        <v>0</v>
      </c>
      <c r="FH32" s="165">
        <f t="shared" si="36"/>
        <v>0</v>
      </c>
      <c r="FI32" s="165">
        <f t="shared" si="36"/>
        <v>0</v>
      </c>
      <c r="FJ32" s="165">
        <f t="shared" si="36"/>
        <v>0</v>
      </c>
      <c r="FK32" s="165">
        <f t="shared" si="36"/>
        <v>0</v>
      </c>
      <c r="FL32" s="165">
        <f t="shared" si="36"/>
        <v>0</v>
      </c>
      <c r="FM32" s="165">
        <f t="shared" si="36"/>
        <v>0</v>
      </c>
      <c r="FN32" s="165">
        <f t="shared" si="36"/>
        <v>0</v>
      </c>
      <c r="FO32" s="165">
        <f t="shared" si="36"/>
        <v>0</v>
      </c>
      <c r="FP32" s="165">
        <f t="shared" si="36"/>
        <v>0</v>
      </c>
      <c r="FQ32" s="165">
        <f t="shared" si="36"/>
        <v>0</v>
      </c>
      <c r="FR32" s="165">
        <f t="shared" si="36"/>
        <v>0</v>
      </c>
      <c r="FS32" s="165">
        <f t="shared" si="36"/>
        <v>0</v>
      </c>
      <c r="FT32" s="165">
        <f t="shared" si="36"/>
        <v>0</v>
      </c>
      <c r="FU32" s="175">
        <f t="shared" si="36"/>
        <v>0</v>
      </c>
      <c r="FV32" s="229"/>
      <c r="FW32" s="174">
        <f>SUM(FW25:FW30)</f>
        <v>80.412399999999991</v>
      </c>
      <c r="FX32" s="165">
        <f t="shared" ref="FX32:GL32" si="37">SUM(FX25:FX30)</f>
        <v>160.82479999999998</v>
      </c>
      <c r="FY32" s="165">
        <f t="shared" si="37"/>
        <v>0</v>
      </c>
      <c r="FZ32" s="165">
        <f t="shared" si="37"/>
        <v>0</v>
      </c>
      <c r="GA32" s="165">
        <f t="shared" si="37"/>
        <v>30.15465</v>
      </c>
      <c r="GB32" s="165">
        <f t="shared" si="37"/>
        <v>50.257750000000001</v>
      </c>
      <c r="GC32" s="165">
        <f t="shared" si="37"/>
        <v>10.051549999999999</v>
      </c>
      <c r="GD32" s="165">
        <f t="shared" si="37"/>
        <v>150.77324999999999</v>
      </c>
      <c r="GE32" s="165">
        <f t="shared" si="37"/>
        <v>20.103099999999998</v>
      </c>
      <c r="GF32" s="165">
        <f t="shared" si="37"/>
        <v>20.103099999999998</v>
      </c>
      <c r="GG32" s="165">
        <f t="shared" si="37"/>
        <v>50.257750000000001</v>
      </c>
      <c r="GH32" s="165">
        <f t="shared" si="37"/>
        <v>60.3093</v>
      </c>
      <c r="GI32" s="165">
        <f t="shared" si="37"/>
        <v>241.2372</v>
      </c>
      <c r="GJ32" s="165">
        <f t="shared" si="37"/>
        <v>10.051549999999999</v>
      </c>
      <c r="GK32" s="165">
        <f t="shared" si="37"/>
        <v>241.2372</v>
      </c>
      <c r="GL32" s="175">
        <f t="shared" si="37"/>
        <v>160.82479999999998</v>
      </c>
      <c r="GM32" s="229"/>
      <c r="GN32" s="174">
        <f>SUM(GN25:GN30)</f>
        <v>137.4</v>
      </c>
      <c r="GO32" s="165">
        <f t="shared" ref="GO32:HC32" si="38">SUM(GO25:GO30)</f>
        <v>274.8</v>
      </c>
      <c r="GP32" s="165">
        <f t="shared" si="38"/>
        <v>0</v>
      </c>
      <c r="GQ32" s="165">
        <f t="shared" si="38"/>
        <v>0</v>
      </c>
      <c r="GR32" s="165">
        <f t="shared" si="38"/>
        <v>51.525000000000006</v>
      </c>
      <c r="GS32" s="165">
        <f t="shared" si="38"/>
        <v>85.875</v>
      </c>
      <c r="GT32" s="165">
        <f t="shared" si="38"/>
        <v>17.175000000000001</v>
      </c>
      <c r="GU32" s="165">
        <f t="shared" si="38"/>
        <v>257.625</v>
      </c>
      <c r="GV32" s="165">
        <f t="shared" si="38"/>
        <v>34.35</v>
      </c>
      <c r="GW32" s="165">
        <f t="shared" si="38"/>
        <v>34.35</v>
      </c>
      <c r="GX32" s="165">
        <f t="shared" si="38"/>
        <v>85.875</v>
      </c>
      <c r="GY32" s="165">
        <f t="shared" si="38"/>
        <v>103.05000000000001</v>
      </c>
      <c r="GZ32" s="165">
        <f t="shared" si="38"/>
        <v>412.20000000000005</v>
      </c>
      <c r="HA32" s="165">
        <f t="shared" si="38"/>
        <v>17.175000000000001</v>
      </c>
      <c r="HB32" s="165">
        <f t="shared" si="38"/>
        <v>412.20000000000005</v>
      </c>
      <c r="HC32" s="175">
        <f t="shared" si="38"/>
        <v>274.8</v>
      </c>
      <c r="HD32" s="229"/>
      <c r="HE32" s="174">
        <f>SUM(HE25:HE30)</f>
        <v>0</v>
      </c>
      <c r="HF32" s="165">
        <f t="shared" ref="HF32:HT32" si="39">SUM(HF25:HF30)</f>
        <v>490.07789999999994</v>
      </c>
      <c r="HG32" s="165">
        <f t="shared" si="39"/>
        <v>980.15579999999989</v>
      </c>
      <c r="HH32" s="165">
        <f t="shared" si="39"/>
        <v>490.07789999999994</v>
      </c>
      <c r="HI32" s="165">
        <f t="shared" si="39"/>
        <v>0</v>
      </c>
      <c r="HJ32" s="165">
        <f t="shared" si="39"/>
        <v>0</v>
      </c>
      <c r="HK32" s="165">
        <f t="shared" si="39"/>
        <v>0</v>
      </c>
      <c r="HL32" s="165">
        <f t="shared" si="39"/>
        <v>0</v>
      </c>
      <c r="HM32" s="165">
        <f t="shared" si="39"/>
        <v>0</v>
      </c>
      <c r="HN32" s="165">
        <f t="shared" si="39"/>
        <v>0</v>
      </c>
      <c r="HO32" s="165">
        <f t="shared" si="39"/>
        <v>0</v>
      </c>
      <c r="HP32" s="165">
        <f t="shared" si="39"/>
        <v>0</v>
      </c>
      <c r="HQ32" s="165">
        <f t="shared" si="39"/>
        <v>0</v>
      </c>
      <c r="HR32" s="165">
        <f t="shared" si="39"/>
        <v>0</v>
      </c>
      <c r="HS32" s="165">
        <f t="shared" si="39"/>
        <v>0</v>
      </c>
      <c r="HT32" s="175">
        <f t="shared" si="39"/>
        <v>0</v>
      </c>
      <c r="HU32" s="229"/>
      <c r="HV32" s="174">
        <f>SUM(HV25:HV30)</f>
        <v>0</v>
      </c>
      <c r="HW32" s="165">
        <f t="shared" ref="HW32:IK32" si="40">SUM(HW25:HW30)</f>
        <v>0</v>
      </c>
      <c r="HX32" s="165">
        <f t="shared" si="40"/>
        <v>0</v>
      </c>
      <c r="HY32" s="165">
        <f t="shared" si="40"/>
        <v>0</v>
      </c>
      <c r="HZ32" s="165">
        <f t="shared" si="40"/>
        <v>0</v>
      </c>
      <c r="IA32" s="165">
        <f t="shared" si="40"/>
        <v>0</v>
      </c>
      <c r="IB32" s="165">
        <f t="shared" si="40"/>
        <v>0</v>
      </c>
      <c r="IC32" s="165">
        <f t="shared" si="40"/>
        <v>0</v>
      </c>
      <c r="ID32" s="165">
        <f t="shared" si="40"/>
        <v>0</v>
      </c>
      <c r="IE32" s="165">
        <f t="shared" si="40"/>
        <v>0</v>
      </c>
      <c r="IF32" s="165">
        <f t="shared" si="40"/>
        <v>0</v>
      </c>
      <c r="IG32" s="165">
        <f t="shared" si="40"/>
        <v>0</v>
      </c>
      <c r="IH32" s="165">
        <f t="shared" si="40"/>
        <v>0</v>
      </c>
      <c r="II32" s="165">
        <f t="shared" si="40"/>
        <v>0</v>
      </c>
      <c r="IJ32" s="165">
        <f t="shared" si="40"/>
        <v>0</v>
      </c>
      <c r="IK32" s="175">
        <f t="shared" si="40"/>
        <v>0</v>
      </c>
    </row>
    <row r="33" spans="1:245" ht="14.65" thickBot="1">
      <c r="Z33" s="208"/>
      <c r="AA33" s="208"/>
      <c r="AB33" s="208"/>
      <c r="AC33" s="208"/>
      <c r="AD33" s="208"/>
      <c r="AE33" s="208"/>
      <c r="AF33" s="208"/>
      <c r="AG33" s="208"/>
      <c r="AH33" s="208"/>
      <c r="AI33" s="208"/>
      <c r="AJ33" s="208"/>
      <c r="AK33" s="208"/>
      <c r="AL33" s="208"/>
      <c r="AM33" s="208"/>
      <c r="AN33" s="208"/>
      <c r="AO33" s="208"/>
      <c r="AQ33" s="208"/>
      <c r="AR33" s="208"/>
      <c r="AS33" s="208"/>
      <c r="AT33" s="208"/>
      <c r="AU33" s="208"/>
      <c r="AV33" s="208"/>
      <c r="AW33" s="208"/>
      <c r="AX33" s="208"/>
      <c r="AY33" s="208"/>
      <c r="AZ33" s="208"/>
      <c r="BA33" s="208"/>
      <c r="BB33" s="208"/>
      <c r="BC33" s="208"/>
      <c r="BD33" s="208"/>
      <c r="BE33" s="208"/>
      <c r="BF33" s="208"/>
      <c r="BH33" s="222"/>
      <c r="BI33" s="222"/>
      <c r="BJ33" s="222"/>
      <c r="BK33" s="222"/>
      <c r="BL33" s="222"/>
      <c r="BM33" s="222"/>
      <c r="BN33" s="222"/>
      <c r="BO33" s="222"/>
      <c r="BP33" s="222"/>
      <c r="BQ33" s="222"/>
      <c r="BR33" s="222"/>
      <c r="BS33" s="222"/>
      <c r="BT33" s="222"/>
      <c r="BU33" s="222"/>
      <c r="BV33" s="222"/>
      <c r="BW33" s="222"/>
      <c r="BY33" s="222"/>
      <c r="BZ33" s="222"/>
      <c r="CA33" s="222"/>
      <c r="CB33" s="222"/>
      <c r="CC33" s="222"/>
      <c r="CD33" s="222"/>
      <c r="CE33" s="222"/>
      <c r="CF33" s="222"/>
      <c r="CG33" s="222"/>
      <c r="CH33" s="222"/>
      <c r="CI33" s="222"/>
      <c r="CJ33" s="222"/>
      <c r="CK33" s="222"/>
      <c r="CL33" s="222"/>
      <c r="CM33" s="222"/>
      <c r="CN33" s="222"/>
      <c r="CP33" s="222"/>
      <c r="CQ33" s="222"/>
      <c r="CR33" s="222"/>
      <c r="CS33" s="222"/>
      <c r="CT33" s="222"/>
      <c r="CU33" s="222"/>
      <c r="CV33" s="222"/>
      <c r="CW33" s="222"/>
      <c r="CX33" s="222"/>
      <c r="CY33" s="222"/>
      <c r="CZ33" s="222"/>
      <c r="DA33" s="222"/>
      <c r="DB33" s="222"/>
      <c r="DC33" s="222"/>
      <c r="DD33" s="222"/>
      <c r="DE33" s="222"/>
      <c r="DG33" s="208"/>
      <c r="DH33" s="208"/>
      <c r="DI33" s="208"/>
      <c r="DJ33" s="208"/>
      <c r="DK33" s="208"/>
      <c r="DL33" s="208"/>
      <c r="DM33" s="208"/>
      <c r="DN33" s="208"/>
      <c r="DO33" s="208"/>
      <c r="DP33" s="208"/>
      <c r="DQ33" s="208"/>
      <c r="DR33" s="208"/>
      <c r="DS33" s="208"/>
      <c r="DT33" s="208"/>
      <c r="DU33" s="208"/>
      <c r="DV33" s="208"/>
      <c r="DX33" s="208"/>
      <c r="DY33" s="208"/>
      <c r="DZ33" s="208"/>
      <c r="EA33" s="208"/>
      <c r="EB33" s="208"/>
      <c r="EC33" s="208"/>
      <c r="ED33" s="208"/>
      <c r="EE33" s="208"/>
      <c r="EF33" s="208"/>
      <c r="EG33" s="208"/>
      <c r="EH33" s="208"/>
      <c r="EI33" s="208"/>
      <c r="EJ33" s="208"/>
      <c r="EK33" s="208"/>
      <c r="EL33" s="208"/>
      <c r="EM33" s="208"/>
      <c r="EO33" s="230"/>
      <c r="EP33" s="230"/>
      <c r="EQ33" s="230"/>
      <c r="ER33" s="230"/>
      <c r="ES33" s="230"/>
      <c r="ET33" s="230"/>
      <c r="EU33" s="230"/>
      <c r="EV33" s="230"/>
      <c r="EW33" s="230"/>
      <c r="EX33" s="230"/>
      <c r="EY33" s="230"/>
      <c r="EZ33" s="230"/>
      <c r="FA33" s="230"/>
      <c r="FB33" s="230"/>
      <c r="FC33" s="230"/>
      <c r="FD33" s="230"/>
      <c r="FE33" s="229"/>
      <c r="FF33" s="230"/>
      <c r="FG33" s="230"/>
      <c r="FH33" s="230"/>
      <c r="FI33" s="230"/>
      <c r="FJ33" s="230"/>
      <c r="FK33" s="230"/>
      <c r="FL33" s="230"/>
      <c r="FM33" s="230"/>
      <c r="FN33" s="230"/>
      <c r="FO33" s="230"/>
      <c r="FP33" s="230"/>
      <c r="FQ33" s="230"/>
      <c r="FR33" s="230"/>
      <c r="FS33" s="230"/>
      <c r="FT33" s="230"/>
      <c r="FU33" s="230"/>
      <c r="FV33" s="229"/>
      <c r="FW33" s="230"/>
      <c r="FX33" s="230"/>
      <c r="FY33" s="230"/>
      <c r="FZ33" s="230"/>
      <c r="GA33" s="230"/>
      <c r="GB33" s="230"/>
      <c r="GC33" s="230"/>
      <c r="GD33" s="230"/>
      <c r="GE33" s="230"/>
      <c r="GF33" s="230"/>
      <c r="GG33" s="230"/>
      <c r="GH33" s="230"/>
      <c r="GI33" s="230"/>
      <c r="GJ33" s="230"/>
      <c r="GK33" s="230"/>
      <c r="GL33" s="230"/>
      <c r="GM33" s="229"/>
      <c r="GN33" s="230"/>
      <c r="GO33" s="230"/>
      <c r="GP33" s="230"/>
      <c r="GQ33" s="230"/>
      <c r="GR33" s="230"/>
      <c r="GS33" s="230"/>
      <c r="GT33" s="230"/>
      <c r="GU33" s="230"/>
      <c r="GV33" s="230"/>
      <c r="GW33" s="230"/>
      <c r="GX33" s="230"/>
      <c r="GY33" s="230"/>
      <c r="GZ33" s="230"/>
      <c r="HA33" s="230"/>
      <c r="HB33" s="230"/>
      <c r="HC33" s="230"/>
      <c r="HD33" s="229"/>
      <c r="HE33" s="230"/>
      <c r="HF33" s="230"/>
      <c r="HG33" s="230"/>
      <c r="HH33" s="230"/>
      <c r="HI33" s="230"/>
      <c r="HJ33" s="230"/>
      <c r="HK33" s="230"/>
      <c r="HL33" s="230"/>
      <c r="HM33" s="230"/>
      <c r="HN33" s="230"/>
      <c r="HO33" s="230"/>
      <c r="HP33" s="230"/>
      <c r="HQ33" s="230"/>
      <c r="HR33" s="230"/>
      <c r="HS33" s="230"/>
      <c r="HT33" s="230"/>
      <c r="HU33" s="229"/>
      <c r="HV33" s="230"/>
      <c r="HW33" s="230"/>
      <c r="HX33" s="230"/>
      <c r="HY33" s="230"/>
      <c r="HZ33" s="230"/>
      <c r="IA33" s="230"/>
      <c r="IB33" s="230"/>
      <c r="IC33" s="230"/>
      <c r="ID33" s="230"/>
      <c r="IE33" s="230"/>
      <c r="IF33" s="230"/>
      <c r="IG33" s="230"/>
      <c r="IH33" s="230"/>
      <c r="II33" s="230"/>
      <c r="IJ33" s="230"/>
      <c r="IK33" s="230"/>
    </row>
    <row r="34" spans="1:245">
      <c r="A34" s="378" t="s">
        <v>285</v>
      </c>
      <c r="B34" s="163">
        <f>INDEX('Waste Projections'!$H36:$AL36,MATCH('6. Decentralized Compost'!$B$1,'Waste Projections'!$H$6:$AL$6,0))</f>
        <v>11397.771786429366</v>
      </c>
      <c r="C34" s="81" t="s">
        <v>286</v>
      </c>
      <c r="D34" s="81" t="s">
        <v>286</v>
      </c>
      <c r="E34" s="81" t="s">
        <v>249</v>
      </c>
      <c r="F34" s="152">
        <v>3.8</v>
      </c>
      <c r="G34" s="82" t="s">
        <v>249</v>
      </c>
      <c r="H34" s="152">
        <v>0</v>
      </c>
      <c r="I34" s="152" t="s">
        <v>221</v>
      </c>
      <c r="J34" s="152">
        <v>0</v>
      </c>
      <c r="K34" s="178" t="s">
        <v>220</v>
      </c>
      <c r="L34" s="152">
        <v>3.8</v>
      </c>
      <c r="M34" s="178" t="s">
        <v>219</v>
      </c>
      <c r="N34" s="170">
        <f>(IF($G34=N$4,$F34,0)+IF($I34=N$4,$H34,0)+IF($K34=N$4,$J34,0))*($B34-SUM($HF34:$HH34))+IF($M34=N$4,$L34,0)*SUM($HF34:$HH34)</f>
        <v>15592.151803835372</v>
      </c>
      <c r="O34" s="163">
        <f t="shared" ref="O34:Q35" si="41">(IF($G34=O$4,$F34,0)+IF($I34=O$4,$H34,0)+IF($K34=O$4,$J34,0))*($B34-SUM($HF34:$HH34))+IF($M34=O$4,$L34,0)*SUM($HF34:$HH34)</f>
        <v>0</v>
      </c>
      <c r="P34" s="163">
        <f t="shared" si="41"/>
        <v>0</v>
      </c>
      <c r="Q34" s="171">
        <f t="shared" si="41"/>
        <v>0</v>
      </c>
      <c r="R34" s="170">
        <f>INDEX('Transportation GHG'!$B$21:$B$24,MATCH('6. Decentralized Compost'!R$4,'Transportation GHG'!$A$21:$A$24,0))*N34</f>
        <v>2.7974719128665861</v>
      </c>
      <c r="S34" s="163">
        <f>INDEX('Transportation GHG'!$B$21:$B$24,MATCH('6. Decentralized Compost'!S$4,'Transportation GHG'!$A$21:$A$24,0))*O34</f>
        <v>0</v>
      </c>
      <c r="T34" s="163">
        <f>INDEX('Transportation GHG'!$B$21:$B$24,MATCH('6. Decentralized Compost'!T$4,'Transportation GHG'!$A$21:$A$24,0))*P34</f>
        <v>0</v>
      </c>
      <c r="U34" s="171">
        <f>INDEX('Transportation GHG'!$B$21:$B$24,MATCH('6. Decentralized Compost'!U$4,'Transportation GHG'!$A$21:$A$24,0))*Q34</f>
        <v>0</v>
      </c>
      <c r="Z34" s="170">
        <f>INDEX('Waste Composition'!$P$5:$P$20,MATCH('6. Decentralized Compost'!Z$4,'Waste Composition'!$O$5:$O$20,0))*$B34</f>
        <v>455.91087145717466</v>
      </c>
      <c r="AA34" s="163">
        <f>INDEX('Waste Composition'!$P$5:$P$20,MATCH('6. Decentralized Compost'!AA$4,'Waste Composition'!$O$5:$O$20,0))*$B34</f>
        <v>1937.6212036929921</v>
      </c>
      <c r="AB34" s="163">
        <f>INDEX('Waste Composition'!$P$5:$P$20,MATCH('6. Decentralized Compost'!AB$4,'Waste Composition'!$O$5:$O$20,0))*$B34</f>
        <v>2051.5989215572858</v>
      </c>
      <c r="AC34" s="163">
        <f>INDEX('Waste Composition'!$P$5:$P$20,MATCH('6. Decentralized Compost'!AC$4,'Waste Composition'!$O$5:$O$20,0))*$B34</f>
        <v>1025.7994607786429</v>
      </c>
      <c r="AD34" s="163">
        <f>INDEX('Waste Composition'!$P$5:$P$20,MATCH('6. Decentralized Compost'!AD$4,'Waste Composition'!$O$5:$O$20,0))*$B34</f>
        <v>170.96657679644048</v>
      </c>
      <c r="AE34" s="163">
        <f>INDEX('Waste Composition'!$P$5:$P$20,MATCH('6. Decentralized Compost'!AE$4,'Waste Composition'!$O$5:$O$20,0))*$B34</f>
        <v>284.94429466073416</v>
      </c>
      <c r="AF34" s="163">
        <f>INDEX('Waste Composition'!$P$5:$P$20,MATCH('6. Decentralized Compost'!AF$4,'Waste Composition'!$O$5:$O$20,0))*$B34</f>
        <v>56.988858932146833</v>
      </c>
      <c r="AG34" s="163">
        <f>INDEX('Waste Composition'!$P$5:$P$20,MATCH('6. Decentralized Compost'!AG$4,'Waste Composition'!$O$5:$O$20,0))*$B34</f>
        <v>854.83288398220247</v>
      </c>
      <c r="AH34" s="163">
        <f>INDEX('Waste Composition'!$P$5:$P$20,MATCH('6. Decentralized Compost'!AH$4,'Waste Composition'!$O$5:$O$20,0))*$B34</f>
        <v>113.97771786429367</v>
      </c>
      <c r="AI34" s="163">
        <f>INDEX('Waste Composition'!$P$5:$P$20,MATCH('6. Decentralized Compost'!AI$4,'Waste Composition'!$O$5:$O$20,0))*$B34</f>
        <v>113.97771786429367</v>
      </c>
      <c r="AJ34" s="163">
        <f>INDEX('Waste Composition'!$P$5:$P$20,MATCH('6. Decentralized Compost'!AJ$4,'Waste Composition'!$O$5:$O$20,0))*$B34</f>
        <v>284.94429466073416</v>
      </c>
      <c r="AK34" s="163">
        <f>INDEX('Waste Composition'!$P$5:$P$20,MATCH('6. Decentralized Compost'!AK$4,'Waste Composition'!$O$5:$O$20,0))*$B34</f>
        <v>341.93315359288096</v>
      </c>
      <c r="AL34" s="163">
        <f>INDEX('Waste Composition'!$P$5:$P$20,MATCH('6. Decentralized Compost'!AL$4,'Waste Composition'!$O$5:$O$20,0))*$B34</f>
        <v>1367.7326143715238</v>
      </c>
      <c r="AM34" s="163">
        <f>INDEX('Waste Composition'!$P$5:$P$20,MATCH('6. Decentralized Compost'!AM$4,'Waste Composition'!$O$5:$O$20,0))*$B34</f>
        <v>56.988858932146833</v>
      </c>
      <c r="AN34" s="163">
        <f>INDEX('Waste Composition'!$P$5:$P$20,MATCH('6. Decentralized Compost'!AN$4,'Waste Composition'!$O$5:$O$20,0))*$B34</f>
        <v>1367.7326143715238</v>
      </c>
      <c r="AO34" s="171">
        <f>INDEX('Waste Composition'!$P$5:$P$20,MATCH('6. Decentralized Compost'!AO$4,'Waste Composition'!$O$5:$O$20,0))*$B34</f>
        <v>911.82174291434933</v>
      </c>
      <c r="AQ34" s="212">
        <v>0</v>
      </c>
      <c r="AR34" s="213">
        <v>0</v>
      </c>
      <c r="AS34" s="213">
        <v>0</v>
      </c>
      <c r="AT34" s="213">
        <v>0</v>
      </c>
      <c r="AU34" s="213">
        <v>0</v>
      </c>
      <c r="AV34" s="213">
        <v>0</v>
      </c>
      <c r="AW34" s="213">
        <v>0</v>
      </c>
      <c r="AX34" s="213">
        <v>0</v>
      </c>
      <c r="AY34" s="213">
        <v>0</v>
      </c>
      <c r="AZ34" s="213">
        <v>0</v>
      </c>
      <c r="BA34" s="213">
        <v>0</v>
      </c>
      <c r="BB34" s="213">
        <v>0</v>
      </c>
      <c r="BC34" s="213">
        <v>0</v>
      </c>
      <c r="BD34" s="213">
        <v>0</v>
      </c>
      <c r="BE34" s="213">
        <v>0</v>
      </c>
      <c r="BF34" s="213">
        <v>0</v>
      </c>
      <c r="BH34" s="212">
        <v>0</v>
      </c>
      <c r="BI34" s="213">
        <v>0</v>
      </c>
      <c r="BJ34" s="213">
        <v>0</v>
      </c>
      <c r="BK34" s="213">
        <v>0</v>
      </c>
      <c r="BL34" s="213">
        <v>0</v>
      </c>
      <c r="BM34" s="213">
        <v>0</v>
      </c>
      <c r="BN34" s="213">
        <v>0</v>
      </c>
      <c r="BO34" s="213">
        <v>0</v>
      </c>
      <c r="BP34" s="213">
        <v>0</v>
      </c>
      <c r="BQ34" s="213">
        <v>0</v>
      </c>
      <c r="BR34" s="213">
        <v>0</v>
      </c>
      <c r="BS34" s="213">
        <v>0</v>
      </c>
      <c r="BT34" s="213">
        <v>0</v>
      </c>
      <c r="BU34" s="213">
        <v>0</v>
      </c>
      <c r="BV34" s="213">
        <v>0</v>
      </c>
      <c r="BW34" s="213">
        <v>0</v>
      </c>
      <c r="BY34" s="212">
        <v>0</v>
      </c>
      <c r="BZ34" s="213">
        <v>0</v>
      </c>
      <c r="CA34" s="213">
        <v>0</v>
      </c>
      <c r="CB34" s="213">
        <v>0</v>
      </c>
      <c r="CC34" s="213">
        <v>0</v>
      </c>
      <c r="CD34" s="213">
        <v>0</v>
      </c>
      <c r="CE34" s="213">
        <v>0</v>
      </c>
      <c r="CF34" s="213">
        <v>0</v>
      </c>
      <c r="CG34" s="213">
        <v>0</v>
      </c>
      <c r="CH34" s="213">
        <v>0</v>
      </c>
      <c r="CI34" s="213">
        <v>0</v>
      </c>
      <c r="CJ34" s="213">
        <v>0</v>
      </c>
      <c r="CK34" s="213">
        <v>1</v>
      </c>
      <c r="CL34" s="213">
        <v>0</v>
      </c>
      <c r="CM34" s="213">
        <v>0</v>
      </c>
      <c r="CN34" s="218">
        <v>1</v>
      </c>
      <c r="CP34" s="212">
        <v>0</v>
      </c>
      <c r="CQ34" s="213">
        <v>0</v>
      </c>
      <c r="CR34" s="213">
        <v>0</v>
      </c>
      <c r="CS34" s="213">
        <v>0</v>
      </c>
      <c r="CT34" s="213">
        <v>0</v>
      </c>
      <c r="CU34" s="213">
        <v>0</v>
      </c>
      <c r="CV34" s="213">
        <v>0</v>
      </c>
      <c r="CW34" s="213">
        <v>0</v>
      </c>
      <c r="CX34" s="213">
        <v>0</v>
      </c>
      <c r="CY34" s="213">
        <v>0</v>
      </c>
      <c r="CZ34" s="213">
        <v>0</v>
      </c>
      <c r="DA34" s="213">
        <v>0</v>
      </c>
      <c r="DB34" s="213">
        <v>0</v>
      </c>
      <c r="DC34" s="213">
        <v>0</v>
      </c>
      <c r="DD34" s="213">
        <v>0</v>
      </c>
      <c r="DE34" s="218">
        <v>0</v>
      </c>
      <c r="DG34" s="212">
        <v>0</v>
      </c>
      <c r="DH34" s="213">
        <f>'Waste Composition'!$G$16/'Waste Composition'!$P$5</f>
        <v>0.52941176470588236</v>
      </c>
      <c r="DI34" s="213">
        <v>1</v>
      </c>
      <c r="DJ34" s="213">
        <v>1</v>
      </c>
      <c r="DK34" s="213">
        <v>0</v>
      </c>
      <c r="DL34" s="213">
        <v>0</v>
      </c>
      <c r="DM34" s="213">
        <v>0</v>
      </c>
      <c r="DN34" s="213">
        <v>0</v>
      </c>
      <c r="DO34" s="213">
        <v>0</v>
      </c>
      <c r="DP34" s="213">
        <v>0</v>
      </c>
      <c r="DQ34" s="213">
        <v>0</v>
      </c>
      <c r="DR34" s="213">
        <v>0</v>
      </c>
      <c r="DS34" s="213">
        <v>0</v>
      </c>
      <c r="DT34" s="213">
        <v>0</v>
      </c>
      <c r="DU34" s="213">
        <v>0</v>
      </c>
      <c r="DV34" s="213">
        <v>0</v>
      </c>
      <c r="DX34" s="212">
        <v>0</v>
      </c>
      <c r="DY34" s="213">
        <v>0</v>
      </c>
      <c r="DZ34" s="213">
        <v>0</v>
      </c>
      <c r="EA34" s="213">
        <v>0</v>
      </c>
      <c r="EB34" s="213">
        <v>0</v>
      </c>
      <c r="EC34" s="213">
        <v>0</v>
      </c>
      <c r="ED34" s="213">
        <v>0</v>
      </c>
      <c r="EE34" s="213">
        <v>0</v>
      </c>
      <c r="EF34" s="213">
        <v>0</v>
      </c>
      <c r="EG34" s="213">
        <v>0</v>
      </c>
      <c r="EH34" s="213">
        <v>0</v>
      </c>
      <c r="EI34" s="213">
        <v>0</v>
      </c>
      <c r="EJ34" s="213">
        <v>0</v>
      </c>
      <c r="EK34" s="213">
        <v>0</v>
      </c>
      <c r="EL34" s="213">
        <v>0</v>
      </c>
      <c r="EM34" s="213">
        <v>0</v>
      </c>
      <c r="EO34" s="170">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63">
        <f>$AM$34*BD34</f>
        <v>0</v>
      </c>
      <c r="FC34" s="163">
        <f>$AN$34*BE34</f>
        <v>0</v>
      </c>
      <c r="FD34" s="171">
        <f>$AO$34*BF34</f>
        <v>0</v>
      </c>
      <c r="FE34" s="229"/>
      <c r="FF34" s="170">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63">
        <f>$AM$34*BU34</f>
        <v>0</v>
      </c>
      <c r="FT34" s="163">
        <f>$AN$34*BV34</f>
        <v>0</v>
      </c>
      <c r="FU34" s="171">
        <f>$AO$34*BW34</f>
        <v>0</v>
      </c>
      <c r="FV34" s="229"/>
      <c r="FW34" s="170">
        <f>$Z$34*BY34</f>
        <v>0</v>
      </c>
      <c r="FX34" s="163">
        <f>$AA$34*BZ34</f>
        <v>0</v>
      </c>
      <c r="FY34" s="163">
        <f>$AB$34*CA34</f>
        <v>0</v>
      </c>
      <c r="FZ34" s="163">
        <f>$AC$34*CB34</f>
        <v>0</v>
      </c>
      <c r="GA34" s="163">
        <f>$AD$34*CC34</f>
        <v>0</v>
      </c>
      <c r="GB34" s="163">
        <f>$AE$34*CD34</f>
        <v>0</v>
      </c>
      <c r="GC34" s="163">
        <f>$AF$34*CE34</f>
        <v>0</v>
      </c>
      <c r="GD34" s="163">
        <f>$AG$34*CF34</f>
        <v>0</v>
      </c>
      <c r="GE34" s="163">
        <f>$AH$34*CG34</f>
        <v>0</v>
      </c>
      <c r="GF34" s="163">
        <f>$AI$34*CH34</f>
        <v>0</v>
      </c>
      <c r="GG34" s="163">
        <f>$AJ$34*CI34</f>
        <v>0</v>
      </c>
      <c r="GH34" s="163">
        <f>$AK$34*CJ34</f>
        <v>0</v>
      </c>
      <c r="GI34" s="163">
        <f>$AL$34*CK34</f>
        <v>1367.7326143715238</v>
      </c>
      <c r="GJ34" s="163">
        <f>$AM$34*CL34</f>
        <v>0</v>
      </c>
      <c r="GK34" s="163">
        <f>$AN$34*CM34</f>
        <v>0</v>
      </c>
      <c r="GL34" s="171">
        <f>$AO$34*CN34</f>
        <v>911.82174291434933</v>
      </c>
      <c r="GM34" s="229"/>
      <c r="GN34" s="170">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63">
        <f>$AM$34*DC34</f>
        <v>0</v>
      </c>
      <c r="HB34" s="163">
        <f>$AN$34*DD34</f>
        <v>0</v>
      </c>
      <c r="HC34" s="171">
        <f>$AO$34*DE34</f>
        <v>0</v>
      </c>
      <c r="HD34" s="229"/>
      <c r="HE34" s="170">
        <f>$Z$34*DG34</f>
        <v>0</v>
      </c>
      <c r="HF34" s="163">
        <f>$AA$34*DH34</f>
        <v>1025.7994607786429</v>
      </c>
      <c r="HG34" s="163">
        <f>$AB$34*DI34</f>
        <v>2051.5989215572858</v>
      </c>
      <c r="HH34" s="163">
        <f>$AC$34*DJ34</f>
        <v>1025.7994607786429</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63">
        <f>$AM$34*DT34</f>
        <v>0</v>
      </c>
      <c r="HS34" s="163">
        <f>$AN$34*DU34</f>
        <v>0</v>
      </c>
      <c r="HT34" s="171">
        <f>$AO$34*DV34</f>
        <v>0</v>
      </c>
      <c r="HU34" s="229"/>
      <c r="HV34" s="170">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63">
        <f>$AM$34*EK34</f>
        <v>0</v>
      </c>
      <c r="IJ34" s="163">
        <f>$AN$34*EL34</f>
        <v>0</v>
      </c>
      <c r="IK34" s="171">
        <f>$AO$34*EM34</f>
        <v>0</v>
      </c>
    </row>
    <row r="35" spans="1:245" ht="14.65" thickBot="1">
      <c r="A35" s="379"/>
      <c r="B35" s="165">
        <f>INDEX('Waste Projections'!$H37:$AL37,MATCH('6. Decentralized Compost'!$B$1,'Waste Projections'!$H$6:$AL$6,0))</f>
        <v>2086.9582135706341</v>
      </c>
      <c r="C35" s="155" t="s">
        <v>287</v>
      </c>
      <c r="D35" s="155" t="s">
        <v>286</v>
      </c>
      <c r="E35" s="155" t="s">
        <v>288</v>
      </c>
      <c r="F35" s="157">
        <v>3.8</v>
      </c>
      <c r="G35" s="150" t="s">
        <v>249</v>
      </c>
      <c r="H35" s="157">
        <v>28.3</v>
      </c>
      <c r="I35" s="157" t="s">
        <v>221</v>
      </c>
      <c r="J35" s="157">
        <v>38.4</v>
      </c>
      <c r="K35" s="183" t="s">
        <v>220</v>
      </c>
      <c r="L35" s="157">
        <v>3.8</v>
      </c>
      <c r="M35" s="183" t="s">
        <v>219</v>
      </c>
      <c r="N35" s="172">
        <f t="shared" ref="N35" si="42">(IF($G35=N$4,$F35,0)+IF($I35=N$4,$H35,0)+IF($K35=N$4,$J35,0))*($B35-SUM($HF35:$HH35))+IF($M35=N$4,$L35,0)*SUM($HF35:$HH35)</f>
        <v>2854.9588361646274</v>
      </c>
      <c r="O35" s="164">
        <f t="shared" si="41"/>
        <v>51289.085056711905</v>
      </c>
      <c r="P35" s="164">
        <f t="shared" si="41"/>
        <v>37798.987164191327</v>
      </c>
      <c r="Q35" s="173">
        <f t="shared" si="41"/>
        <v>0</v>
      </c>
      <c r="R35" s="174">
        <f>INDEX('Transportation GHG'!$B$21:$B$24,MATCH('6. Decentralized Compost'!R$4,'Transportation GHG'!$A$21:$A$24,0))*N35</f>
        <v>0.51222353765156747</v>
      </c>
      <c r="S35" s="165">
        <f>INDEX('Transportation GHG'!$B$21:$B$24,MATCH('6. Decentralized Compost'!S$4,'Transportation GHG'!$A$21:$A$24,0))*O35</f>
        <v>4.601025461010571</v>
      </c>
      <c r="T35" s="165">
        <f>INDEX('Transportation GHG'!$B$21:$B$24,MATCH('6. Decentralized Compost'!T$4,'Transportation GHG'!$A$21:$A$24,0))*P35</f>
        <v>0.66487449217013461</v>
      </c>
      <c r="U35" s="175">
        <f>INDEX('Transportation GHG'!$B$21:$B$24,MATCH('6. Decentralized Compost'!U$4,'Transportation GHG'!$A$21:$A$24,0))*Q35</f>
        <v>0</v>
      </c>
      <c r="Z35" s="174">
        <f>INDEX('Waste Composition'!$P$5:$P$20,MATCH('6. Decentralized Compost'!Z$4,'Waste Composition'!$O$5:$O$20,0))*$B35</f>
        <v>83.478328542825366</v>
      </c>
      <c r="AA35" s="165">
        <f>INDEX('Waste Composition'!$P$5:$P$20,MATCH('6. Decentralized Compost'!AA$4,'Waste Composition'!$O$5:$O$20,0))*$B35</f>
        <v>354.78289630700777</v>
      </c>
      <c r="AB35" s="165">
        <f>INDEX('Waste Composition'!$P$5:$P$20,MATCH('6. Decentralized Compost'!AB$4,'Waste Composition'!$O$5:$O$20,0))*$B35</f>
        <v>375.65247844271414</v>
      </c>
      <c r="AC35" s="165">
        <f>INDEX('Waste Composition'!$P$5:$P$20,MATCH('6. Decentralized Compost'!AC$4,'Waste Composition'!$O$5:$O$20,0))*$B35</f>
        <v>187.82623922135707</v>
      </c>
      <c r="AD35" s="165">
        <f>INDEX('Waste Composition'!$P$5:$P$20,MATCH('6. Decentralized Compost'!AD$4,'Waste Composition'!$O$5:$O$20,0))*$B35</f>
        <v>31.304373203559511</v>
      </c>
      <c r="AE35" s="165">
        <f>INDEX('Waste Composition'!$P$5:$P$20,MATCH('6. Decentralized Compost'!AE$4,'Waste Composition'!$O$5:$O$20,0))*$B35</f>
        <v>52.173955339265859</v>
      </c>
      <c r="AF35" s="165">
        <f>INDEX('Waste Composition'!$P$5:$P$20,MATCH('6. Decentralized Compost'!AF$4,'Waste Composition'!$O$5:$O$20,0))*$B35</f>
        <v>10.434791067853171</v>
      </c>
      <c r="AG35" s="165">
        <f>INDEX('Waste Composition'!$P$5:$P$20,MATCH('6. Decentralized Compost'!AG$4,'Waste Composition'!$O$5:$O$20,0))*$B35</f>
        <v>156.52186601779755</v>
      </c>
      <c r="AH35" s="165">
        <f>INDEX('Waste Composition'!$P$5:$P$20,MATCH('6. Decentralized Compost'!AH$4,'Waste Composition'!$O$5:$O$20,0))*$B35</f>
        <v>20.869582135706342</v>
      </c>
      <c r="AI35" s="165">
        <f>INDEX('Waste Composition'!$P$5:$P$20,MATCH('6. Decentralized Compost'!AI$4,'Waste Composition'!$O$5:$O$20,0))*$B35</f>
        <v>20.869582135706342</v>
      </c>
      <c r="AJ35" s="165">
        <f>INDEX('Waste Composition'!$P$5:$P$20,MATCH('6. Decentralized Compost'!AJ$4,'Waste Composition'!$O$5:$O$20,0))*$B35</f>
        <v>52.173955339265859</v>
      </c>
      <c r="AK35" s="165">
        <f>INDEX('Waste Composition'!$P$5:$P$20,MATCH('6. Decentralized Compost'!AK$4,'Waste Composition'!$O$5:$O$20,0))*$B35</f>
        <v>62.608746407119021</v>
      </c>
      <c r="AL35" s="165">
        <f>INDEX('Waste Composition'!$P$5:$P$20,MATCH('6. Decentralized Compost'!AL$4,'Waste Composition'!$O$5:$O$20,0))*$B35</f>
        <v>250.43498562847608</v>
      </c>
      <c r="AM35" s="165">
        <f>INDEX('Waste Composition'!$P$5:$P$20,MATCH('6. Decentralized Compost'!AM$4,'Waste Composition'!$O$5:$O$20,0))*$B35</f>
        <v>10.434791067853171</v>
      </c>
      <c r="AN35" s="165">
        <f>INDEX('Waste Composition'!$P$5:$P$20,MATCH('6. Decentralized Compost'!AN$4,'Waste Composition'!$O$5:$O$20,0))*$B35</f>
        <v>250.43498562847608</v>
      </c>
      <c r="AO35" s="175">
        <f>INDEX('Waste Composition'!$P$5:$P$20,MATCH('6. Decentralized Compost'!AO$4,'Waste Composition'!$O$5:$O$20,0))*$B35</f>
        <v>166.95665708565073</v>
      </c>
      <c r="AQ35" s="214">
        <v>0</v>
      </c>
      <c r="AR35" s="215">
        <v>0</v>
      </c>
      <c r="AS35" s="215">
        <v>0</v>
      </c>
      <c r="AT35" s="215">
        <v>0</v>
      </c>
      <c r="AU35" s="215">
        <v>0</v>
      </c>
      <c r="AV35" s="215">
        <v>0</v>
      </c>
      <c r="AW35" s="215">
        <v>0</v>
      </c>
      <c r="AX35" s="215">
        <v>0</v>
      </c>
      <c r="AY35" s="215">
        <v>0</v>
      </c>
      <c r="AZ35" s="215">
        <v>0</v>
      </c>
      <c r="BA35" s="215">
        <v>0</v>
      </c>
      <c r="BB35" s="215">
        <v>0</v>
      </c>
      <c r="BC35" s="215">
        <v>0</v>
      </c>
      <c r="BD35" s="215">
        <v>0</v>
      </c>
      <c r="BE35" s="215">
        <v>0</v>
      </c>
      <c r="BF35" s="215">
        <v>0</v>
      </c>
      <c r="BH35" s="216">
        <v>0</v>
      </c>
      <c r="BI35" s="217">
        <v>0</v>
      </c>
      <c r="BJ35" s="217">
        <v>0</v>
      </c>
      <c r="BK35" s="217">
        <v>0</v>
      </c>
      <c r="BL35" s="217">
        <v>0</v>
      </c>
      <c r="BM35" s="217">
        <v>0</v>
      </c>
      <c r="BN35" s="217">
        <v>0</v>
      </c>
      <c r="BO35" s="217">
        <v>0</v>
      </c>
      <c r="BP35" s="217">
        <v>0</v>
      </c>
      <c r="BQ35" s="217">
        <v>0</v>
      </c>
      <c r="BR35" s="217">
        <v>0</v>
      </c>
      <c r="BS35" s="217">
        <v>0</v>
      </c>
      <c r="BT35" s="217">
        <v>0</v>
      </c>
      <c r="BU35" s="217">
        <v>0</v>
      </c>
      <c r="BV35" s="217">
        <v>0</v>
      </c>
      <c r="BW35" s="217">
        <v>0</v>
      </c>
      <c r="BY35" s="216">
        <v>1</v>
      </c>
      <c r="BZ35" s="215">
        <f>'Waste Composition'!$G$5/'Waste Composition'!$P$5</f>
        <v>0.4705882352941177</v>
      </c>
      <c r="CA35" s="217">
        <v>0</v>
      </c>
      <c r="CB35" s="217">
        <v>0</v>
      </c>
      <c r="CC35" s="217">
        <v>1</v>
      </c>
      <c r="CD35" s="217">
        <v>1</v>
      </c>
      <c r="CE35" s="217">
        <v>1</v>
      </c>
      <c r="CF35" s="217">
        <v>1</v>
      </c>
      <c r="CG35" s="217">
        <v>1</v>
      </c>
      <c r="CH35" s="217">
        <v>1</v>
      </c>
      <c r="CI35" s="217">
        <v>1</v>
      </c>
      <c r="CJ35" s="217">
        <v>1</v>
      </c>
      <c r="CK35" s="217">
        <v>1</v>
      </c>
      <c r="CL35" s="217">
        <v>1</v>
      </c>
      <c r="CM35" s="217">
        <v>1</v>
      </c>
      <c r="CN35" s="220">
        <v>1</v>
      </c>
      <c r="CP35" s="216">
        <v>0</v>
      </c>
      <c r="CQ35" s="217">
        <v>0</v>
      </c>
      <c r="CR35" s="217">
        <v>0</v>
      </c>
      <c r="CS35" s="217">
        <v>0</v>
      </c>
      <c r="CT35" s="217">
        <v>0</v>
      </c>
      <c r="CU35" s="217">
        <v>0</v>
      </c>
      <c r="CV35" s="217">
        <v>0</v>
      </c>
      <c r="CW35" s="217">
        <v>0</v>
      </c>
      <c r="CX35" s="217">
        <v>0</v>
      </c>
      <c r="CY35" s="217">
        <v>0</v>
      </c>
      <c r="CZ35" s="217">
        <v>0</v>
      </c>
      <c r="DA35" s="217">
        <v>0</v>
      </c>
      <c r="DB35" s="217">
        <v>0</v>
      </c>
      <c r="DC35" s="217">
        <v>0</v>
      </c>
      <c r="DD35" s="217">
        <v>0</v>
      </c>
      <c r="DE35" s="220">
        <v>0</v>
      </c>
      <c r="DG35" s="214">
        <v>0</v>
      </c>
      <c r="DH35" s="215">
        <f>'Waste Composition'!$G$16/'Waste Composition'!$P$5</f>
        <v>0.52941176470588236</v>
      </c>
      <c r="DI35" s="215">
        <v>1</v>
      </c>
      <c r="DJ35" s="215">
        <v>1</v>
      </c>
      <c r="DK35" s="215">
        <v>0</v>
      </c>
      <c r="DL35" s="215">
        <v>0</v>
      </c>
      <c r="DM35" s="215">
        <v>0</v>
      </c>
      <c r="DN35" s="215">
        <v>0</v>
      </c>
      <c r="DO35" s="215">
        <v>0</v>
      </c>
      <c r="DP35" s="215">
        <v>0</v>
      </c>
      <c r="DQ35" s="215">
        <v>0</v>
      </c>
      <c r="DR35" s="215">
        <v>0</v>
      </c>
      <c r="DS35" s="215">
        <v>0</v>
      </c>
      <c r="DT35" s="215">
        <v>0</v>
      </c>
      <c r="DU35" s="215">
        <v>0</v>
      </c>
      <c r="DV35" s="215">
        <v>0</v>
      </c>
      <c r="DX35" s="214">
        <v>0</v>
      </c>
      <c r="DY35" s="215">
        <v>0</v>
      </c>
      <c r="DZ35" s="215">
        <v>0</v>
      </c>
      <c r="EA35" s="215">
        <v>0</v>
      </c>
      <c r="EB35" s="215">
        <v>0</v>
      </c>
      <c r="EC35" s="215">
        <v>0</v>
      </c>
      <c r="ED35" s="215">
        <v>0</v>
      </c>
      <c r="EE35" s="215">
        <v>0</v>
      </c>
      <c r="EF35" s="215">
        <v>0</v>
      </c>
      <c r="EG35" s="215">
        <v>0</v>
      </c>
      <c r="EH35" s="215">
        <v>0</v>
      </c>
      <c r="EI35" s="215">
        <v>0</v>
      </c>
      <c r="EJ35" s="215">
        <v>0</v>
      </c>
      <c r="EK35" s="215">
        <v>0</v>
      </c>
      <c r="EL35" s="215">
        <v>0</v>
      </c>
      <c r="EM35" s="215">
        <v>0</v>
      </c>
      <c r="EO35" s="172">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64">
        <f>$AM$35*BD35</f>
        <v>0</v>
      </c>
      <c r="FC35" s="164">
        <f>$AN$35*BE35</f>
        <v>0</v>
      </c>
      <c r="FD35" s="173">
        <f>$AO$35*BF35</f>
        <v>0</v>
      </c>
      <c r="FE35" s="229"/>
      <c r="FF35" s="172">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64">
        <f>$AM$35*BU35</f>
        <v>0</v>
      </c>
      <c r="FT35" s="164">
        <f>$AN$35*BV35</f>
        <v>0</v>
      </c>
      <c r="FU35" s="173">
        <f>$AO$35*BW35</f>
        <v>0</v>
      </c>
      <c r="FV35" s="229"/>
      <c r="FW35" s="172">
        <f>$Z$35*BY35</f>
        <v>83.478328542825366</v>
      </c>
      <c r="FX35" s="164">
        <f>$AA$35*BZ35</f>
        <v>166.95665708565073</v>
      </c>
      <c r="FY35" s="164">
        <f>$AB$35*CA35</f>
        <v>0</v>
      </c>
      <c r="FZ35" s="164">
        <f>$AC$35*CB35</f>
        <v>0</v>
      </c>
      <c r="GA35" s="164">
        <f>$AD$35*CC35</f>
        <v>31.304373203559511</v>
      </c>
      <c r="GB35" s="164">
        <f>$AE$35*CD35</f>
        <v>52.173955339265859</v>
      </c>
      <c r="GC35" s="164">
        <f>$AF$35*CE35</f>
        <v>10.434791067853171</v>
      </c>
      <c r="GD35" s="164">
        <f>$AG$35*CF35</f>
        <v>156.52186601779755</v>
      </c>
      <c r="GE35" s="164">
        <f>$AH$35*CG35</f>
        <v>20.869582135706342</v>
      </c>
      <c r="GF35" s="164">
        <f>$AI$35*CH35</f>
        <v>20.869582135706342</v>
      </c>
      <c r="GG35" s="164">
        <f>$AJ$35*CI35</f>
        <v>52.173955339265859</v>
      </c>
      <c r="GH35" s="164">
        <f>$AK$35*CJ35</f>
        <v>62.608746407119021</v>
      </c>
      <c r="GI35" s="164">
        <f>$AL$35*CK35</f>
        <v>250.43498562847608</v>
      </c>
      <c r="GJ35" s="164">
        <f>$AM$35*CL35</f>
        <v>10.434791067853171</v>
      </c>
      <c r="GK35" s="164">
        <f>$AN$35*CM35</f>
        <v>250.43498562847608</v>
      </c>
      <c r="GL35" s="173">
        <f>$AO$35*CN35</f>
        <v>166.95665708565073</v>
      </c>
      <c r="GM35" s="229"/>
      <c r="GN35" s="172">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64">
        <f>$AM$35*DC35</f>
        <v>0</v>
      </c>
      <c r="HB35" s="164">
        <f>$AN$35*DD35</f>
        <v>0</v>
      </c>
      <c r="HC35" s="173">
        <f>$AO$35*DE35</f>
        <v>0</v>
      </c>
      <c r="HD35" s="229"/>
      <c r="HE35" s="172">
        <f>$Z$35*DG35</f>
        <v>0</v>
      </c>
      <c r="HF35" s="164">
        <f>$AA$35*DH35</f>
        <v>187.82623922135707</v>
      </c>
      <c r="HG35" s="164">
        <f>$AB$35*DI35</f>
        <v>375.65247844271414</v>
      </c>
      <c r="HH35" s="164">
        <f>$AC$35*DJ35</f>
        <v>187.82623922135707</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64">
        <f>$AM$35*DT35</f>
        <v>0</v>
      </c>
      <c r="HS35" s="164">
        <f>$AN$35*DU35</f>
        <v>0</v>
      </c>
      <c r="HT35" s="173">
        <f>$AO$35*DV35</f>
        <v>0</v>
      </c>
      <c r="HU35" s="229"/>
      <c r="HV35" s="172">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64">
        <f>$AM$35*EK35</f>
        <v>0</v>
      </c>
      <c r="IJ35" s="164">
        <f>$AN$35*EL35</f>
        <v>0</v>
      </c>
      <c r="IK35" s="173">
        <f>$AO$35*EM35</f>
        <v>0</v>
      </c>
    </row>
    <row r="36" spans="1:245">
      <c r="A36" s="75" t="s">
        <v>270</v>
      </c>
      <c r="B36" s="191">
        <f>AVERAGE(B34:B35)</f>
        <v>6742.3649999999998</v>
      </c>
      <c r="C36" s="76"/>
      <c r="D36" s="76"/>
      <c r="E36" s="76"/>
      <c r="F36" s="76"/>
      <c r="G36" s="77"/>
      <c r="H36" s="76"/>
      <c r="I36" s="76"/>
      <c r="J36" s="76"/>
      <c r="K36" s="176"/>
      <c r="L36" s="249"/>
      <c r="M36" s="249"/>
      <c r="N36" s="184"/>
      <c r="O36" s="185"/>
      <c r="P36" s="185"/>
      <c r="Q36" s="186"/>
      <c r="R36" s="170">
        <f>AVERAGE(R34:R35)</f>
        <v>1.6548477252590768</v>
      </c>
      <c r="S36" s="163">
        <f>AVERAGE(S34:S35)</f>
        <v>2.3005127305052855</v>
      </c>
      <c r="T36" s="163">
        <f>AVERAGE(T34:T35)</f>
        <v>0.33243724608506731</v>
      </c>
      <c r="U36" s="171">
        <f>AVERAGE(U34:U35)</f>
        <v>0</v>
      </c>
      <c r="Z36" s="170">
        <f>AVERAGE(Z34:Z35)</f>
        <v>269.69460000000004</v>
      </c>
      <c r="AA36" s="163">
        <f t="shared" ref="AA36:AO36" si="43">AVERAGE(AA34:AA35)</f>
        <v>1146.2020499999999</v>
      </c>
      <c r="AB36" s="163">
        <f t="shared" si="43"/>
        <v>1213.6257000000001</v>
      </c>
      <c r="AC36" s="163">
        <f t="shared" si="43"/>
        <v>606.81285000000003</v>
      </c>
      <c r="AD36" s="163">
        <f t="shared" si="43"/>
        <v>101.135475</v>
      </c>
      <c r="AE36" s="163">
        <f t="shared" si="43"/>
        <v>168.55912499999999</v>
      </c>
      <c r="AF36" s="163">
        <f t="shared" si="43"/>
        <v>33.711825000000005</v>
      </c>
      <c r="AG36" s="163">
        <f t="shared" si="43"/>
        <v>505.67737499999998</v>
      </c>
      <c r="AH36" s="163">
        <f t="shared" si="43"/>
        <v>67.423650000000009</v>
      </c>
      <c r="AI36" s="163">
        <f t="shared" si="43"/>
        <v>67.423650000000009</v>
      </c>
      <c r="AJ36" s="163">
        <f t="shared" si="43"/>
        <v>168.55912499999999</v>
      </c>
      <c r="AK36" s="163">
        <f t="shared" si="43"/>
        <v>202.27095</v>
      </c>
      <c r="AL36" s="163">
        <f t="shared" si="43"/>
        <v>809.0838</v>
      </c>
      <c r="AM36" s="163">
        <f t="shared" si="43"/>
        <v>33.711825000000005</v>
      </c>
      <c r="AN36" s="163">
        <f t="shared" si="43"/>
        <v>809.0838</v>
      </c>
      <c r="AO36" s="171">
        <f t="shared" si="43"/>
        <v>539.38920000000007</v>
      </c>
      <c r="AQ36" s="170"/>
      <c r="AR36" s="163"/>
      <c r="AS36" s="163"/>
      <c r="AT36" s="163"/>
      <c r="AU36" s="163"/>
      <c r="AV36" s="163"/>
      <c r="AW36" s="163"/>
      <c r="AX36" s="163"/>
      <c r="AY36" s="163"/>
      <c r="AZ36" s="163"/>
      <c r="BA36" s="163"/>
      <c r="BB36" s="163"/>
      <c r="BC36" s="163"/>
      <c r="BD36" s="163"/>
      <c r="BE36" s="163"/>
      <c r="BF36" s="171"/>
      <c r="BH36" s="170"/>
      <c r="BI36" s="163"/>
      <c r="BJ36" s="163"/>
      <c r="BK36" s="163"/>
      <c r="BL36" s="163"/>
      <c r="BM36" s="163"/>
      <c r="BN36" s="163"/>
      <c r="BO36" s="163"/>
      <c r="BP36" s="163"/>
      <c r="BQ36" s="163"/>
      <c r="BR36" s="163"/>
      <c r="BS36" s="163"/>
      <c r="BT36" s="163"/>
      <c r="BU36" s="163"/>
      <c r="BV36" s="163"/>
      <c r="BW36" s="171"/>
      <c r="BY36" s="170"/>
      <c r="BZ36" s="163"/>
      <c r="CA36" s="163"/>
      <c r="CB36" s="163"/>
      <c r="CC36" s="163"/>
      <c r="CD36" s="163"/>
      <c r="CE36" s="163"/>
      <c r="CF36" s="163"/>
      <c r="CG36" s="163"/>
      <c r="CH36" s="163"/>
      <c r="CI36" s="163"/>
      <c r="CJ36" s="163"/>
      <c r="CK36" s="163"/>
      <c r="CL36" s="163"/>
      <c r="CM36" s="163"/>
      <c r="CN36" s="171"/>
      <c r="CP36" s="170"/>
      <c r="CQ36" s="163"/>
      <c r="CR36" s="163"/>
      <c r="CS36" s="163"/>
      <c r="CT36" s="163"/>
      <c r="CU36" s="163"/>
      <c r="CV36" s="163"/>
      <c r="CW36" s="163"/>
      <c r="CX36" s="163"/>
      <c r="CY36" s="163"/>
      <c r="CZ36" s="163"/>
      <c r="DA36" s="163"/>
      <c r="DB36" s="163"/>
      <c r="DC36" s="163"/>
      <c r="DD36" s="163"/>
      <c r="DE36" s="171"/>
      <c r="DG36" s="170"/>
      <c r="DH36" s="163"/>
      <c r="DI36" s="163"/>
      <c r="DJ36" s="163"/>
      <c r="DK36" s="163"/>
      <c r="DL36" s="163"/>
      <c r="DM36" s="163"/>
      <c r="DN36" s="163"/>
      <c r="DO36" s="163"/>
      <c r="DP36" s="163"/>
      <c r="DQ36" s="163"/>
      <c r="DR36" s="163"/>
      <c r="DS36" s="163"/>
      <c r="DT36" s="163"/>
      <c r="DU36" s="163"/>
      <c r="DV36" s="171"/>
      <c r="DX36" s="170"/>
      <c r="DY36" s="163"/>
      <c r="DZ36" s="163"/>
      <c r="EA36" s="163"/>
      <c r="EB36" s="163"/>
      <c r="EC36" s="163"/>
      <c r="ED36" s="163"/>
      <c r="EE36" s="163"/>
      <c r="EF36" s="163"/>
      <c r="EG36" s="163"/>
      <c r="EH36" s="163"/>
      <c r="EI36" s="163"/>
      <c r="EJ36" s="163"/>
      <c r="EK36" s="163"/>
      <c r="EL36" s="163"/>
      <c r="EM36" s="171"/>
      <c r="EO36" s="170">
        <f>AVERAGE(EO34:EO35)</f>
        <v>0</v>
      </c>
      <c r="EP36" s="163">
        <f t="shared" ref="EP36:FD36" si="44">AVERAGE(EP34:EP35)</f>
        <v>0</v>
      </c>
      <c r="EQ36" s="163">
        <f t="shared" si="44"/>
        <v>0</v>
      </c>
      <c r="ER36" s="163">
        <f t="shared" si="44"/>
        <v>0</v>
      </c>
      <c r="ES36" s="163">
        <f t="shared" si="44"/>
        <v>0</v>
      </c>
      <c r="ET36" s="163">
        <f t="shared" si="44"/>
        <v>0</v>
      </c>
      <c r="EU36" s="163">
        <f t="shared" si="44"/>
        <v>0</v>
      </c>
      <c r="EV36" s="163">
        <f t="shared" si="44"/>
        <v>0</v>
      </c>
      <c r="EW36" s="163">
        <f t="shared" si="44"/>
        <v>0</v>
      </c>
      <c r="EX36" s="163">
        <f t="shared" si="44"/>
        <v>0</v>
      </c>
      <c r="EY36" s="163">
        <f t="shared" si="44"/>
        <v>0</v>
      </c>
      <c r="EZ36" s="163">
        <f t="shared" si="44"/>
        <v>0</v>
      </c>
      <c r="FA36" s="163">
        <f t="shared" si="44"/>
        <v>0</v>
      </c>
      <c r="FB36" s="163">
        <f t="shared" si="44"/>
        <v>0</v>
      </c>
      <c r="FC36" s="163">
        <f t="shared" si="44"/>
        <v>0</v>
      </c>
      <c r="FD36" s="171">
        <f t="shared" si="44"/>
        <v>0</v>
      </c>
      <c r="FE36" s="229"/>
      <c r="FF36" s="170">
        <f>AVERAGE(FF34:FF35)</f>
        <v>0</v>
      </c>
      <c r="FG36" s="163">
        <f t="shared" ref="FG36:FU36" si="45">AVERAGE(FG34:FG35)</f>
        <v>0</v>
      </c>
      <c r="FH36" s="163">
        <f t="shared" si="45"/>
        <v>0</v>
      </c>
      <c r="FI36" s="163">
        <f t="shared" si="45"/>
        <v>0</v>
      </c>
      <c r="FJ36" s="163">
        <f t="shared" si="45"/>
        <v>0</v>
      </c>
      <c r="FK36" s="163">
        <f t="shared" si="45"/>
        <v>0</v>
      </c>
      <c r="FL36" s="163">
        <f t="shared" si="45"/>
        <v>0</v>
      </c>
      <c r="FM36" s="163">
        <f t="shared" si="45"/>
        <v>0</v>
      </c>
      <c r="FN36" s="163">
        <f t="shared" si="45"/>
        <v>0</v>
      </c>
      <c r="FO36" s="163">
        <f t="shared" si="45"/>
        <v>0</v>
      </c>
      <c r="FP36" s="163">
        <f t="shared" si="45"/>
        <v>0</v>
      </c>
      <c r="FQ36" s="163">
        <f t="shared" si="45"/>
        <v>0</v>
      </c>
      <c r="FR36" s="163">
        <f t="shared" si="45"/>
        <v>0</v>
      </c>
      <c r="FS36" s="163">
        <f t="shared" si="45"/>
        <v>0</v>
      </c>
      <c r="FT36" s="163">
        <f t="shared" si="45"/>
        <v>0</v>
      </c>
      <c r="FU36" s="171">
        <f t="shared" si="45"/>
        <v>0</v>
      </c>
      <c r="FV36" s="229"/>
      <c r="FW36" s="170">
        <f>AVERAGE(FW34:FW35)</f>
        <v>41.739164271412683</v>
      </c>
      <c r="FX36" s="163">
        <f t="shared" ref="FX36:GL36" si="46">AVERAGE(FX34:FX35)</f>
        <v>83.478328542825366</v>
      </c>
      <c r="FY36" s="163">
        <f t="shared" si="46"/>
        <v>0</v>
      </c>
      <c r="FZ36" s="163">
        <f t="shared" si="46"/>
        <v>0</v>
      </c>
      <c r="GA36" s="163">
        <f t="shared" si="46"/>
        <v>15.652186601779755</v>
      </c>
      <c r="GB36" s="163">
        <f t="shared" si="46"/>
        <v>26.08697766963293</v>
      </c>
      <c r="GC36" s="163">
        <f t="shared" si="46"/>
        <v>5.2173955339265854</v>
      </c>
      <c r="GD36" s="163">
        <f t="shared" si="46"/>
        <v>78.260933008898775</v>
      </c>
      <c r="GE36" s="163">
        <f t="shared" si="46"/>
        <v>10.434791067853171</v>
      </c>
      <c r="GF36" s="163">
        <f t="shared" si="46"/>
        <v>10.434791067853171</v>
      </c>
      <c r="GG36" s="163">
        <f t="shared" si="46"/>
        <v>26.08697766963293</v>
      </c>
      <c r="GH36" s="163">
        <f t="shared" si="46"/>
        <v>31.304373203559511</v>
      </c>
      <c r="GI36" s="163">
        <f t="shared" si="46"/>
        <v>809.0838</v>
      </c>
      <c r="GJ36" s="163">
        <f t="shared" si="46"/>
        <v>5.2173955339265854</v>
      </c>
      <c r="GK36" s="163">
        <f t="shared" si="46"/>
        <v>125.21749281423804</v>
      </c>
      <c r="GL36" s="171">
        <f t="shared" si="46"/>
        <v>539.38920000000007</v>
      </c>
      <c r="GM36" s="229"/>
      <c r="GN36" s="170">
        <f>AVERAGE(GN34:GN35)</f>
        <v>0</v>
      </c>
      <c r="GO36" s="163">
        <f t="shared" ref="GO36:HC36" si="47">AVERAGE(GO34:GO35)</f>
        <v>0</v>
      </c>
      <c r="GP36" s="163">
        <f t="shared" si="47"/>
        <v>0</v>
      </c>
      <c r="GQ36" s="163">
        <f t="shared" si="47"/>
        <v>0</v>
      </c>
      <c r="GR36" s="163">
        <f t="shared" si="47"/>
        <v>0</v>
      </c>
      <c r="GS36" s="163">
        <f t="shared" si="47"/>
        <v>0</v>
      </c>
      <c r="GT36" s="163">
        <f t="shared" si="47"/>
        <v>0</v>
      </c>
      <c r="GU36" s="163">
        <f t="shared" si="47"/>
        <v>0</v>
      </c>
      <c r="GV36" s="163">
        <f t="shared" si="47"/>
        <v>0</v>
      </c>
      <c r="GW36" s="163">
        <f t="shared" si="47"/>
        <v>0</v>
      </c>
      <c r="GX36" s="163">
        <f t="shared" si="47"/>
        <v>0</v>
      </c>
      <c r="GY36" s="163">
        <f t="shared" si="47"/>
        <v>0</v>
      </c>
      <c r="GZ36" s="163">
        <f t="shared" si="47"/>
        <v>0</v>
      </c>
      <c r="HA36" s="163">
        <f t="shared" si="47"/>
        <v>0</v>
      </c>
      <c r="HB36" s="163">
        <f t="shared" si="47"/>
        <v>0</v>
      </c>
      <c r="HC36" s="171">
        <f t="shared" si="47"/>
        <v>0</v>
      </c>
      <c r="HD36" s="229"/>
      <c r="HE36" s="170">
        <f>AVERAGE(HE34:HE35)</f>
        <v>0</v>
      </c>
      <c r="HF36" s="163">
        <f t="shared" ref="HF36:HT36" si="48">AVERAGE(HF34:HF35)</f>
        <v>606.81285000000003</v>
      </c>
      <c r="HG36" s="163">
        <f t="shared" si="48"/>
        <v>1213.6257000000001</v>
      </c>
      <c r="HH36" s="163">
        <f t="shared" si="48"/>
        <v>606.81285000000003</v>
      </c>
      <c r="HI36" s="163">
        <f t="shared" si="48"/>
        <v>0</v>
      </c>
      <c r="HJ36" s="163">
        <f t="shared" si="48"/>
        <v>0</v>
      </c>
      <c r="HK36" s="163">
        <f t="shared" si="48"/>
        <v>0</v>
      </c>
      <c r="HL36" s="163">
        <f t="shared" si="48"/>
        <v>0</v>
      </c>
      <c r="HM36" s="163">
        <f t="shared" si="48"/>
        <v>0</v>
      </c>
      <c r="HN36" s="163">
        <f t="shared" si="48"/>
        <v>0</v>
      </c>
      <c r="HO36" s="163">
        <f t="shared" si="48"/>
        <v>0</v>
      </c>
      <c r="HP36" s="163">
        <f t="shared" si="48"/>
        <v>0</v>
      </c>
      <c r="HQ36" s="163">
        <f t="shared" si="48"/>
        <v>0</v>
      </c>
      <c r="HR36" s="163">
        <f t="shared" si="48"/>
        <v>0</v>
      </c>
      <c r="HS36" s="163">
        <f t="shared" si="48"/>
        <v>0</v>
      </c>
      <c r="HT36" s="171">
        <f t="shared" si="48"/>
        <v>0</v>
      </c>
      <c r="HU36" s="229"/>
      <c r="HV36" s="170">
        <f>AVERAGE(HV34:HV35)</f>
        <v>0</v>
      </c>
      <c r="HW36" s="163">
        <f t="shared" ref="HW36:IK36" si="49">AVERAGE(HW34:HW35)</f>
        <v>0</v>
      </c>
      <c r="HX36" s="163">
        <f t="shared" si="49"/>
        <v>0</v>
      </c>
      <c r="HY36" s="163">
        <f t="shared" si="49"/>
        <v>0</v>
      </c>
      <c r="HZ36" s="163">
        <f t="shared" si="49"/>
        <v>0</v>
      </c>
      <c r="IA36" s="163">
        <f t="shared" si="49"/>
        <v>0</v>
      </c>
      <c r="IB36" s="163">
        <f t="shared" si="49"/>
        <v>0</v>
      </c>
      <c r="IC36" s="163">
        <f t="shared" si="49"/>
        <v>0</v>
      </c>
      <c r="ID36" s="163">
        <f t="shared" si="49"/>
        <v>0</v>
      </c>
      <c r="IE36" s="163">
        <f t="shared" si="49"/>
        <v>0</v>
      </c>
      <c r="IF36" s="163">
        <f t="shared" si="49"/>
        <v>0</v>
      </c>
      <c r="IG36" s="163">
        <f t="shared" si="49"/>
        <v>0</v>
      </c>
      <c r="IH36" s="163">
        <f t="shared" si="49"/>
        <v>0</v>
      </c>
      <c r="II36" s="163">
        <f t="shared" si="49"/>
        <v>0</v>
      </c>
      <c r="IJ36" s="163">
        <f t="shared" si="49"/>
        <v>0</v>
      </c>
      <c r="IK36" s="171">
        <f t="shared" si="49"/>
        <v>0</v>
      </c>
    </row>
    <row r="37" spans="1:245" ht="14.65" thickBot="1">
      <c r="A37" s="78" t="s">
        <v>271</v>
      </c>
      <c r="B37" s="192">
        <f>SUM(B34:B35)</f>
        <v>13484.73</v>
      </c>
      <c r="C37" s="79"/>
      <c r="D37" s="79"/>
      <c r="E37" s="79"/>
      <c r="F37" s="79"/>
      <c r="G37" s="79"/>
      <c r="H37" s="79"/>
      <c r="I37" s="79"/>
      <c r="J37" s="79"/>
      <c r="K37" s="177"/>
      <c r="L37" s="247"/>
      <c r="M37" s="247"/>
      <c r="N37" s="180"/>
      <c r="O37" s="79"/>
      <c r="P37" s="79"/>
      <c r="Q37" s="181"/>
      <c r="R37" s="174">
        <f>SUM(R34:R35)</f>
        <v>3.3096954505181535</v>
      </c>
      <c r="S37" s="165">
        <f>SUM(S34:S35)</f>
        <v>4.601025461010571</v>
      </c>
      <c r="T37" s="165">
        <f>SUM(T34:T35)</f>
        <v>0.66487449217013461</v>
      </c>
      <c r="U37" s="175">
        <f>SUM(U34:U35)</f>
        <v>0</v>
      </c>
      <c r="Z37" s="174">
        <f>SUM(Z34:Z35)</f>
        <v>539.38920000000007</v>
      </c>
      <c r="AA37" s="165">
        <f t="shared" ref="AA37:AO37" si="50">SUM(AA34:AA35)</f>
        <v>2292.4040999999997</v>
      </c>
      <c r="AB37" s="165">
        <f t="shared" si="50"/>
        <v>2427.2514000000001</v>
      </c>
      <c r="AC37" s="165">
        <f t="shared" si="50"/>
        <v>1213.6257000000001</v>
      </c>
      <c r="AD37" s="165">
        <f t="shared" si="50"/>
        <v>202.27095</v>
      </c>
      <c r="AE37" s="165">
        <f t="shared" si="50"/>
        <v>337.11824999999999</v>
      </c>
      <c r="AF37" s="165">
        <f t="shared" si="50"/>
        <v>67.423650000000009</v>
      </c>
      <c r="AG37" s="165">
        <f t="shared" si="50"/>
        <v>1011.35475</v>
      </c>
      <c r="AH37" s="165">
        <f t="shared" si="50"/>
        <v>134.84730000000002</v>
      </c>
      <c r="AI37" s="165">
        <f t="shared" si="50"/>
        <v>134.84730000000002</v>
      </c>
      <c r="AJ37" s="165">
        <f t="shared" si="50"/>
        <v>337.11824999999999</v>
      </c>
      <c r="AK37" s="165">
        <f t="shared" si="50"/>
        <v>404.5419</v>
      </c>
      <c r="AL37" s="165">
        <f t="shared" si="50"/>
        <v>1618.1676</v>
      </c>
      <c r="AM37" s="165">
        <f t="shared" si="50"/>
        <v>67.423650000000009</v>
      </c>
      <c r="AN37" s="165">
        <f t="shared" si="50"/>
        <v>1618.1676</v>
      </c>
      <c r="AO37" s="175">
        <f t="shared" si="50"/>
        <v>1078.7784000000001</v>
      </c>
      <c r="AQ37" s="174"/>
      <c r="AR37" s="165"/>
      <c r="AS37" s="165"/>
      <c r="AT37" s="165"/>
      <c r="AU37" s="165"/>
      <c r="AV37" s="165"/>
      <c r="AW37" s="165"/>
      <c r="AX37" s="165"/>
      <c r="AY37" s="165"/>
      <c r="AZ37" s="165"/>
      <c r="BA37" s="165"/>
      <c r="BB37" s="165"/>
      <c r="BC37" s="165"/>
      <c r="BD37" s="165"/>
      <c r="BE37" s="165"/>
      <c r="BF37" s="175"/>
      <c r="BH37" s="174"/>
      <c r="BI37" s="165"/>
      <c r="BJ37" s="165"/>
      <c r="BK37" s="165"/>
      <c r="BL37" s="165"/>
      <c r="BM37" s="165"/>
      <c r="BN37" s="165"/>
      <c r="BO37" s="165"/>
      <c r="BP37" s="165"/>
      <c r="BQ37" s="165"/>
      <c r="BR37" s="165"/>
      <c r="BS37" s="165"/>
      <c r="BT37" s="165"/>
      <c r="BU37" s="165"/>
      <c r="BV37" s="165"/>
      <c r="BW37" s="175"/>
      <c r="BY37" s="174"/>
      <c r="BZ37" s="165"/>
      <c r="CA37" s="165"/>
      <c r="CB37" s="165"/>
      <c r="CC37" s="165"/>
      <c r="CD37" s="165"/>
      <c r="CE37" s="165"/>
      <c r="CF37" s="165"/>
      <c r="CG37" s="165"/>
      <c r="CH37" s="165"/>
      <c r="CI37" s="165"/>
      <c r="CJ37" s="165"/>
      <c r="CK37" s="165"/>
      <c r="CL37" s="165"/>
      <c r="CM37" s="165"/>
      <c r="CN37" s="175"/>
      <c r="CP37" s="174"/>
      <c r="CQ37" s="165"/>
      <c r="CR37" s="165"/>
      <c r="CS37" s="165"/>
      <c r="CT37" s="165"/>
      <c r="CU37" s="165"/>
      <c r="CV37" s="165"/>
      <c r="CW37" s="165"/>
      <c r="CX37" s="165"/>
      <c r="CY37" s="165"/>
      <c r="CZ37" s="165"/>
      <c r="DA37" s="165"/>
      <c r="DB37" s="165"/>
      <c r="DC37" s="165"/>
      <c r="DD37" s="165"/>
      <c r="DE37" s="175"/>
      <c r="DG37" s="174"/>
      <c r="DH37" s="165"/>
      <c r="DI37" s="165"/>
      <c r="DJ37" s="165"/>
      <c r="DK37" s="165"/>
      <c r="DL37" s="165"/>
      <c r="DM37" s="165"/>
      <c r="DN37" s="165"/>
      <c r="DO37" s="165"/>
      <c r="DP37" s="165"/>
      <c r="DQ37" s="165"/>
      <c r="DR37" s="165"/>
      <c r="DS37" s="165"/>
      <c r="DT37" s="165"/>
      <c r="DU37" s="165"/>
      <c r="DV37" s="175"/>
      <c r="DX37" s="174"/>
      <c r="DY37" s="165"/>
      <c r="DZ37" s="165"/>
      <c r="EA37" s="165"/>
      <c r="EB37" s="165"/>
      <c r="EC37" s="165"/>
      <c r="ED37" s="165"/>
      <c r="EE37" s="165"/>
      <c r="EF37" s="165"/>
      <c r="EG37" s="165"/>
      <c r="EH37" s="165"/>
      <c r="EI37" s="165"/>
      <c r="EJ37" s="165"/>
      <c r="EK37" s="165"/>
      <c r="EL37" s="165"/>
      <c r="EM37" s="175"/>
      <c r="EO37" s="174">
        <f>SUM(EO34:EO35)</f>
        <v>0</v>
      </c>
      <c r="EP37" s="165">
        <f t="shared" ref="EP37:FD37" si="51">SUM(EP34:EP35)</f>
        <v>0</v>
      </c>
      <c r="EQ37" s="165">
        <f t="shared" si="51"/>
        <v>0</v>
      </c>
      <c r="ER37" s="165">
        <f t="shared" si="51"/>
        <v>0</v>
      </c>
      <c r="ES37" s="165">
        <f t="shared" si="51"/>
        <v>0</v>
      </c>
      <c r="ET37" s="165">
        <f t="shared" si="51"/>
        <v>0</v>
      </c>
      <c r="EU37" s="165">
        <f t="shared" si="51"/>
        <v>0</v>
      </c>
      <c r="EV37" s="165">
        <f t="shared" si="51"/>
        <v>0</v>
      </c>
      <c r="EW37" s="165">
        <f t="shared" si="51"/>
        <v>0</v>
      </c>
      <c r="EX37" s="165">
        <f t="shared" si="51"/>
        <v>0</v>
      </c>
      <c r="EY37" s="165">
        <f t="shared" si="51"/>
        <v>0</v>
      </c>
      <c r="EZ37" s="165">
        <f t="shared" si="51"/>
        <v>0</v>
      </c>
      <c r="FA37" s="165">
        <f t="shared" si="51"/>
        <v>0</v>
      </c>
      <c r="FB37" s="165">
        <f t="shared" si="51"/>
        <v>0</v>
      </c>
      <c r="FC37" s="165">
        <f t="shared" si="51"/>
        <v>0</v>
      </c>
      <c r="FD37" s="175">
        <f t="shared" si="51"/>
        <v>0</v>
      </c>
      <c r="FE37" s="229"/>
      <c r="FF37" s="174">
        <f>SUM(FF34:FF35)</f>
        <v>0</v>
      </c>
      <c r="FG37" s="165">
        <f t="shared" ref="FG37:FU37" si="52">SUM(FG34:FG35)</f>
        <v>0</v>
      </c>
      <c r="FH37" s="165">
        <f t="shared" si="52"/>
        <v>0</v>
      </c>
      <c r="FI37" s="165">
        <f t="shared" si="52"/>
        <v>0</v>
      </c>
      <c r="FJ37" s="165">
        <f t="shared" si="52"/>
        <v>0</v>
      </c>
      <c r="FK37" s="165">
        <f t="shared" si="52"/>
        <v>0</v>
      </c>
      <c r="FL37" s="165">
        <f t="shared" si="52"/>
        <v>0</v>
      </c>
      <c r="FM37" s="165">
        <f t="shared" si="52"/>
        <v>0</v>
      </c>
      <c r="FN37" s="165">
        <f t="shared" si="52"/>
        <v>0</v>
      </c>
      <c r="FO37" s="165">
        <f t="shared" si="52"/>
        <v>0</v>
      </c>
      <c r="FP37" s="165">
        <f t="shared" si="52"/>
        <v>0</v>
      </c>
      <c r="FQ37" s="165">
        <f t="shared" si="52"/>
        <v>0</v>
      </c>
      <c r="FR37" s="165">
        <f t="shared" si="52"/>
        <v>0</v>
      </c>
      <c r="FS37" s="165">
        <f t="shared" si="52"/>
        <v>0</v>
      </c>
      <c r="FT37" s="165">
        <f t="shared" si="52"/>
        <v>0</v>
      </c>
      <c r="FU37" s="175">
        <f t="shared" si="52"/>
        <v>0</v>
      </c>
      <c r="FV37" s="229"/>
      <c r="FW37" s="174">
        <f>SUM(FW34:FW35)</f>
        <v>83.478328542825366</v>
      </c>
      <c r="FX37" s="165">
        <f t="shared" ref="FX37:GL37" si="53">SUM(FX34:FX35)</f>
        <v>166.95665708565073</v>
      </c>
      <c r="FY37" s="165">
        <f t="shared" si="53"/>
        <v>0</v>
      </c>
      <c r="FZ37" s="165">
        <f t="shared" si="53"/>
        <v>0</v>
      </c>
      <c r="GA37" s="165">
        <f t="shared" si="53"/>
        <v>31.304373203559511</v>
      </c>
      <c r="GB37" s="165">
        <f t="shared" si="53"/>
        <v>52.173955339265859</v>
      </c>
      <c r="GC37" s="165">
        <f t="shared" si="53"/>
        <v>10.434791067853171</v>
      </c>
      <c r="GD37" s="165">
        <f t="shared" si="53"/>
        <v>156.52186601779755</v>
      </c>
      <c r="GE37" s="165">
        <f t="shared" si="53"/>
        <v>20.869582135706342</v>
      </c>
      <c r="GF37" s="165">
        <f t="shared" si="53"/>
        <v>20.869582135706342</v>
      </c>
      <c r="GG37" s="165">
        <f t="shared" si="53"/>
        <v>52.173955339265859</v>
      </c>
      <c r="GH37" s="165">
        <f t="shared" si="53"/>
        <v>62.608746407119021</v>
      </c>
      <c r="GI37" s="165">
        <f t="shared" si="53"/>
        <v>1618.1676</v>
      </c>
      <c r="GJ37" s="165">
        <f t="shared" si="53"/>
        <v>10.434791067853171</v>
      </c>
      <c r="GK37" s="165">
        <f t="shared" si="53"/>
        <v>250.43498562847608</v>
      </c>
      <c r="GL37" s="175">
        <f t="shared" si="53"/>
        <v>1078.7784000000001</v>
      </c>
      <c r="GM37" s="229"/>
      <c r="GN37" s="174">
        <f>SUM(GN34:GN35)</f>
        <v>0</v>
      </c>
      <c r="GO37" s="165">
        <f t="shared" ref="GO37:HC37" si="54">SUM(GO34:GO35)</f>
        <v>0</v>
      </c>
      <c r="GP37" s="165">
        <f t="shared" si="54"/>
        <v>0</v>
      </c>
      <c r="GQ37" s="165">
        <f t="shared" si="54"/>
        <v>0</v>
      </c>
      <c r="GR37" s="165">
        <f t="shared" si="54"/>
        <v>0</v>
      </c>
      <c r="GS37" s="165">
        <f t="shared" si="54"/>
        <v>0</v>
      </c>
      <c r="GT37" s="165">
        <f t="shared" si="54"/>
        <v>0</v>
      </c>
      <c r="GU37" s="165">
        <f t="shared" si="54"/>
        <v>0</v>
      </c>
      <c r="GV37" s="165">
        <f t="shared" si="54"/>
        <v>0</v>
      </c>
      <c r="GW37" s="165">
        <f t="shared" si="54"/>
        <v>0</v>
      </c>
      <c r="GX37" s="165">
        <f t="shared" si="54"/>
        <v>0</v>
      </c>
      <c r="GY37" s="165">
        <f t="shared" si="54"/>
        <v>0</v>
      </c>
      <c r="GZ37" s="165">
        <f t="shared" si="54"/>
        <v>0</v>
      </c>
      <c r="HA37" s="165">
        <f t="shared" si="54"/>
        <v>0</v>
      </c>
      <c r="HB37" s="165">
        <f t="shared" si="54"/>
        <v>0</v>
      </c>
      <c r="HC37" s="175">
        <f t="shared" si="54"/>
        <v>0</v>
      </c>
      <c r="HD37" s="229"/>
      <c r="HE37" s="174">
        <f>SUM(HE34:HE35)</f>
        <v>0</v>
      </c>
      <c r="HF37" s="165">
        <f t="shared" ref="HF37:HT37" si="55">SUM(HF34:HF35)</f>
        <v>1213.6257000000001</v>
      </c>
      <c r="HG37" s="165">
        <f t="shared" si="55"/>
        <v>2427.2514000000001</v>
      </c>
      <c r="HH37" s="165">
        <f t="shared" si="55"/>
        <v>1213.6257000000001</v>
      </c>
      <c r="HI37" s="165">
        <f t="shared" si="55"/>
        <v>0</v>
      </c>
      <c r="HJ37" s="165">
        <f t="shared" si="55"/>
        <v>0</v>
      </c>
      <c r="HK37" s="165">
        <f t="shared" si="55"/>
        <v>0</v>
      </c>
      <c r="HL37" s="165">
        <f t="shared" si="55"/>
        <v>0</v>
      </c>
      <c r="HM37" s="165">
        <f t="shared" si="55"/>
        <v>0</v>
      </c>
      <c r="HN37" s="165">
        <f t="shared" si="55"/>
        <v>0</v>
      </c>
      <c r="HO37" s="165">
        <f t="shared" si="55"/>
        <v>0</v>
      </c>
      <c r="HP37" s="165">
        <f t="shared" si="55"/>
        <v>0</v>
      </c>
      <c r="HQ37" s="165">
        <f t="shared" si="55"/>
        <v>0</v>
      </c>
      <c r="HR37" s="165">
        <f t="shared" si="55"/>
        <v>0</v>
      </c>
      <c r="HS37" s="165">
        <f t="shared" si="55"/>
        <v>0</v>
      </c>
      <c r="HT37" s="175">
        <f t="shared" si="55"/>
        <v>0</v>
      </c>
      <c r="HU37" s="229"/>
      <c r="HV37" s="174">
        <f>SUM(HV34:HV35)</f>
        <v>0</v>
      </c>
      <c r="HW37" s="165">
        <f t="shared" ref="HW37:IK37" si="56">SUM(HW34:HW35)</f>
        <v>0</v>
      </c>
      <c r="HX37" s="165">
        <f t="shared" si="56"/>
        <v>0</v>
      </c>
      <c r="HY37" s="165">
        <f t="shared" si="56"/>
        <v>0</v>
      </c>
      <c r="HZ37" s="165">
        <f t="shared" si="56"/>
        <v>0</v>
      </c>
      <c r="IA37" s="165">
        <f t="shared" si="56"/>
        <v>0</v>
      </c>
      <c r="IB37" s="165">
        <f t="shared" si="56"/>
        <v>0</v>
      </c>
      <c r="IC37" s="165">
        <f t="shared" si="56"/>
        <v>0</v>
      </c>
      <c r="ID37" s="165">
        <f t="shared" si="56"/>
        <v>0</v>
      </c>
      <c r="IE37" s="165">
        <f t="shared" si="56"/>
        <v>0</v>
      </c>
      <c r="IF37" s="165">
        <f t="shared" si="56"/>
        <v>0</v>
      </c>
      <c r="IG37" s="165">
        <f t="shared" si="56"/>
        <v>0</v>
      </c>
      <c r="IH37" s="165">
        <f t="shared" si="56"/>
        <v>0</v>
      </c>
      <c r="II37" s="165">
        <f t="shared" si="56"/>
        <v>0</v>
      </c>
      <c r="IJ37" s="165">
        <f t="shared" si="56"/>
        <v>0</v>
      </c>
      <c r="IK37" s="175">
        <f t="shared" si="56"/>
        <v>0</v>
      </c>
    </row>
    <row r="38" spans="1:245" ht="14.65" thickBot="1">
      <c r="W38" s="73" t="s">
        <v>25</v>
      </c>
      <c r="X38" s="73"/>
      <c r="Y38" s="73"/>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c r="IJ38" s="229"/>
      <c r="IK38" s="229"/>
    </row>
    <row r="39" spans="1:245" ht="16.149999999999999" thickBot="1">
      <c r="A39" s="86" t="s">
        <v>25</v>
      </c>
      <c r="B39" s="193">
        <f>SUM(B37,B32,B23)</f>
        <v>84940.200000000012</v>
      </c>
      <c r="C39" s="87"/>
      <c r="D39" s="87"/>
      <c r="E39" s="87"/>
      <c r="F39" s="87"/>
      <c r="G39" s="87"/>
      <c r="H39" s="87"/>
      <c r="I39" s="87"/>
      <c r="J39" s="87"/>
      <c r="K39" s="87"/>
      <c r="L39" s="187"/>
      <c r="M39" s="188"/>
      <c r="N39" s="187"/>
      <c r="O39" s="87"/>
      <c r="P39" s="87"/>
      <c r="Q39" s="188"/>
      <c r="R39" s="195">
        <f>SUM(R37,R32,R23)</f>
        <v>112.34280922657479</v>
      </c>
      <c r="S39" s="195">
        <f>SUM(S37,S32,S23)</f>
        <v>123.62475533405427</v>
      </c>
      <c r="T39" s="196">
        <f>SUM(T37,T32,T23)</f>
        <v>1.2349666150501348</v>
      </c>
      <c r="U39" s="197">
        <f>SUM(U37,U32,U23)</f>
        <v>7.2531556797398391</v>
      </c>
      <c r="V39" s="198"/>
      <c r="W39" s="244">
        <f>SUM(R39:U39)</f>
        <v>244.45568685541903</v>
      </c>
      <c r="X39" s="206"/>
      <c r="Y39" s="206"/>
      <c r="Z39" s="209">
        <f>SUM(Z37,Z32,Z23)</f>
        <v>3397.6079999999993</v>
      </c>
      <c r="AA39" s="210">
        <f t="shared" ref="AA39:AO39" si="57">SUM(AA37,AA32,AA23)</f>
        <v>14439.833999999999</v>
      </c>
      <c r="AB39" s="210">
        <f t="shared" si="57"/>
        <v>15289.235999999999</v>
      </c>
      <c r="AC39" s="210">
        <f t="shared" si="57"/>
        <v>7644.6179999999995</v>
      </c>
      <c r="AD39" s="210">
        <f t="shared" si="57"/>
        <v>1274.1029999999998</v>
      </c>
      <c r="AE39" s="210">
        <f t="shared" si="57"/>
        <v>2123.5050000000001</v>
      </c>
      <c r="AF39" s="210">
        <f t="shared" si="57"/>
        <v>424.70099999999991</v>
      </c>
      <c r="AG39" s="210">
        <f t="shared" si="57"/>
        <v>6370.5150000000003</v>
      </c>
      <c r="AH39" s="210">
        <f t="shared" si="57"/>
        <v>849.40199999999982</v>
      </c>
      <c r="AI39" s="210">
        <f t="shared" si="57"/>
        <v>849.40199999999982</v>
      </c>
      <c r="AJ39" s="210">
        <f t="shared" si="57"/>
        <v>2123.5050000000001</v>
      </c>
      <c r="AK39" s="210">
        <f t="shared" si="57"/>
        <v>2548.2059999999997</v>
      </c>
      <c r="AL39" s="210">
        <f t="shared" si="57"/>
        <v>10192.823999999999</v>
      </c>
      <c r="AM39" s="210">
        <f t="shared" si="57"/>
        <v>424.70099999999991</v>
      </c>
      <c r="AN39" s="210">
        <f t="shared" si="57"/>
        <v>10192.823999999999</v>
      </c>
      <c r="AO39" s="211">
        <f t="shared" si="57"/>
        <v>6795.2159999999985</v>
      </c>
      <c r="AQ39" s="209"/>
      <c r="AR39" s="210"/>
      <c r="AS39" s="210"/>
      <c r="AT39" s="210"/>
      <c r="AU39" s="210"/>
      <c r="AV39" s="210"/>
      <c r="AW39" s="210"/>
      <c r="AX39" s="210"/>
      <c r="AY39" s="210"/>
      <c r="AZ39" s="210"/>
      <c r="BA39" s="210"/>
      <c r="BB39" s="210"/>
      <c r="BC39" s="210"/>
      <c r="BD39" s="210"/>
      <c r="BE39" s="210"/>
      <c r="BF39" s="211"/>
      <c r="BH39" s="209"/>
      <c r="BI39" s="210"/>
      <c r="BJ39" s="210"/>
      <c r="BK39" s="210"/>
      <c r="BL39" s="210"/>
      <c r="BM39" s="210"/>
      <c r="BN39" s="210"/>
      <c r="BO39" s="210"/>
      <c r="BP39" s="210"/>
      <c r="BQ39" s="210"/>
      <c r="BR39" s="210"/>
      <c r="BS39" s="210"/>
      <c r="BT39" s="210"/>
      <c r="BU39" s="210"/>
      <c r="BV39" s="210"/>
      <c r="BW39" s="211"/>
      <c r="BY39" s="209"/>
      <c r="BZ39" s="210"/>
      <c r="CA39" s="210"/>
      <c r="CB39" s="210"/>
      <c r="CC39" s="210"/>
      <c r="CD39" s="210"/>
      <c r="CE39" s="210"/>
      <c r="CF39" s="210"/>
      <c r="CG39" s="210"/>
      <c r="CH39" s="210"/>
      <c r="CI39" s="210"/>
      <c r="CJ39" s="210"/>
      <c r="CK39" s="210"/>
      <c r="CL39" s="210"/>
      <c r="CM39" s="210"/>
      <c r="CN39" s="211"/>
      <c r="CP39" s="209"/>
      <c r="CQ39" s="210"/>
      <c r="CR39" s="210"/>
      <c r="CS39" s="210"/>
      <c r="CT39" s="210"/>
      <c r="CU39" s="210"/>
      <c r="CV39" s="210"/>
      <c r="CW39" s="210"/>
      <c r="CX39" s="210"/>
      <c r="CY39" s="210"/>
      <c r="CZ39" s="210"/>
      <c r="DA39" s="210"/>
      <c r="DB39" s="210"/>
      <c r="DC39" s="210"/>
      <c r="DD39" s="210"/>
      <c r="DE39" s="211"/>
      <c r="DG39" s="209"/>
      <c r="DH39" s="210"/>
      <c r="DI39" s="210"/>
      <c r="DJ39" s="210"/>
      <c r="DK39" s="210"/>
      <c r="DL39" s="210"/>
      <c r="DM39" s="210"/>
      <c r="DN39" s="210"/>
      <c r="DO39" s="210"/>
      <c r="DP39" s="210"/>
      <c r="DQ39" s="210"/>
      <c r="DR39" s="210"/>
      <c r="DS39" s="210"/>
      <c r="DT39" s="210"/>
      <c r="DU39" s="210"/>
      <c r="DV39" s="211"/>
      <c r="DX39" s="209"/>
      <c r="DY39" s="210"/>
      <c r="DZ39" s="210"/>
      <c r="EA39" s="210"/>
      <c r="EB39" s="210"/>
      <c r="EC39" s="210"/>
      <c r="ED39" s="210"/>
      <c r="EE39" s="210"/>
      <c r="EF39" s="210"/>
      <c r="EG39" s="210"/>
      <c r="EH39" s="210"/>
      <c r="EI39" s="210"/>
      <c r="EJ39" s="210"/>
      <c r="EK39" s="210"/>
      <c r="EL39" s="210"/>
      <c r="EM39" s="211"/>
      <c r="EO39" s="209">
        <f>SUM(EO23,EO32,EO37)</f>
        <v>0</v>
      </c>
      <c r="EP39" s="210">
        <f t="shared" ref="EP39:FD39" si="58">SUM(EP23,EP32,EP37)</f>
        <v>0</v>
      </c>
      <c r="EQ39" s="210">
        <f t="shared" si="58"/>
        <v>0</v>
      </c>
      <c r="ER39" s="210">
        <f t="shared" si="58"/>
        <v>0</v>
      </c>
      <c r="ES39" s="210">
        <f t="shared" si="58"/>
        <v>0</v>
      </c>
      <c r="ET39" s="210">
        <f t="shared" si="58"/>
        <v>0</v>
      </c>
      <c r="EU39" s="210">
        <f t="shared" si="58"/>
        <v>0</v>
      </c>
      <c r="EV39" s="210">
        <f t="shared" si="58"/>
        <v>0</v>
      </c>
      <c r="EW39" s="210">
        <f t="shared" si="58"/>
        <v>0</v>
      </c>
      <c r="EX39" s="210">
        <f t="shared" si="58"/>
        <v>0</v>
      </c>
      <c r="EY39" s="210">
        <f t="shared" si="58"/>
        <v>0</v>
      </c>
      <c r="EZ39" s="210">
        <f t="shared" si="58"/>
        <v>0</v>
      </c>
      <c r="FA39" s="210">
        <f t="shared" si="58"/>
        <v>0</v>
      </c>
      <c r="FB39" s="210">
        <f t="shared" si="58"/>
        <v>0</v>
      </c>
      <c r="FC39" s="210">
        <f t="shared" si="58"/>
        <v>0</v>
      </c>
      <c r="FD39" s="211">
        <f t="shared" si="58"/>
        <v>0</v>
      </c>
      <c r="FF39" s="209">
        <f>SUM(FF23,FF32,FF37)</f>
        <v>0</v>
      </c>
      <c r="FG39" s="210">
        <f t="shared" ref="FG39:FU39" si="59">SUM(FG23,FG32,FG37)</f>
        <v>0</v>
      </c>
      <c r="FH39" s="210">
        <f t="shared" si="59"/>
        <v>0</v>
      </c>
      <c r="FI39" s="210">
        <f t="shared" si="59"/>
        <v>0</v>
      </c>
      <c r="FJ39" s="210">
        <f t="shared" si="59"/>
        <v>0</v>
      </c>
      <c r="FK39" s="210">
        <f t="shared" si="59"/>
        <v>0</v>
      </c>
      <c r="FL39" s="210">
        <f t="shared" si="59"/>
        <v>0</v>
      </c>
      <c r="FM39" s="210">
        <f t="shared" si="59"/>
        <v>0</v>
      </c>
      <c r="FN39" s="210">
        <f t="shared" si="59"/>
        <v>0</v>
      </c>
      <c r="FO39" s="210">
        <f t="shared" si="59"/>
        <v>0</v>
      </c>
      <c r="FP39" s="210">
        <f t="shared" si="59"/>
        <v>0</v>
      </c>
      <c r="FQ39" s="210">
        <f t="shared" si="59"/>
        <v>0</v>
      </c>
      <c r="FR39" s="210">
        <f t="shared" si="59"/>
        <v>0</v>
      </c>
      <c r="FS39" s="210">
        <f t="shared" si="59"/>
        <v>0</v>
      </c>
      <c r="FT39" s="210">
        <f t="shared" si="59"/>
        <v>0</v>
      </c>
      <c r="FU39" s="211">
        <f t="shared" si="59"/>
        <v>0</v>
      </c>
      <c r="FW39" s="209">
        <f>SUM(FW23,FW32,FW37)</f>
        <v>1566.2623285428253</v>
      </c>
      <c r="FX39" s="210">
        <f t="shared" ref="FX39:GL39" si="60">SUM(FX23,FX32,FX37)</f>
        <v>3132.5246570856507</v>
      </c>
      <c r="FY39" s="210">
        <f t="shared" si="60"/>
        <v>0</v>
      </c>
      <c r="FZ39" s="210">
        <f t="shared" si="60"/>
        <v>0</v>
      </c>
      <c r="GA39" s="210">
        <f t="shared" si="60"/>
        <v>587.34837320355939</v>
      </c>
      <c r="GB39" s="210">
        <f t="shared" si="60"/>
        <v>978.91395533926584</v>
      </c>
      <c r="GC39" s="210">
        <f t="shared" si="60"/>
        <v>195.78279106785317</v>
      </c>
      <c r="GD39" s="210">
        <f t="shared" si="60"/>
        <v>2936.7418660177973</v>
      </c>
      <c r="GE39" s="210">
        <f t="shared" si="60"/>
        <v>391.56558213570634</v>
      </c>
      <c r="GF39" s="210">
        <f t="shared" si="60"/>
        <v>391.56558213570634</v>
      </c>
      <c r="GG39" s="210">
        <f t="shared" si="60"/>
        <v>978.91395533926584</v>
      </c>
      <c r="GH39" s="210">
        <f t="shared" si="60"/>
        <v>1174.6967464071188</v>
      </c>
      <c r="GI39" s="210">
        <f t="shared" si="60"/>
        <v>6066.5195999999987</v>
      </c>
      <c r="GJ39" s="210">
        <f t="shared" si="60"/>
        <v>195.78279106785317</v>
      </c>
      <c r="GK39" s="210">
        <f t="shared" si="60"/>
        <v>4698.7869856284751</v>
      </c>
      <c r="GL39" s="211">
        <f t="shared" si="60"/>
        <v>4044.3463999999999</v>
      </c>
      <c r="GN39" s="209">
        <f>SUM(GN23,GN32,GN37)</f>
        <v>1375.4348</v>
      </c>
      <c r="GO39" s="210">
        <f t="shared" ref="GO39:HC39" si="61">SUM(GO23,GO32,GO37)</f>
        <v>2750.8696</v>
      </c>
      <c r="GP39" s="210">
        <f t="shared" si="61"/>
        <v>0</v>
      </c>
      <c r="GQ39" s="210">
        <f t="shared" si="61"/>
        <v>0</v>
      </c>
      <c r="GR39" s="210">
        <f t="shared" si="61"/>
        <v>515.78805</v>
      </c>
      <c r="GS39" s="210">
        <f t="shared" si="61"/>
        <v>859.64675000000011</v>
      </c>
      <c r="GT39" s="210">
        <f t="shared" si="61"/>
        <v>171.92935</v>
      </c>
      <c r="GU39" s="210">
        <f t="shared" si="61"/>
        <v>2578.9402499999997</v>
      </c>
      <c r="GV39" s="210">
        <f t="shared" si="61"/>
        <v>343.8587</v>
      </c>
      <c r="GW39" s="210">
        <f t="shared" si="61"/>
        <v>343.8587</v>
      </c>
      <c r="GX39" s="210">
        <f t="shared" si="61"/>
        <v>859.64675000000011</v>
      </c>
      <c r="GY39" s="210">
        <f t="shared" si="61"/>
        <v>1031.5761</v>
      </c>
      <c r="GZ39" s="210">
        <f t="shared" si="61"/>
        <v>4126.3044</v>
      </c>
      <c r="HA39" s="210">
        <f t="shared" si="61"/>
        <v>171.92935</v>
      </c>
      <c r="HB39" s="210">
        <f t="shared" si="61"/>
        <v>4126.3044</v>
      </c>
      <c r="HC39" s="211">
        <f t="shared" si="61"/>
        <v>2750.8696</v>
      </c>
      <c r="HE39" s="209">
        <f>SUM(HE23,HE32,HE37)</f>
        <v>0</v>
      </c>
      <c r="HF39" s="210">
        <f t="shared" ref="HF39:HT39" si="62">SUM(HF23,HF32,HF37)</f>
        <v>7644.6179999999986</v>
      </c>
      <c r="HG39" s="210">
        <f t="shared" si="62"/>
        <v>15289.236000000001</v>
      </c>
      <c r="HH39" s="210">
        <f t="shared" si="62"/>
        <v>7644.6180000000004</v>
      </c>
      <c r="HI39" s="210">
        <f t="shared" si="62"/>
        <v>0</v>
      </c>
      <c r="HJ39" s="210">
        <f t="shared" si="62"/>
        <v>0</v>
      </c>
      <c r="HK39" s="210">
        <f t="shared" si="62"/>
        <v>0</v>
      </c>
      <c r="HL39" s="210">
        <f t="shared" si="62"/>
        <v>0</v>
      </c>
      <c r="HM39" s="210">
        <f t="shared" si="62"/>
        <v>0</v>
      </c>
      <c r="HN39" s="210">
        <f t="shared" si="62"/>
        <v>0</v>
      </c>
      <c r="HO39" s="210">
        <f t="shared" si="62"/>
        <v>0</v>
      </c>
      <c r="HP39" s="210">
        <f t="shared" si="62"/>
        <v>0</v>
      </c>
      <c r="HQ39" s="210">
        <f t="shared" si="62"/>
        <v>0</v>
      </c>
      <c r="HR39" s="210">
        <f t="shared" si="62"/>
        <v>0</v>
      </c>
      <c r="HS39" s="210">
        <f t="shared" si="62"/>
        <v>0</v>
      </c>
      <c r="HT39" s="211">
        <f t="shared" si="62"/>
        <v>0</v>
      </c>
      <c r="HV39" s="209">
        <f>SUM(HV23,HV32,HV37)</f>
        <v>0</v>
      </c>
      <c r="HW39" s="210">
        <f t="shared" ref="HW39:IK39" si="63">SUM(HW23,HW32,HW37)</f>
        <v>0</v>
      </c>
      <c r="HX39" s="210">
        <f t="shared" si="63"/>
        <v>0</v>
      </c>
      <c r="HY39" s="210">
        <f t="shared" si="63"/>
        <v>0</v>
      </c>
      <c r="HZ39" s="210">
        <f t="shared" si="63"/>
        <v>0</v>
      </c>
      <c r="IA39" s="210">
        <f t="shared" si="63"/>
        <v>0</v>
      </c>
      <c r="IB39" s="210">
        <f t="shared" si="63"/>
        <v>0</v>
      </c>
      <c r="IC39" s="210">
        <f t="shared" si="63"/>
        <v>0</v>
      </c>
      <c r="ID39" s="210">
        <f t="shared" si="63"/>
        <v>0</v>
      </c>
      <c r="IE39" s="210">
        <f t="shared" si="63"/>
        <v>0</v>
      </c>
      <c r="IF39" s="210">
        <f t="shared" si="63"/>
        <v>0</v>
      </c>
      <c r="IG39" s="210">
        <f t="shared" si="63"/>
        <v>0</v>
      </c>
      <c r="IH39" s="210">
        <f t="shared" si="63"/>
        <v>0</v>
      </c>
      <c r="II39" s="210">
        <f t="shared" si="63"/>
        <v>0</v>
      </c>
      <c r="IJ39" s="210">
        <f t="shared" si="63"/>
        <v>0</v>
      </c>
      <c r="IK39" s="211">
        <f t="shared" si="63"/>
        <v>0</v>
      </c>
    </row>
    <row r="41" spans="1:245">
      <c r="W41" s="198"/>
    </row>
  </sheetData>
  <mergeCells count="19">
    <mergeCell ref="A34:A35"/>
    <mergeCell ref="A3:M3"/>
    <mergeCell ref="CP3:DE3"/>
    <mergeCell ref="DG3:DV3"/>
    <mergeCell ref="DX3:EM3"/>
    <mergeCell ref="N3:Q3"/>
    <mergeCell ref="R3:U3"/>
    <mergeCell ref="Z3:AO3"/>
    <mergeCell ref="AQ3:BF3"/>
    <mergeCell ref="BH3:BW3"/>
    <mergeCell ref="BY3:CN3"/>
    <mergeCell ref="GN3:HC3"/>
    <mergeCell ref="HE3:HT3"/>
    <mergeCell ref="HV3:IK3"/>
    <mergeCell ref="A6:A7"/>
    <mergeCell ref="A13:A14"/>
    <mergeCell ref="EO3:FD3"/>
    <mergeCell ref="FF3:FU3"/>
    <mergeCell ref="FW3:GL3"/>
  </mergeCells>
  <pageMargins left="0.7" right="0.7" top="0.75" bottom="0.75" header="0.3" footer="0.3"/>
  <pageSetup orientation="portrait"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A7F87-04CF-40E8-A972-1A429CF15B53}">
  <dimension ref="A1:IS42"/>
  <sheetViews>
    <sheetView zoomScale="85" zoomScaleNormal="85" workbookViewId="0">
      <pane xSplit="3" ySplit="4" topLeftCell="IH5" activePane="bottomRight" state="frozen"/>
      <selection pane="bottomRight" activeCell="IM3" sqref="IM3:IS3"/>
      <selection pane="bottomLeft" activeCell="A5" sqref="A5"/>
      <selection pane="topRight" activeCell="D1" sqref="D1"/>
    </sheetView>
  </sheetViews>
  <sheetFormatPr defaultColWidth="9.140625" defaultRowHeight="14.25"/>
  <cols>
    <col min="1" max="1" width="28.140625" style="39" customWidth="1"/>
    <col min="2" max="2" width="21.7109375" style="39" customWidth="1"/>
    <col min="3" max="3" width="24.85546875" style="39" customWidth="1"/>
    <col min="4" max="12" width="16.5703125" style="39" customWidth="1"/>
    <col min="13" max="13" width="19.28515625" style="39" customWidth="1"/>
    <col min="14" max="16" width="16.5703125" style="39" customWidth="1"/>
    <col min="17" max="24" width="21.7109375" style="39" customWidth="1"/>
    <col min="25" max="25" width="4.42578125" style="39" customWidth="1"/>
    <col min="26" max="26" width="14.85546875" style="39" customWidth="1"/>
    <col min="27" max="27" width="20.7109375" style="39" customWidth="1"/>
    <col min="28" max="28" width="12.28515625" style="39" customWidth="1"/>
    <col min="29" max="29" width="14.5703125" style="39" customWidth="1"/>
    <col min="30" max="33" width="9.140625" style="39"/>
    <col min="34" max="36" width="12" style="39" customWidth="1"/>
    <col min="37" max="39" width="9.140625" style="39"/>
    <col min="40" max="40" width="12.85546875" style="39" customWidth="1"/>
    <col min="41" max="41" width="9.5703125" style="39" bestFit="1" customWidth="1"/>
    <col min="42" max="42" width="9.140625" style="39"/>
    <col min="43" max="43" width="14.85546875" style="39" customWidth="1"/>
    <col min="44" max="44" width="20.7109375" style="39" customWidth="1"/>
    <col min="45" max="45" width="12.28515625" style="39" customWidth="1"/>
    <col min="46" max="46" width="14.5703125" style="39" customWidth="1"/>
    <col min="47" max="50" width="9.140625" style="39"/>
    <col min="51" max="53" width="12" style="39" customWidth="1"/>
    <col min="54" max="56" width="9.140625" style="39"/>
    <col min="57" max="57" width="12.85546875" style="39" customWidth="1"/>
    <col min="58" max="58" width="9.5703125" style="39" bestFit="1" customWidth="1"/>
    <col min="59" max="59" width="9.140625" style="39"/>
    <col min="60" max="60" width="14.85546875" style="39" customWidth="1"/>
    <col min="61" max="61" width="20.7109375" style="39" customWidth="1"/>
    <col min="62" max="62" width="12.28515625" style="39" customWidth="1"/>
    <col min="63" max="63" width="14.5703125" style="39" customWidth="1"/>
    <col min="64" max="67" width="9.140625" style="39"/>
    <col min="68" max="70" width="12" style="39" customWidth="1"/>
    <col min="71" max="73" width="9.140625" style="39"/>
    <col min="74" max="74" width="12.85546875" style="39" customWidth="1"/>
    <col min="75" max="75" width="9.5703125" style="39" bestFit="1" customWidth="1"/>
    <col min="76" max="76" width="9.140625" style="39"/>
    <col min="77" max="77" width="14.85546875" style="39" customWidth="1"/>
    <col min="78" max="78" width="20.7109375" style="39" customWidth="1"/>
    <col min="79" max="79" width="12.28515625" style="39" customWidth="1"/>
    <col min="80" max="80" width="14.5703125" style="39" customWidth="1"/>
    <col min="81" max="84" width="9.140625" style="39"/>
    <col min="85" max="87" width="12" style="39" customWidth="1"/>
    <col min="88" max="90" width="9.140625" style="39"/>
    <col min="91" max="91" width="12.85546875" style="39" customWidth="1"/>
    <col min="92" max="92" width="9.5703125" style="39" bestFit="1" customWidth="1"/>
    <col min="93" max="93" width="9.140625" style="39"/>
    <col min="94" max="94" width="14.85546875" style="39" customWidth="1"/>
    <col min="95" max="95" width="20.7109375" style="39" customWidth="1"/>
    <col min="96" max="96" width="12.28515625" style="39" customWidth="1"/>
    <col min="97" max="97" width="14.5703125" style="39" customWidth="1"/>
    <col min="98" max="101" width="9.140625" style="39"/>
    <col min="102" max="104" width="12" style="39" customWidth="1"/>
    <col min="105" max="107" width="9.140625" style="39"/>
    <col min="108" max="108" width="12.85546875" style="39" customWidth="1"/>
    <col min="109" max="109" width="9.5703125" style="39" bestFit="1" customWidth="1"/>
    <col min="110" max="110" width="9.140625" style="39"/>
    <col min="111" max="111" width="14.85546875" style="39" customWidth="1"/>
    <col min="112" max="112" width="20.7109375" style="39" customWidth="1"/>
    <col min="113" max="113" width="12.28515625" style="39" customWidth="1"/>
    <col min="114" max="114" width="14.5703125" style="39" customWidth="1"/>
    <col min="115" max="118" width="9.140625" style="39"/>
    <col min="119" max="121" width="12" style="39" customWidth="1"/>
    <col min="122" max="124" width="9.140625" style="39"/>
    <col min="125" max="125" width="12.85546875" style="39" customWidth="1"/>
    <col min="126" max="126" width="9.5703125" style="39" bestFit="1" customWidth="1"/>
    <col min="127" max="127" width="9.140625" style="39"/>
    <col min="128" max="128" width="14.85546875" style="39" customWidth="1"/>
    <col min="129" max="129" width="20.7109375" style="39" customWidth="1"/>
    <col min="130" max="130" width="12.28515625" style="39" customWidth="1"/>
    <col min="131" max="131" width="14.5703125" style="39" customWidth="1"/>
    <col min="132" max="135" width="9.140625" style="39"/>
    <col min="136" max="138" width="12" style="39" customWidth="1"/>
    <col min="139" max="141" width="9.140625" style="39"/>
    <col min="142" max="142" width="12.85546875" style="39" customWidth="1"/>
    <col min="143" max="143" width="9.5703125" style="39" bestFit="1" customWidth="1"/>
    <col min="144" max="144" width="9.140625" style="39"/>
    <col min="145" max="145" width="14.85546875" style="39" customWidth="1"/>
    <col min="146" max="146" width="20.7109375" style="39" customWidth="1"/>
    <col min="147" max="147" width="12.28515625" style="39" customWidth="1"/>
    <col min="148" max="148" width="14.5703125" style="39" customWidth="1"/>
    <col min="149" max="152" width="9.140625" style="39"/>
    <col min="153" max="155" width="12" style="39" customWidth="1"/>
    <col min="156" max="158" width="9.140625" style="39"/>
    <col min="159" max="159" width="12.85546875" style="39" customWidth="1"/>
    <col min="160" max="160" width="9.5703125" style="39" bestFit="1" customWidth="1"/>
    <col min="161" max="161" width="9.140625" style="39"/>
    <col min="162" max="162" width="14.85546875" style="39" customWidth="1"/>
    <col min="163" max="163" width="20.7109375" style="39" customWidth="1"/>
    <col min="164" max="164" width="12.28515625" style="39" customWidth="1"/>
    <col min="165" max="165" width="14.5703125" style="39" customWidth="1"/>
    <col min="166" max="169" width="9.140625" style="39"/>
    <col min="170" max="172" width="12" style="39" customWidth="1"/>
    <col min="173" max="175" width="9.140625" style="39"/>
    <col min="176" max="176" width="12.85546875" style="39" customWidth="1"/>
    <col min="177" max="177" width="9.5703125" style="39" bestFit="1" customWidth="1"/>
    <col min="178" max="178" width="9.140625" style="39"/>
    <col min="179" max="179" width="14.85546875" style="39" customWidth="1"/>
    <col min="180" max="180" width="20.7109375" style="39" customWidth="1"/>
    <col min="181" max="181" width="12.28515625" style="39" customWidth="1"/>
    <col min="182" max="182" width="14.5703125" style="39" customWidth="1"/>
    <col min="183" max="186" width="9.140625" style="39"/>
    <col min="187" max="189" width="12" style="39" customWidth="1"/>
    <col min="190" max="192" width="9.140625" style="39"/>
    <col min="193" max="193" width="12.85546875" style="39" customWidth="1"/>
    <col min="194" max="194" width="9.5703125" style="39" bestFit="1" customWidth="1"/>
    <col min="195" max="195" width="9.140625" style="39"/>
    <col min="196" max="196" width="14.85546875" style="39" customWidth="1"/>
    <col min="197" max="197" width="20.7109375" style="39" customWidth="1"/>
    <col min="198" max="198" width="12.28515625" style="39" customWidth="1"/>
    <col min="199" max="199" width="14.5703125" style="39" customWidth="1"/>
    <col min="200" max="203" width="9.140625" style="39"/>
    <col min="204" max="206" width="12" style="39" customWidth="1"/>
    <col min="207" max="209" width="9.140625" style="39"/>
    <col min="210" max="210" width="12.85546875" style="39" customWidth="1"/>
    <col min="211" max="211" width="9.5703125" style="39" bestFit="1" customWidth="1"/>
    <col min="212" max="212" width="9.140625" style="39"/>
    <col min="213" max="213" width="14.85546875" style="39" customWidth="1"/>
    <col min="214" max="214" width="20.7109375" style="39" customWidth="1"/>
    <col min="215" max="215" width="12.28515625" style="39" customWidth="1"/>
    <col min="216" max="216" width="14.5703125" style="39" customWidth="1"/>
    <col min="217" max="220" width="9.140625" style="39"/>
    <col min="221" max="223" width="12" style="39" customWidth="1"/>
    <col min="224" max="226" width="9.140625" style="39"/>
    <col min="227" max="227" width="12.85546875" style="39" customWidth="1"/>
    <col min="228" max="228" width="9.5703125" style="39" bestFit="1" customWidth="1"/>
    <col min="229" max="229" width="9.140625" style="39"/>
    <col min="230" max="230" width="14.85546875" style="39" customWidth="1"/>
    <col min="231" max="231" width="20.7109375" style="39" customWidth="1"/>
    <col min="232" max="232" width="12.28515625" style="39" customWidth="1"/>
    <col min="233" max="233" width="14.5703125" style="39" customWidth="1"/>
    <col min="234" max="237" width="9.140625" style="39"/>
    <col min="238" max="240" width="12" style="39" customWidth="1"/>
    <col min="241" max="243" width="9.140625" style="39"/>
    <col min="244" max="244" width="12.85546875" style="39" customWidth="1"/>
    <col min="245" max="245" width="9.5703125" style="39" bestFit="1" customWidth="1"/>
    <col min="246" max="246" width="9.140625" style="39"/>
    <col min="247" max="247" width="35.140625" style="39" customWidth="1"/>
    <col min="248" max="253" width="12.5703125" style="39" customWidth="1"/>
    <col min="254" max="16384" width="9.140625" style="39"/>
  </cols>
  <sheetData>
    <row r="1" spans="1:253">
      <c r="A1" s="32" t="s">
        <v>190</v>
      </c>
      <c r="B1" s="289">
        <v>2025</v>
      </c>
      <c r="C1" s="138"/>
      <c r="D1" s="138"/>
      <c r="E1" s="138"/>
      <c r="F1" s="138"/>
      <c r="G1" s="138"/>
      <c r="I1" s="138"/>
      <c r="J1" s="138"/>
      <c r="K1" s="138"/>
      <c r="L1" s="138"/>
      <c r="M1" s="138"/>
      <c r="N1" s="138"/>
      <c r="O1" s="138"/>
      <c r="P1" s="138"/>
      <c r="Q1" s="138"/>
      <c r="R1" s="138"/>
      <c r="S1" s="138"/>
      <c r="T1" s="138"/>
      <c r="U1" s="138"/>
      <c r="V1" s="138"/>
      <c r="W1" s="138"/>
      <c r="X1" s="138"/>
    </row>
    <row r="2" spans="1:253" ht="14.65" thickBot="1"/>
    <row r="3" spans="1:253" ht="15.75" customHeight="1" thickBot="1">
      <c r="A3" s="369" t="s">
        <v>191</v>
      </c>
      <c r="B3" s="370"/>
      <c r="C3" s="370"/>
      <c r="D3" s="370"/>
      <c r="E3" s="370"/>
      <c r="F3" s="370"/>
      <c r="G3" s="370"/>
      <c r="H3" s="370"/>
      <c r="I3" s="370"/>
      <c r="J3" s="370"/>
      <c r="K3" s="370"/>
      <c r="L3" s="370"/>
      <c r="M3" s="370"/>
      <c r="N3" s="370"/>
      <c r="O3" s="370"/>
      <c r="P3" s="371"/>
      <c r="Q3" s="369" t="s">
        <v>192</v>
      </c>
      <c r="R3" s="370"/>
      <c r="S3" s="370"/>
      <c r="T3" s="371"/>
      <c r="U3" s="369" t="s">
        <v>193</v>
      </c>
      <c r="V3" s="370"/>
      <c r="W3" s="370"/>
      <c r="X3" s="371"/>
      <c r="Z3" s="369" t="s">
        <v>194</v>
      </c>
      <c r="AA3" s="370"/>
      <c r="AB3" s="370"/>
      <c r="AC3" s="370"/>
      <c r="AD3" s="370"/>
      <c r="AE3" s="370"/>
      <c r="AF3" s="370"/>
      <c r="AG3" s="370"/>
      <c r="AH3" s="370"/>
      <c r="AI3" s="370"/>
      <c r="AJ3" s="370"/>
      <c r="AK3" s="370"/>
      <c r="AL3" s="370"/>
      <c r="AM3" s="370"/>
      <c r="AN3" s="370"/>
      <c r="AO3" s="371"/>
      <c r="AQ3" s="369" t="s">
        <v>195</v>
      </c>
      <c r="AR3" s="370"/>
      <c r="AS3" s="370"/>
      <c r="AT3" s="370"/>
      <c r="AU3" s="370"/>
      <c r="AV3" s="370"/>
      <c r="AW3" s="370"/>
      <c r="AX3" s="370"/>
      <c r="AY3" s="370"/>
      <c r="AZ3" s="370"/>
      <c r="BA3" s="370"/>
      <c r="BB3" s="370"/>
      <c r="BC3" s="370"/>
      <c r="BD3" s="370"/>
      <c r="BE3" s="370"/>
      <c r="BF3" s="371"/>
      <c r="BH3" s="369" t="s">
        <v>196</v>
      </c>
      <c r="BI3" s="370"/>
      <c r="BJ3" s="370"/>
      <c r="BK3" s="370"/>
      <c r="BL3" s="370"/>
      <c r="BM3" s="370"/>
      <c r="BN3" s="370"/>
      <c r="BO3" s="370"/>
      <c r="BP3" s="370"/>
      <c r="BQ3" s="370"/>
      <c r="BR3" s="370"/>
      <c r="BS3" s="370"/>
      <c r="BT3" s="370"/>
      <c r="BU3" s="370"/>
      <c r="BV3" s="370"/>
      <c r="BW3" s="371"/>
      <c r="BY3" s="369" t="s">
        <v>197</v>
      </c>
      <c r="BZ3" s="370"/>
      <c r="CA3" s="370"/>
      <c r="CB3" s="370"/>
      <c r="CC3" s="370"/>
      <c r="CD3" s="370"/>
      <c r="CE3" s="370"/>
      <c r="CF3" s="370"/>
      <c r="CG3" s="370"/>
      <c r="CH3" s="370"/>
      <c r="CI3" s="370"/>
      <c r="CJ3" s="370"/>
      <c r="CK3" s="370"/>
      <c r="CL3" s="370"/>
      <c r="CM3" s="370"/>
      <c r="CN3" s="371"/>
      <c r="CP3" s="369" t="s">
        <v>198</v>
      </c>
      <c r="CQ3" s="370"/>
      <c r="CR3" s="370"/>
      <c r="CS3" s="370"/>
      <c r="CT3" s="370"/>
      <c r="CU3" s="370"/>
      <c r="CV3" s="370"/>
      <c r="CW3" s="370"/>
      <c r="CX3" s="370"/>
      <c r="CY3" s="370"/>
      <c r="CZ3" s="370"/>
      <c r="DA3" s="370"/>
      <c r="DB3" s="370"/>
      <c r="DC3" s="370"/>
      <c r="DD3" s="370"/>
      <c r="DE3" s="371"/>
      <c r="DG3" s="369" t="s">
        <v>199</v>
      </c>
      <c r="DH3" s="370"/>
      <c r="DI3" s="370"/>
      <c r="DJ3" s="370"/>
      <c r="DK3" s="370"/>
      <c r="DL3" s="370"/>
      <c r="DM3" s="370"/>
      <c r="DN3" s="370"/>
      <c r="DO3" s="370"/>
      <c r="DP3" s="370"/>
      <c r="DQ3" s="370"/>
      <c r="DR3" s="370"/>
      <c r="DS3" s="370"/>
      <c r="DT3" s="370"/>
      <c r="DU3" s="370"/>
      <c r="DV3" s="371"/>
      <c r="DX3" s="369" t="s">
        <v>200</v>
      </c>
      <c r="DY3" s="370"/>
      <c r="DZ3" s="370"/>
      <c r="EA3" s="370"/>
      <c r="EB3" s="370"/>
      <c r="EC3" s="370"/>
      <c r="ED3" s="370"/>
      <c r="EE3" s="370"/>
      <c r="EF3" s="370"/>
      <c r="EG3" s="370"/>
      <c r="EH3" s="370"/>
      <c r="EI3" s="370"/>
      <c r="EJ3" s="370"/>
      <c r="EK3" s="370"/>
      <c r="EL3" s="370"/>
      <c r="EM3" s="371"/>
      <c r="EO3" s="369" t="s">
        <v>201</v>
      </c>
      <c r="EP3" s="370"/>
      <c r="EQ3" s="370"/>
      <c r="ER3" s="370"/>
      <c r="ES3" s="370"/>
      <c r="ET3" s="370"/>
      <c r="EU3" s="370"/>
      <c r="EV3" s="370"/>
      <c r="EW3" s="370"/>
      <c r="EX3" s="370"/>
      <c r="EY3" s="370"/>
      <c r="EZ3" s="370"/>
      <c r="FA3" s="370"/>
      <c r="FB3" s="370"/>
      <c r="FC3" s="370"/>
      <c r="FD3" s="371"/>
      <c r="FF3" s="369" t="s">
        <v>202</v>
      </c>
      <c r="FG3" s="370"/>
      <c r="FH3" s="370"/>
      <c r="FI3" s="370"/>
      <c r="FJ3" s="370"/>
      <c r="FK3" s="370"/>
      <c r="FL3" s="370"/>
      <c r="FM3" s="370"/>
      <c r="FN3" s="370"/>
      <c r="FO3" s="370"/>
      <c r="FP3" s="370"/>
      <c r="FQ3" s="370"/>
      <c r="FR3" s="370"/>
      <c r="FS3" s="370"/>
      <c r="FT3" s="370"/>
      <c r="FU3" s="371"/>
      <c r="FW3" s="369" t="s">
        <v>203</v>
      </c>
      <c r="FX3" s="370"/>
      <c r="FY3" s="370"/>
      <c r="FZ3" s="370"/>
      <c r="GA3" s="370"/>
      <c r="GB3" s="370"/>
      <c r="GC3" s="370"/>
      <c r="GD3" s="370"/>
      <c r="GE3" s="370"/>
      <c r="GF3" s="370"/>
      <c r="GG3" s="370"/>
      <c r="GH3" s="370"/>
      <c r="GI3" s="370"/>
      <c r="GJ3" s="370"/>
      <c r="GK3" s="370"/>
      <c r="GL3" s="371"/>
      <c r="GN3" s="369" t="s">
        <v>204</v>
      </c>
      <c r="GO3" s="370"/>
      <c r="GP3" s="370"/>
      <c r="GQ3" s="370"/>
      <c r="GR3" s="370"/>
      <c r="GS3" s="370"/>
      <c r="GT3" s="370"/>
      <c r="GU3" s="370"/>
      <c r="GV3" s="370"/>
      <c r="GW3" s="370"/>
      <c r="GX3" s="370"/>
      <c r="GY3" s="370"/>
      <c r="GZ3" s="370"/>
      <c r="HA3" s="370"/>
      <c r="HB3" s="370"/>
      <c r="HC3" s="371"/>
      <c r="HE3" s="369" t="s">
        <v>205</v>
      </c>
      <c r="HF3" s="370"/>
      <c r="HG3" s="370"/>
      <c r="HH3" s="370"/>
      <c r="HI3" s="370"/>
      <c r="HJ3" s="370"/>
      <c r="HK3" s="370"/>
      <c r="HL3" s="370"/>
      <c r="HM3" s="370"/>
      <c r="HN3" s="370"/>
      <c r="HO3" s="370"/>
      <c r="HP3" s="370"/>
      <c r="HQ3" s="370"/>
      <c r="HR3" s="370"/>
      <c r="HS3" s="370"/>
      <c r="HT3" s="371"/>
      <c r="HV3" s="369" t="s">
        <v>206</v>
      </c>
      <c r="HW3" s="370"/>
      <c r="HX3" s="370"/>
      <c r="HY3" s="370"/>
      <c r="HZ3" s="370"/>
      <c r="IA3" s="370"/>
      <c r="IB3" s="370"/>
      <c r="IC3" s="370"/>
      <c r="ID3" s="370"/>
      <c r="IE3" s="370"/>
      <c r="IF3" s="370"/>
      <c r="IG3" s="370"/>
      <c r="IH3" s="370"/>
      <c r="II3" s="370"/>
      <c r="IJ3" s="370"/>
      <c r="IK3" s="371"/>
      <c r="IM3" s="369" t="s">
        <v>207</v>
      </c>
      <c r="IN3" s="370"/>
      <c r="IO3" s="370"/>
      <c r="IP3" s="370"/>
      <c r="IQ3" s="370"/>
      <c r="IR3" s="370"/>
      <c r="IS3" s="371"/>
    </row>
    <row r="4" spans="1:253" ht="28.9" thickBot="1">
      <c r="A4" s="140" t="s">
        <v>208</v>
      </c>
      <c r="B4" s="141" t="s">
        <v>209</v>
      </c>
      <c r="C4" s="27" t="s">
        <v>210</v>
      </c>
      <c r="D4" s="27" t="s">
        <v>211</v>
      </c>
      <c r="E4" s="27" t="s">
        <v>212</v>
      </c>
      <c r="F4" s="27" t="s">
        <v>290</v>
      </c>
      <c r="G4" s="27" t="s">
        <v>213</v>
      </c>
      <c r="H4" s="27" t="s">
        <v>214</v>
      </c>
      <c r="I4" s="27" t="s">
        <v>215</v>
      </c>
      <c r="J4" s="27" t="s">
        <v>216</v>
      </c>
      <c r="K4" s="27" t="s">
        <v>291</v>
      </c>
      <c r="L4" s="27" t="s">
        <v>292</v>
      </c>
      <c r="M4" s="27" t="s">
        <v>217</v>
      </c>
      <c r="N4" s="189" t="s">
        <v>218</v>
      </c>
      <c r="O4" s="27" t="s">
        <v>299</v>
      </c>
      <c r="P4" s="189" t="s">
        <v>300</v>
      </c>
      <c r="Q4" s="140" t="s">
        <v>219</v>
      </c>
      <c r="R4" s="27" t="s">
        <v>220</v>
      </c>
      <c r="S4" s="27" t="s">
        <v>221</v>
      </c>
      <c r="T4" s="141" t="s">
        <v>222</v>
      </c>
      <c r="U4" s="140" t="s">
        <v>219</v>
      </c>
      <c r="V4" s="27" t="s">
        <v>220</v>
      </c>
      <c r="W4" s="27" t="s">
        <v>221</v>
      </c>
      <c r="X4" s="141" t="s">
        <v>222</v>
      </c>
      <c r="Z4" s="199" t="s">
        <v>223</v>
      </c>
      <c r="AA4" s="199" t="s">
        <v>224</v>
      </c>
      <c r="AB4" s="200" t="s">
        <v>129</v>
      </c>
      <c r="AC4" s="200" t="s">
        <v>225</v>
      </c>
      <c r="AD4" s="201" t="s">
        <v>226</v>
      </c>
      <c r="AE4" s="201" t="s">
        <v>227</v>
      </c>
      <c r="AF4" s="201" t="s">
        <v>228</v>
      </c>
      <c r="AG4" s="201" t="s">
        <v>229</v>
      </c>
      <c r="AH4" s="202" t="s">
        <v>230</v>
      </c>
      <c r="AI4" s="203" t="s">
        <v>231</v>
      </c>
      <c r="AJ4" s="203" t="s">
        <v>232</v>
      </c>
      <c r="AK4" s="204" t="s">
        <v>233</v>
      </c>
      <c r="AL4" s="205" t="s">
        <v>234</v>
      </c>
      <c r="AM4" s="202" t="s">
        <v>235</v>
      </c>
      <c r="AN4" s="202" t="s">
        <v>236</v>
      </c>
      <c r="AO4" s="202" t="s">
        <v>237</v>
      </c>
      <c r="AQ4" s="199" t="s">
        <v>223</v>
      </c>
      <c r="AR4" s="199" t="s">
        <v>224</v>
      </c>
      <c r="AS4" s="200" t="s">
        <v>129</v>
      </c>
      <c r="AT4" s="200" t="s">
        <v>225</v>
      </c>
      <c r="AU4" s="201" t="s">
        <v>226</v>
      </c>
      <c r="AV4" s="201" t="s">
        <v>227</v>
      </c>
      <c r="AW4" s="201" t="s">
        <v>228</v>
      </c>
      <c r="AX4" s="201" t="s">
        <v>229</v>
      </c>
      <c r="AY4" s="202" t="s">
        <v>230</v>
      </c>
      <c r="AZ4" s="203" t="s">
        <v>231</v>
      </c>
      <c r="BA4" s="203" t="s">
        <v>232</v>
      </c>
      <c r="BB4" s="204" t="s">
        <v>233</v>
      </c>
      <c r="BC4" s="205" t="s">
        <v>234</v>
      </c>
      <c r="BD4" s="202" t="s">
        <v>235</v>
      </c>
      <c r="BE4" s="202" t="s">
        <v>236</v>
      </c>
      <c r="BF4" s="202" t="s">
        <v>237</v>
      </c>
      <c r="BH4" s="199" t="s">
        <v>223</v>
      </c>
      <c r="BI4" s="199" t="s">
        <v>224</v>
      </c>
      <c r="BJ4" s="200" t="s">
        <v>129</v>
      </c>
      <c r="BK4" s="200" t="s">
        <v>225</v>
      </c>
      <c r="BL4" s="201" t="s">
        <v>226</v>
      </c>
      <c r="BM4" s="201" t="s">
        <v>227</v>
      </c>
      <c r="BN4" s="201" t="s">
        <v>228</v>
      </c>
      <c r="BO4" s="201" t="s">
        <v>229</v>
      </c>
      <c r="BP4" s="202" t="s">
        <v>230</v>
      </c>
      <c r="BQ4" s="203" t="s">
        <v>231</v>
      </c>
      <c r="BR4" s="203" t="s">
        <v>232</v>
      </c>
      <c r="BS4" s="204" t="s">
        <v>233</v>
      </c>
      <c r="BT4" s="205" t="s">
        <v>234</v>
      </c>
      <c r="BU4" s="202" t="s">
        <v>235</v>
      </c>
      <c r="BV4" s="202" t="s">
        <v>236</v>
      </c>
      <c r="BW4" s="202" t="s">
        <v>237</v>
      </c>
      <c r="BY4" s="199" t="s">
        <v>223</v>
      </c>
      <c r="BZ4" s="199" t="s">
        <v>224</v>
      </c>
      <c r="CA4" s="200" t="s">
        <v>129</v>
      </c>
      <c r="CB4" s="200" t="s">
        <v>225</v>
      </c>
      <c r="CC4" s="201" t="s">
        <v>226</v>
      </c>
      <c r="CD4" s="201" t="s">
        <v>227</v>
      </c>
      <c r="CE4" s="201" t="s">
        <v>228</v>
      </c>
      <c r="CF4" s="201" t="s">
        <v>229</v>
      </c>
      <c r="CG4" s="202" t="s">
        <v>230</v>
      </c>
      <c r="CH4" s="203" t="s">
        <v>231</v>
      </c>
      <c r="CI4" s="203" t="s">
        <v>232</v>
      </c>
      <c r="CJ4" s="204" t="s">
        <v>233</v>
      </c>
      <c r="CK4" s="205" t="s">
        <v>234</v>
      </c>
      <c r="CL4" s="202" t="s">
        <v>235</v>
      </c>
      <c r="CM4" s="202" t="s">
        <v>236</v>
      </c>
      <c r="CN4" s="202" t="s">
        <v>237</v>
      </c>
      <c r="CP4" s="199" t="s">
        <v>223</v>
      </c>
      <c r="CQ4" s="199" t="s">
        <v>224</v>
      </c>
      <c r="CR4" s="200" t="s">
        <v>129</v>
      </c>
      <c r="CS4" s="200" t="s">
        <v>225</v>
      </c>
      <c r="CT4" s="201" t="s">
        <v>226</v>
      </c>
      <c r="CU4" s="201" t="s">
        <v>227</v>
      </c>
      <c r="CV4" s="201" t="s">
        <v>228</v>
      </c>
      <c r="CW4" s="201" t="s">
        <v>229</v>
      </c>
      <c r="CX4" s="202" t="s">
        <v>230</v>
      </c>
      <c r="CY4" s="203" t="s">
        <v>231</v>
      </c>
      <c r="CZ4" s="203" t="s">
        <v>232</v>
      </c>
      <c r="DA4" s="204" t="s">
        <v>233</v>
      </c>
      <c r="DB4" s="205" t="s">
        <v>234</v>
      </c>
      <c r="DC4" s="202" t="s">
        <v>235</v>
      </c>
      <c r="DD4" s="202" t="s">
        <v>236</v>
      </c>
      <c r="DE4" s="202" t="s">
        <v>237</v>
      </c>
      <c r="DG4" s="199" t="s">
        <v>223</v>
      </c>
      <c r="DH4" s="199" t="s">
        <v>224</v>
      </c>
      <c r="DI4" s="200" t="s">
        <v>129</v>
      </c>
      <c r="DJ4" s="200" t="s">
        <v>225</v>
      </c>
      <c r="DK4" s="201" t="s">
        <v>226</v>
      </c>
      <c r="DL4" s="201" t="s">
        <v>227</v>
      </c>
      <c r="DM4" s="201" t="s">
        <v>228</v>
      </c>
      <c r="DN4" s="201" t="s">
        <v>229</v>
      </c>
      <c r="DO4" s="202" t="s">
        <v>230</v>
      </c>
      <c r="DP4" s="203" t="s">
        <v>231</v>
      </c>
      <c r="DQ4" s="203" t="s">
        <v>232</v>
      </c>
      <c r="DR4" s="204" t="s">
        <v>233</v>
      </c>
      <c r="DS4" s="205" t="s">
        <v>234</v>
      </c>
      <c r="DT4" s="202" t="s">
        <v>235</v>
      </c>
      <c r="DU4" s="202" t="s">
        <v>236</v>
      </c>
      <c r="DV4" s="202" t="s">
        <v>237</v>
      </c>
      <c r="DX4" s="199" t="s">
        <v>223</v>
      </c>
      <c r="DY4" s="199" t="s">
        <v>224</v>
      </c>
      <c r="DZ4" s="200" t="s">
        <v>129</v>
      </c>
      <c r="EA4" s="200" t="s">
        <v>225</v>
      </c>
      <c r="EB4" s="201" t="s">
        <v>226</v>
      </c>
      <c r="EC4" s="201" t="s">
        <v>227</v>
      </c>
      <c r="ED4" s="201" t="s">
        <v>228</v>
      </c>
      <c r="EE4" s="201" t="s">
        <v>229</v>
      </c>
      <c r="EF4" s="202" t="s">
        <v>230</v>
      </c>
      <c r="EG4" s="203" t="s">
        <v>231</v>
      </c>
      <c r="EH4" s="203" t="s">
        <v>232</v>
      </c>
      <c r="EI4" s="204" t="s">
        <v>233</v>
      </c>
      <c r="EJ4" s="205" t="s">
        <v>234</v>
      </c>
      <c r="EK4" s="202" t="s">
        <v>235</v>
      </c>
      <c r="EL4" s="202" t="s">
        <v>236</v>
      </c>
      <c r="EM4" s="202" t="s">
        <v>237</v>
      </c>
      <c r="EO4" s="199" t="s">
        <v>223</v>
      </c>
      <c r="EP4" s="199" t="s">
        <v>224</v>
      </c>
      <c r="EQ4" s="200" t="s">
        <v>129</v>
      </c>
      <c r="ER4" s="200" t="s">
        <v>225</v>
      </c>
      <c r="ES4" s="201" t="s">
        <v>226</v>
      </c>
      <c r="ET4" s="201" t="s">
        <v>227</v>
      </c>
      <c r="EU4" s="201" t="s">
        <v>228</v>
      </c>
      <c r="EV4" s="201" t="s">
        <v>229</v>
      </c>
      <c r="EW4" s="202" t="s">
        <v>230</v>
      </c>
      <c r="EX4" s="203" t="s">
        <v>231</v>
      </c>
      <c r="EY4" s="203" t="s">
        <v>232</v>
      </c>
      <c r="EZ4" s="204" t="s">
        <v>233</v>
      </c>
      <c r="FA4" s="205" t="s">
        <v>234</v>
      </c>
      <c r="FB4" s="202" t="s">
        <v>235</v>
      </c>
      <c r="FC4" s="202" t="s">
        <v>236</v>
      </c>
      <c r="FD4" s="202" t="s">
        <v>237</v>
      </c>
      <c r="FF4" s="199" t="s">
        <v>223</v>
      </c>
      <c r="FG4" s="199" t="s">
        <v>224</v>
      </c>
      <c r="FH4" s="200" t="s">
        <v>129</v>
      </c>
      <c r="FI4" s="200" t="s">
        <v>225</v>
      </c>
      <c r="FJ4" s="201" t="s">
        <v>226</v>
      </c>
      <c r="FK4" s="201" t="s">
        <v>227</v>
      </c>
      <c r="FL4" s="201" t="s">
        <v>228</v>
      </c>
      <c r="FM4" s="201" t="s">
        <v>229</v>
      </c>
      <c r="FN4" s="202" t="s">
        <v>230</v>
      </c>
      <c r="FO4" s="203" t="s">
        <v>231</v>
      </c>
      <c r="FP4" s="203" t="s">
        <v>232</v>
      </c>
      <c r="FQ4" s="204" t="s">
        <v>233</v>
      </c>
      <c r="FR4" s="205" t="s">
        <v>234</v>
      </c>
      <c r="FS4" s="202" t="s">
        <v>235</v>
      </c>
      <c r="FT4" s="202" t="s">
        <v>236</v>
      </c>
      <c r="FU4" s="202" t="s">
        <v>237</v>
      </c>
      <c r="FW4" s="199" t="s">
        <v>223</v>
      </c>
      <c r="FX4" s="199" t="s">
        <v>224</v>
      </c>
      <c r="FY4" s="200" t="s">
        <v>129</v>
      </c>
      <c r="FZ4" s="200" t="s">
        <v>225</v>
      </c>
      <c r="GA4" s="201" t="s">
        <v>226</v>
      </c>
      <c r="GB4" s="201" t="s">
        <v>227</v>
      </c>
      <c r="GC4" s="201" t="s">
        <v>228</v>
      </c>
      <c r="GD4" s="201" t="s">
        <v>229</v>
      </c>
      <c r="GE4" s="202" t="s">
        <v>230</v>
      </c>
      <c r="GF4" s="203" t="s">
        <v>231</v>
      </c>
      <c r="GG4" s="203" t="s">
        <v>232</v>
      </c>
      <c r="GH4" s="204" t="s">
        <v>233</v>
      </c>
      <c r="GI4" s="205" t="s">
        <v>234</v>
      </c>
      <c r="GJ4" s="202" t="s">
        <v>235</v>
      </c>
      <c r="GK4" s="202" t="s">
        <v>236</v>
      </c>
      <c r="GL4" s="202" t="s">
        <v>237</v>
      </c>
      <c r="GN4" s="199" t="s">
        <v>223</v>
      </c>
      <c r="GO4" s="199" t="s">
        <v>224</v>
      </c>
      <c r="GP4" s="200" t="s">
        <v>129</v>
      </c>
      <c r="GQ4" s="200" t="s">
        <v>225</v>
      </c>
      <c r="GR4" s="201" t="s">
        <v>226</v>
      </c>
      <c r="GS4" s="201" t="s">
        <v>227</v>
      </c>
      <c r="GT4" s="201" t="s">
        <v>228</v>
      </c>
      <c r="GU4" s="201" t="s">
        <v>229</v>
      </c>
      <c r="GV4" s="202" t="s">
        <v>230</v>
      </c>
      <c r="GW4" s="203" t="s">
        <v>231</v>
      </c>
      <c r="GX4" s="203" t="s">
        <v>232</v>
      </c>
      <c r="GY4" s="204" t="s">
        <v>233</v>
      </c>
      <c r="GZ4" s="205" t="s">
        <v>234</v>
      </c>
      <c r="HA4" s="202" t="s">
        <v>235</v>
      </c>
      <c r="HB4" s="202" t="s">
        <v>236</v>
      </c>
      <c r="HC4" s="202" t="s">
        <v>237</v>
      </c>
      <c r="HE4" s="199" t="s">
        <v>223</v>
      </c>
      <c r="HF4" s="199" t="s">
        <v>224</v>
      </c>
      <c r="HG4" s="200" t="s">
        <v>129</v>
      </c>
      <c r="HH4" s="200" t="s">
        <v>225</v>
      </c>
      <c r="HI4" s="201" t="s">
        <v>226</v>
      </c>
      <c r="HJ4" s="201" t="s">
        <v>227</v>
      </c>
      <c r="HK4" s="201" t="s">
        <v>228</v>
      </c>
      <c r="HL4" s="201" t="s">
        <v>229</v>
      </c>
      <c r="HM4" s="202" t="s">
        <v>230</v>
      </c>
      <c r="HN4" s="203" t="s">
        <v>231</v>
      </c>
      <c r="HO4" s="203" t="s">
        <v>232</v>
      </c>
      <c r="HP4" s="204" t="s">
        <v>233</v>
      </c>
      <c r="HQ4" s="205" t="s">
        <v>234</v>
      </c>
      <c r="HR4" s="202" t="s">
        <v>235</v>
      </c>
      <c r="HS4" s="202" t="s">
        <v>236</v>
      </c>
      <c r="HT4" s="202" t="s">
        <v>237</v>
      </c>
      <c r="HV4" s="199" t="s">
        <v>223</v>
      </c>
      <c r="HW4" s="199" t="s">
        <v>224</v>
      </c>
      <c r="HX4" s="200" t="s">
        <v>129</v>
      </c>
      <c r="HY4" s="200" t="s">
        <v>225</v>
      </c>
      <c r="HZ4" s="201" t="s">
        <v>226</v>
      </c>
      <c r="IA4" s="201" t="s">
        <v>227</v>
      </c>
      <c r="IB4" s="201" t="s">
        <v>228</v>
      </c>
      <c r="IC4" s="201" t="s">
        <v>229</v>
      </c>
      <c r="ID4" s="202" t="s">
        <v>230</v>
      </c>
      <c r="IE4" s="203" t="s">
        <v>231</v>
      </c>
      <c r="IF4" s="203" t="s">
        <v>232</v>
      </c>
      <c r="IG4" s="204" t="s">
        <v>233</v>
      </c>
      <c r="IH4" s="205" t="s">
        <v>234</v>
      </c>
      <c r="II4" s="202" t="s">
        <v>235</v>
      </c>
      <c r="IJ4" s="202" t="s">
        <v>236</v>
      </c>
      <c r="IK4" s="202" t="s">
        <v>237</v>
      </c>
      <c r="IM4" s="231" t="s">
        <v>238</v>
      </c>
      <c r="IN4" s="232" t="s">
        <v>239</v>
      </c>
      <c r="IO4" s="232" t="s">
        <v>240</v>
      </c>
      <c r="IP4" s="232" t="s">
        <v>241</v>
      </c>
      <c r="IQ4" s="232" t="s">
        <v>242</v>
      </c>
      <c r="IR4" s="232" t="s">
        <v>243</v>
      </c>
      <c r="IS4" s="233" t="s">
        <v>293</v>
      </c>
    </row>
    <row r="5" spans="1:253">
      <c r="A5" s="284" t="s">
        <v>247</v>
      </c>
      <c r="B5" s="145">
        <f>INDEX('Waste Projections'!$H7:$AL7,MATCH('6. YTS UCRTS+Decentral Compost'!$B$1,'Waste Projections'!$H$6:$AL$6,0))</f>
        <v>8674.74</v>
      </c>
      <c r="C5" s="286" t="s">
        <v>294</v>
      </c>
      <c r="D5" s="154" t="s">
        <v>257</v>
      </c>
      <c r="E5" s="82" t="s">
        <v>249</v>
      </c>
      <c r="F5" s="82" t="s">
        <v>249</v>
      </c>
      <c r="G5" s="152">
        <v>6.2</v>
      </c>
      <c r="H5" s="83" t="s">
        <v>220</v>
      </c>
      <c r="I5" s="152">
        <v>0</v>
      </c>
      <c r="J5" s="152" t="str">
        <f>IF(E5="N/A","N/A","Transfer Truck")</f>
        <v>N/A</v>
      </c>
      <c r="K5" s="152">
        <v>0</v>
      </c>
      <c r="L5" s="239" t="str">
        <f>IF(F5="N/A","N/A","Transfer Truck")</f>
        <v>N/A</v>
      </c>
      <c r="M5" s="242">
        <v>1200</v>
      </c>
      <c r="N5" s="178" t="str">
        <f>IF(D5="N/A","Garbage Truck","Rail")</f>
        <v>Rail</v>
      </c>
      <c r="O5" s="152">
        <v>12</v>
      </c>
      <c r="P5" s="178" t="s">
        <v>219</v>
      </c>
      <c r="Q5" s="170">
        <f t="shared" ref="Q5:T21" si="0">(IF($H5=Q$4,$G5,0)+IF($J5=Q$4,$I5,0)+IF($L5=Q$4,$K5,0)+IF($N5=Q$4,$M5,0))*($B5-SUM($HF5:$HH5))+IF($P5=Q$4,$O5,0)*SUM($HF5:$HH5)</f>
        <v>37474.876799999998</v>
      </c>
      <c r="R5" s="163">
        <f t="shared" si="0"/>
        <v>34421.368320000001</v>
      </c>
      <c r="S5" s="163">
        <f t="shared" si="0"/>
        <v>0</v>
      </c>
      <c r="T5" s="171">
        <f t="shared" si="0"/>
        <v>6662200.3200000003</v>
      </c>
      <c r="U5" s="170">
        <f>INDEX('Transportation GHG'!$B$21:$B$24,MATCH('6. YTS UCRTS+Decentral Compost'!U$4,'Transportation GHG'!$A$21:$A$24,0))*Q5</f>
        <v>6.7235694344861532</v>
      </c>
      <c r="V5" s="163">
        <f>INDEX('Transportation GHG'!$B$21:$B$24,MATCH('6. YTS UCRTS+Decentral Compost'!V$4,'Transportation GHG'!$A$21:$A$24,0))*R5</f>
        <v>3.0878615180603077</v>
      </c>
      <c r="W5" s="163">
        <f>INDEX('Transportation GHG'!$B$21:$B$24,MATCH('6. YTS UCRTS+Decentral Compost'!W$4,'Transportation GHG'!$A$21:$A$24,0))*S5</f>
        <v>0</v>
      </c>
      <c r="X5" s="171">
        <f>INDEX('Transportation GHG'!$B$21:$B$24,MATCH('6. YTS UCRTS+Decentral Compost'!X$4,'Transportation GHG'!$A$21:$A$24,0))*T5</f>
        <v>157.91581327609759</v>
      </c>
      <c r="Z5" s="170">
        <f>INDEX('Waste Composition'!$P$5:$P$20,MATCH('6. YTS UCRTS+Decentral Compost'!Z$4,'Waste Composition'!$O$5:$O$20,0))*$B5</f>
        <v>346.9896</v>
      </c>
      <c r="AA5" s="163">
        <f>INDEX('Waste Composition'!$P$5:$P$20,MATCH('6. YTS UCRTS+Decentral Compost'!AA$4,'Waste Composition'!$O$5:$O$20,0))*$B5</f>
        <v>1474.7057999999997</v>
      </c>
      <c r="AB5" s="163">
        <f>INDEX('Waste Composition'!$P$5:$P$20,MATCH('6. YTS UCRTS+Decentral Compost'!AB$4,'Waste Composition'!$O$5:$O$20,0))*$B5</f>
        <v>1561.4531999999999</v>
      </c>
      <c r="AC5" s="163">
        <f>INDEX('Waste Composition'!$P$5:$P$20,MATCH('6. YTS UCRTS+Decentral Compost'!AC$4,'Waste Composition'!$O$5:$O$20,0))*$B5</f>
        <v>780.72659999999996</v>
      </c>
      <c r="AD5" s="163">
        <f>INDEX('Waste Composition'!$P$5:$P$20,MATCH('6. YTS UCRTS+Decentral Compost'!AD$4,'Waste Composition'!$O$5:$O$20,0))*$B5</f>
        <v>130.12109999999998</v>
      </c>
      <c r="AE5" s="163">
        <f>INDEX('Waste Composition'!$P$5:$P$20,MATCH('6. YTS UCRTS+Decentral Compost'!AE$4,'Waste Composition'!$O$5:$O$20,0))*$B5</f>
        <v>216.86850000000001</v>
      </c>
      <c r="AF5" s="163">
        <f>INDEX('Waste Composition'!$P$5:$P$20,MATCH('6. YTS UCRTS+Decentral Compost'!AF$4,'Waste Composition'!$O$5:$O$20,0))*$B5</f>
        <v>43.373699999999999</v>
      </c>
      <c r="AG5" s="163">
        <f>INDEX('Waste Composition'!$P$5:$P$20,MATCH('6. YTS UCRTS+Decentral Compost'!AG$4,'Waste Composition'!$O$5:$O$20,0))*$B5</f>
        <v>650.60550000000001</v>
      </c>
      <c r="AH5" s="163">
        <f>INDEX('Waste Composition'!$P$5:$P$20,MATCH('6. YTS UCRTS+Decentral Compost'!AH$4,'Waste Composition'!$O$5:$O$20,0))*$B5</f>
        <v>86.747399999999999</v>
      </c>
      <c r="AI5" s="163">
        <f>INDEX('Waste Composition'!$P$5:$P$20,MATCH('6. YTS UCRTS+Decentral Compost'!AI$4,'Waste Composition'!$O$5:$O$20,0))*$B5</f>
        <v>86.747399999999999</v>
      </c>
      <c r="AJ5" s="163">
        <f>INDEX('Waste Composition'!$P$5:$P$20,MATCH('6. YTS UCRTS+Decentral Compost'!AJ$4,'Waste Composition'!$O$5:$O$20,0))*$B5</f>
        <v>216.86850000000001</v>
      </c>
      <c r="AK5" s="163">
        <f>INDEX('Waste Composition'!$P$5:$P$20,MATCH('6. YTS UCRTS+Decentral Compost'!AK$4,'Waste Composition'!$O$5:$O$20,0))*$B5</f>
        <v>260.24219999999997</v>
      </c>
      <c r="AL5" s="163">
        <f>INDEX('Waste Composition'!$P$5:$P$20,MATCH('6. YTS UCRTS+Decentral Compost'!AL$4,'Waste Composition'!$O$5:$O$20,0))*$B5</f>
        <v>1040.9687999999999</v>
      </c>
      <c r="AM5" s="163">
        <f>INDEX('Waste Composition'!$P$5:$P$20,MATCH('6. YTS UCRTS+Decentral Compost'!AM$4,'Waste Composition'!$O$5:$O$20,0))*$B5</f>
        <v>43.373699999999999</v>
      </c>
      <c r="AN5" s="163">
        <f>INDEX('Waste Composition'!$P$5:$P$20,MATCH('6. YTS UCRTS+Decentral Compost'!AN$4,'Waste Composition'!$O$5:$O$20,0))*$B5</f>
        <v>1040.9687999999999</v>
      </c>
      <c r="AO5" s="171">
        <f>INDEX('Waste Composition'!$P$5:$P$20,MATCH('6. YTS UCRTS+Decentral Compost'!AO$4,'Waste Composition'!$O$5:$O$20,0))*$B5</f>
        <v>693.97919999999999</v>
      </c>
      <c r="AQ5" s="212">
        <v>0</v>
      </c>
      <c r="AR5" s="213">
        <v>0</v>
      </c>
      <c r="AS5" s="213">
        <v>0</v>
      </c>
      <c r="AT5" s="213">
        <v>0</v>
      </c>
      <c r="AU5" s="213">
        <v>0</v>
      </c>
      <c r="AV5" s="213">
        <v>0</v>
      </c>
      <c r="AW5" s="213">
        <v>0</v>
      </c>
      <c r="AX5" s="213">
        <v>0</v>
      </c>
      <c r="AY5" s="213">
        <v>0</v>
      </c>
      <c r="AZ5" s="213">
        <v>0</v>
      </c>
      <c r="BA5" s="213">
        <v>0</v>
      </c>
      <c r="BB5" s="213">
        <v>0</v>
      </c>
      <c r="BC5" s="213">
        <v>0</v>
      </c>
      <c r="BD5" s="213">
        <v>0</v>
      </c>
      <c r="BE5" s="213">
        <v>0</v>
      </c>
      <c r="BF5" s="213">
        <v>0</v>
      </c>
      <c r="BH5" s="212">
        <v>0</v>
      </c>
      <c r="BI5" s="213">
        <v>0</v>
      </c>
      <c r="BJ5" s="213">
        <v>0</v>
      </c>
      <c r="BK5" s="213">
        <v>0</v>
      </c>
      <c r="BL5" s="213">
        <v>0</v>
      </c>
      <c r="BM5" s="213">
        <v>0</v>
      </c>
      <c r="BN5" s="213">
        <v>0</v>
      </c>
      <c r="BO5" s="213">
        <v>0</v>
      </c>
      <c r="BP5" s="213">
        <v>0</v>
      </c>
      <c r="BQ5" s="213">
        <v>0</v>
      </c>
      <c r="BR5" s="213">
        <v>0</v>
      </c>
      <c r="BS5" s="213">
        <v>0</v>
      </c>
      <c r="BT5" s="213">
        <v>0</v>
      </c>
      <c r="BU5" s="213">
        <v>0</v>
      </c>
      <c r="BV5" s="213">
        <v>0</v>
      </c>
      <c r="BW5" s="218">
        <v>0</v>
      </c>
      <c r="BY5" s="212">
        <v>1</v>
      </c>
      <c r="BZ5" s="213">
        <f>'Waste Composition'!$G$5/'Waste Composition'!$P$5</f>
        <v>0.4705882352941177</v>
      </c>
      <c r="CA5" s="213">
        <v>0</v>
      </c>
      <c r="CB5" s="213">
        <v>0</v>
      </c>
      <c r="CC5" s="213">
        <v>1</v>
      </c>
      <c r="CD5" s="213">
        <v>1</v>
      </c>
      <c r="CE5" s="213">
        <v>1</v>
      </c>
      <c r="CF5" s="213">
        <v>1</v>
      </c>
      <c r="CG5" s="213">
        <v>1</v>
      </c>
      <c r="CH5" s="213">
        <v>1</v>
      </c>
      <c r="CI5" s="213">
        <v>1</v>
      </c>
      <c r="CJ5" s="213">
        <v>1</v>
      </c>
      <c r="CK5" s="213">
        <v>1</v>
      </c>
      <c r="CL5" s="213">
        <v>1</v>
      </c>
      <c r="CM5" s="213">
        <v>1</v>
      </c>
      <c r="CN5" s="218">
        <v>1</v>
      </c>
      <c r="CP5" s="212">
        <v>0</v>
      </c>
      <c r="CQ5" s="213">
        <v>0</v>
      </c>
      <c r="CR5" s="213">
        <v>0</v>
      </c>
      <c r="CS5" s="213">
        <v>0</v>
      </c>
      <c r="CT5" s="213">
        <v>0</v>
      </c>
      <c r="CU5" s="213">
        <v>0</v>
      </c>
      <c r="CV5" s="213">
        <v>0</v>
      </c>
      <c r="CW5" s="213">
        <v>0</v>
      </c>
      <c r="CX5" s="213">
        <v>0</v>
      </c>
      <c r="CY5" s="213">
        <v>0</v>
      </c>
      <c r="CZ5" s="213">
        <v>0</v>
      </c>
      <c r="DA5" s="213">
        <v>0</v>
      </c>
      <c r="DB5" s="213">
        <v>0</v>
      </c>
      <c r="DC5" s="213">
        <v>0</v>
      </c>
      <c r="DD5" s="213">
        <v>0</v>
      </c>
      <c r="DE5" s="218">
        <v>0</v>
      </c>
      <c r="DG5" s="212">
        <v>0</v>
      </c>
      <c r="DH5" s="213">
        <f>'Waste Composition'!$G$16/'Waste Composition'!$P$5</f>
        <v>0.52941176470588236</v>
      </c>
      <c r="DI5" s="213">
        <v>1</v>
      </c>
      <c r="DJ5" s="213">
        <v>1</v>
      </c>
      <c r="DK5" s="213">
        <v>0</v>
      </c>
      <c r="DL5" s="213">
        <v>0</v>
      </c>
      <c r="DM5" s="213">
        <v>0</v>
      </c>
      <c r="DN5" s="213">
        <v>0</v>
      </c>
      <c r="DO5" s="213">
        <v>0</v>
      </c>
      <c r="DP5" s="213">
        <v>0</v>
      </c>
      <c r="DQ5" s="213">
        <v>0</v>
      </c>
      <c r="DR5" s="213">
        <v>0</v>
      </c>
      <c r="DS5" s="213">
        <v>0</v>
      </c>
      <c r="DT5" s="213">
        <v>0</v>
      </c>
      <c r="DU5" s="213">
        <v>0</v>
      </c>
      <c r="DV5" s="218">
        <v>0</v>
      </c>
      <c r="DX5" s="212">
        <v>0</v>
      </c>
      <c r="DY5" s="213">
        <v>0</v>
      </c>
      <c r="DZ5" s="213">
        <v>0</v>
      </c>
      <c r="EA5" s="213">
        <v>0</v>
      </c>
      <c r="EB5" s="213">
        <v>0</v>
      </c>
      <c r="EC5" s="213">
        <v>0</v>
      </c>
      <c r="ED5" s="213">
        <v>0</v>
      </c>
      <c r="EE5" s="213">
        <v>0</v>
      </c>
      <c r="EF5" s="213">
        <v>0</v>
      </c>
      <c r="EG5" s="213">
        <v>0</v>
      </c>
      <c r="EH5" s="213">
        <v>0</v>
      </c>
      <c r="EI5" s="213">
        <v>0</v>
      </c>
      <c r="EJ5" s="213">
        <v>0</v>
      </c>
      <c r="EK5" s="213">
        <v>0</v>
      </c>
      <c r="EL5" s="213">
        <v>0</v>
      </c>
      <c r="EM5" s="218">
        <v>0</v>
      </c>
      <c r="EO5" s="170">
        <f>$Z$5*AQ5</f>
        <v>0</v>
      </c>
      <c r="EP5" s="163">
        <f>$AA$5*AR5</f>
        <v>0</v>
      </c>
      <c r="EQ5" s="163">
        <f>$AB$5*AS5</f>
        <v>0</v>
      </c>
      <c r="ER5" s="163">
        <f>$AC$5*AT5</f>
        <v>0</v>
      </c>
      <c r="ES5" s="163">
        <f>$AD$5*AU5</f>
        <v>0</v>
      </c>
      <c r="ET5" s="163">
        <f>$AE$5*AV5</f>
        <v>0</v>
      </c>
      <c r="EU5" s="163">
        <f>$AF$5*AW5</f>
        <v>0</v>
      </c>
      <c r="EV5" s="163">
        <f>$AG$5*AX5</f>
        <v>0</v>
      </c>
      <c r="EW5" s="163">
        <f>$AH$5*AY5</f>
        <v>0</v>
      </c>
      <c r="EX5" s="163">
        <f>$AI$5*AZ5</f>
        <v>0</v>
      </c>
      <c r="EY5" s="163">
        <f>$AJ$5*BA5</f>
        <v>0</v>
      </c>
      <c r="EZ5" s="163">
        <f>$AK$5*BB5</f>
        <v>0</v>
      </c>
      <c r="FA5" s="163">
        <f>$AL$5*BC5</f>
        <v>0</v>
      </c>
      <c r="FB5" s="163">
        <f>$AM$5*BD5</f>
        <v>0</v>
      </c>
      <c r="FC5" s="163">
        <f>$AN$5*BE5</f>
        <v>0</v>
      </c>
      <c r="FD5" s="171">
        <f>$AO$5*BF5</f>
        <v>0</v>
      </c>
      <c r="FE5" s="229"/>
      <c r="FF5" s="170">
        <f>$Z$5*BH5</f>
        <v>0</v>
      </c>
      <c r="FG5" s="163">
        <f>$AA$5*BI5</f>
        <v>0</v>
      </c>
      <c r="FH5" s="163">
        <f>$AB$5*BJ5</f>
        <v>0</v>
      </c>
      <c r="FI5" s="163">
        <f>$AC$5*BK5</f>
        <v>0</v>
      </c>
      <c r="FJ5" s="163">
        <f>$AD$5*BL5</f>
        <v>0</v>
      </c>
      <c r="FK5" s="163">
        <f>$AE$5*BM5</f>
        <v>0</v>
      </c>
      <c r="FL5" s="163">
        <f>$AF$5*BN5</f>
        <v>0</v>
      </c>
      <c r="FM5" s="163">
        <f>$AG$5*BO5</f>
        <v>0</v>
      </c>
      <c r="FN5" s="163">
        <f>$AH$5*BP5</f>
        <v>0</v>
      </c>
      <c r="FO5" s="163">
        <f>$AI$5*BQ5</f>
        <v>0</v>
      </c>
      <c r="FP5" s="163">
        <f>$AJ$5*BR5</f>
        <v>0</v>
      </c>
      <c r="FQ5" s="163">
        <f>$AK$5*BS5</f>
        <v>0</v>
      </c>
      <c r="FR5" s="163">
        <f>$AL$5*BT5</f>
        <v>0</v>
      </c>
      <c r="FS5" s="163">
        <f>$AM$5*BU5</f>
        <v>0</v>
      </c>
      <c r="FT5" s="163">
        <f>$AN$5*BV5</f>
        <v>0</v>
      </c>
      <c r="FU5" s="171">
        <f>$AO$5*BW5</f>
        <v>0</v>
      </c>
      <c r="FV5" s="229"/>
      <c r="FW5" s="170">
        <f>$Z$5*BY5</f>
        <v>346.9896</v>
      </c>
      <c r="FX5" s="163">
        <f>$AA$5*BZ5</f>
        <v>693.97919999999999</v>
      </c>
      <c r="FY5" s="163">
        <f>$AB$5*CA5</f>
        <v>0</v>
      </c>
      <c r="FZ5" s="163">
        <f>$AC$5*CB5</f>
        <v>0</v>
      </c>
      <c r="GA5" s="163">
        <f>$AD$5*CC5</f>
        <v>130.12109999999998</v>
      </c>
      <c r="GB5" s="163">
        <f>$AE$5*CD5</f>
        <v>216.86850000000001</v>
      </c>
      <c r="GC5" s="163">
        <f>$AF$5*CE5</f>
        <v>43.373699999999999</v>
      </c>
      <c r="GD5" s="163">
        <f>$AG$5*CF5</f>
        <v>650.60550000000001</v>
      </c>
      <c r="GE5" s="163">
        <f>$AH$5*CG5</f>
        <v>86.747399999999999</v>
      </c>
      <c r="GF5" s="163">
        <f>$AI$5*CH5</f>
        <v>86.747399999999999</v>
      </c>
      <c r="GG5" s="163">
        <f>$AJ$5*CI5</f>
        <v>216.86850000000001</v>
      </c>
      <c r="GH5" s="163">
        <f>$AK$5*CJ5</f>
        <v>260.24219999999997</v>
      </c>
      <c r="GI5" s="163">
        <f>$AL$5*CK5</f>
        <v>1040.9687999999999</v>
      </c>
      <c r="GJ5" s="163">
        <f>$AM$5*CL5</f>
        <v>43.373699999999999</v>
      </c>
      <c r="GK5" s="163">
        <f>$AN$5*CM5</f>
        <v>1040.9687999999999</v>
      </c>
      <c r="GL5" s="171">
        <f>$AO$5*CN5</f>
        <v>693.97919999999999</v>
      </c>
      <c r="GM5" s="229"/>
      <c r="GN5" s="170">
        <f>$Z$5*CP5</f>
        <v>0</v>
      </c>
      <c r="GO5" s="163">
        <f>$AA$5*CQ5</f>
        <v>0</v>
      </c>
      <c r="GP5" s="163">
        <f>$AB$5*CR5</f>
        <v>0</v>
      </c>
      <c r="GQ5" s="163">
        <f>$AC$5*CS5</f>
        <v>0</v>
      </c>
      <c r="GR5" s="163">
        <f>$AD$5*CT5</f>
        <v>0</v>
      </c>
      <c r="GS5" s="163">
        <f>$AE$5*CU5</f>
        <v>0</v>
      </c>
      <c r="GT5" s="163">
        <f>$AF$5*CV5</f>
        <v>0</v>
      </c>
      <c r="GU5" s="163">
        <f>$AG$5*CW5</f>
        <v>0</v>
      </c>
      <c r="GV5" s="163">
        <f>$AH$5*CX5</f>
        <v>0</v>
      </c>
      <c r="GW5" s="163">
        <f>$AI$5*CY5</f>
        <v>0</v>
      </c>
      <c r="GX5" s="163">
        <f>$AJ$5*CZ5</f>
        <v>0</v>
      </c>
      <c r="GY5" s="163">
        <f>$AK$5*DA5</f>
        <v>0</v>
      </c>
      <c r="GZ5" s="163">
        <f>$AL$5*DB5</f>
        <v>0</v>
      </c>
      <c r="HA5" s="163">
        <f>$AM$5*DC5</f>
        <v>0</v>
      </c>
      <c r="HB5" s="163">
        <f>$AN$5*DD5</f>
        <v>0</v>
      </c>
      <c r="HC5" s="171">
        <f>$AO$5*DE5</f>
        <v>0</v>
      </c>
      <c r="HD5" s="229"/>
      <c r="HE5" s="170">
        <f>$Z$5*DG5</f>
        <v>0</v>
      </c>
      <c r="HF5" s="163">
        <f>$AA$5*DH5</f>
        <v>780.72659999999985</v>
      </c>
      <c r="HG5" s="163">
        <f>$AB$5*DI5</f>
        <v>1561.4531999999999</v>
      </c>
      <c r="HH5" s="163">
        <f>$AC$5*DJ5</f>
        <v>780.72659999999996</v>
      </c>
      <c r="HI5" s="163">
        <f>$AD$5*DK5</f>
        <v>0</v>
      </c>
      <c r="HJ5" s="163">
        <f>$AE$5*DL5</f>
        <v>0</v>
      </c>
      <c r="HK5" s="163">
        <f>$AF$5*DM5</f>
        <v>0</v>
      </c>
      <c r="HL5" s="163">
        <f>$AG$5*DN5</f>
        <v>0</v>
      </c>
      <c r="HM5" s="163">
        <f>$AH$5*DO5</f>
        <v>0</v>
      </c>
      <c r="HN5" s="163">
        <f>$AI$5*DP5</f>
        <v>0</v>
      </c>
      <c r="HO5" s="163">
        <f>$AJ$5*DQ5</f>
        <v>0</v>
      </c>
      <c r="HP5" s="163">
        <f>$AK$5*DR5</f>
        <v>0</v>
      </c>
      <c r="HQ5" s="163">
        <f>$AL$5*DS5</f>
        <v>0</v>
      </c>
      <c r="HR5" s="163">
        <f>$AM$5*DT5</f>
        <v>0</v>
      </c>
      <c r="HS5" s="163">
        <f>$AN$5*DU5</f>
        <v>0</v>
      </c>
      <c r="HT5" s="171">
        <f>$AO$5*DV5</f>
        <v>0</v>
      </c>
      <c r="HU5" s="229"/>
      <c r="HV5" s="170">
        <f>$Z$5*DX5</f>
        <v>0</v>
      </c>
      <c r="HW5" s="163">
        <f>$AA$5*DY5</f>
        <v>0</v>
      </c>
      <c r="HX5" s="163">
        <f>$AB$5*DZ5</f>
        <v>0</v>
      </c>
      <c r="HY5" s="163">
        <f>$AC$5*EA5</f>
        <v>0</v>
      </c>
      <c r="HZ5" s="163">
        <f>$AD$5*EB5</f>
        <v>0</v>
      </c>
      <c r="IA5" s="163">
        <f>$AE$5*EC5</f>
        <v>0</v>
      </c>
      <c r="IB5" s="163">
        <f>$AF$5*ED5</f>
        <v>0</v>
      </c>
      <c r="IC5" s="163">
        <f>$AG$5*EE5</f>
        <v>0</v>
      </c>
      <c r="ID5" s="163">
        <f>$AH$5*EF5</f>
        <v>0</v>
      </c>
      <c r="IE5" s="163">
        <f>$AI$5*EG5</f>
        <v>0</v>
      </c>
      <c r="IF5" s="163">
        <f>$AJ$5*EH5</f>
        <v>0</v>
      </c>
      <c r="IG5" s="163">
        <f>$AK$5*EI5</f>
        <v>0</v>
      </c>
      <c r="IH5" s="163">
        <f>$AL$5*EJ5</f>
        <v>0</v>
      </c>
      <c r="II5" s="163">
        <f>$AM$5*EK5</f>
        <v>0</v>
      </c>
      <c r="IJ5" s="163">
        <f>$AN$5*EL5</f>
        <v>0</v>
      </c>
      <c r="IK5" s="171">
        <f>$AO$5*EM5</f>
        <v>0</v>
      </c>
      <c r="IM5" s="43" t="s">
        <v>223</v>
      </c>
      <c r="IN5" s="281">
        <f>INDEX($EO$39:$FD$39,MATCH($IM5,$EO$4:$FD$4,0))</f>
        <v>0</v>
      </c>
      <c r="IO5" s="234">
        <f>INDEX($FF$39:$FU$39,MATCH($IM5,$FF$4:$FU$4,0))</f>
        <v>0</v>
      </c>
      <c r="IP5" s="234">
        <f>INDEX($FW$39:$GL$39,MATCH($IM5,$FW$4:$GL$4,0))</f>
        <v>2941.6971285428244</v>
      </c>
      <c r="IQ5" s="234">
        <f>INDEX($GN$39:$HC$39,MATCH($IM5,$GN$4:$HC$4,0))</f>
        <v>0</v>
      </c>
      <c r="IR5" s="234">
        <f>INDEX($HE$39:$HT$39,MATCH($IM5,$HE$4:$HT$4,0))</f>
        <v>0</v>
      </c>
      <c r="IS5" s="235">
        <f>INDEX($HV$39:$IK$39,MATCH($IM5,$HV$4:$IK$4,0))</f>
        <v>0</v>
      </c>
    </row>
    <row r="6" spans="1:253">
      <c r="A6" s="367" t="s">
        <v>250</v>
      </c>
      <c r="B6" s="145">
        <f>INDEX('Waste Projections'!$H8:$AL8,MATCH('6. YTS UCRTS+Decentral Compost'!$B$1,'Waste Projections'!$H$6:$AL$6,0))</f>
        <v>2837.35</v>
      </c>
      <c r="C6" s="286" t="s">
        <v>294</v>
      </c>
      <c r="D6" s="154" t="s">
        <v>297</v>
      </c>
      <c r="E6" s="83" t="s">
        <v>249</v>
      </c>
      <c r="F6" s="83" t="s">
        <v>249</v>
      </c>
      <c r="G6" s="156">
        <v>8.4</v>
      </c>
      <c r="H6" s="83" t="s">
        <v>219</v>
      </c>
      <c r="I6" s="156">
        <v>0</v>
      </c>
      <c r="J6" s="156" t="str">
        <f t="shared" ref="J6:J21" si="1">IF(E6="N/A","N/A","Transfer Truck")</f>
        <v>N/A</v>
      </c>
      <c r="K6" s="156">
        <v>0</v>
      </c>
      <c r="L6" s="240" t="str">
        <f t="shared" ref="L6:L21" si="2">IF(F6="N/A","N/A","Transfer Truck")</f>
        <v>N/A</v>
      </c>
      <c r="M6" s="243">
        <f>$M$5</f>
        <v>1200</v>
      </c>
      <c r="N6" s="190" t="str">
        <f t="shared" ref="N6:N21" si="3">IF(D6="N/A","Garbage Truck","Rail")</f>
        <v>Rail</v>
      </c>
      <c r="O6" s="156">
        <v>12</v>
      </c>
      <c r="P6" s="190" t="s">
        <v>219</v>
      </c>
      <c r="Q6" s="172">
        <f t="shared" si="0"/>
        <v>27510.945599999999</v>
      </c>
      <c r="R6" s="164">
        <f t="shared" si="0"/>
        <v>0</v>
      </c>
      <c r="S6" s="164">
        <f t="shared" si="0"/>
        <v>0</v>
      </c>
      <c r="T6" s="173">
        <f t="shared" si="0"/>
        <v>2179084.7999999998</v>
      </c>
      <c r="U6" s="172">
        <f>INDEX('Transportation GHG'!$B$21:$B$24,MATCH('6. YTS UCRTS+Decentral Compost'!U$4,'Transportation GHG'!$A$21:$A$24,0))*Q6</f>
        <v>4.9358868859569229</v>
      </c>
      <c r="V6" s="164">
        <f>INDEX('Transportation GHG'!$B$21:$B$24,MATCH('6. YTS UCRTS+Decentral Compost'!V$4,'Transportation GHG'!$A$21:$A$24,0))*R6</f>
        <v>0</v>
      </c>
      <c r="W6" s="164">
        <f>INDEX('Transportation GHG'!$B$21:$B$24,MATCH('6. YTS UCRTS+Decentral Compost'!W$4,'Transportation GHG'!$A$21:$A$24,0))*S6</f>
        <v>0</v>
      </c>
      <c r="X6" s="173">
        <f>INDEX('Transportation GHG'!$B$21:$B$24,MATCH('6. YTS UCRTS+Decentral Compost'!X$4,'Transportation GHG'!$A$21:$A$24,0))*T6</f>
        <v>51.651396214634147</v>
      </c>
      <c r="Z6" s="172">
        <f>INDEX('Waste Composition'!$P$5:$P$20,MATCH('6. YTS UCRTS+Decentral Compost'!Z$4,'Waste Composition'!$O$5:$O$20,0))*$B6</f>
        <v>113.494</v>
      </c>
      <c r="AA6" s="164">
        <f>INDEX('Waste Composition'!$P$5:$P$20,MATCH('6. YTS UCRTS+Decentral Compost'!AA$4,'Waste Composition'!$O$5:$O$20,0))*$B6</f>
        <v>482.34949999999992</v>
      </c>
      <c r="AB6" s="164">
        <f>INDEX('Waste Composition'!$P$5:$P$20,MATCH('6. YTS UCRTS+Decentral Compost'!AB$4,'Waste Composition'!$O$5:$O$20,0))*$B6</f>
        <v>510.72299999999996</v>
      </c>
      <c r="AC6" s="164">
        <f>INDEX('Waste Composition'!$P$5:$P$20,MATCH('6. YTS UCRTS+Decentral Compost'!AC$4,'Waste Composition'!$O$5:$O$20,0))*$B6</f>
        <v>255.36149999999998</v>
      </c>
      <c r="AD6" s="164">
        <f>INDEX('Waste Composition'!$P$5:$P$20,MATCH('6. YTS UCRTS+Decentral Compost'!AD$4,'Waste Composition'!$O$5:$O$20,0))*$B6</f>
        <v>42.560249999999996</v>
      </c>
      <c r="AE6" s="164">
        <f>INDEX('Waste Composition'!$P$5:$P$20,MATCH('6. YTS UCRTS+Decentral Compost'!AE$4,'Waste Composition'!$O$5:$O$20,0))*$B6</f>
        <v>70.933750000000003</v>
      </c>
      <c r="AF6" s="164">
        <f>INDEX('Waste Composition'!$P$5:$P$20,MATCH('6. YTS UCRTS+Decentral Compost'!AF$4,'Waste Composition'!$O$5:$O$20,0))*$B6</f>
        <v>14.18675</v>
      </c>
      <c r="AG6" s="164">
        <f>INDEX('Waste Composition'!$P$5:$P$20,MATCH('6. YTS UCRTS+Decentral Compost'!AG$4,'Waste Composition'!$O$5:$O$20,0))*$B6</f>
        <v>212.80124999999998</v>
      </c>
      <c r="AH6" s="164">
        <f>INDEX('Waste Composition'!$P$5:$P$20,MATCH('6. YTS UCRTS+Decentral Compost'!AH$4,'Waste Composition'!$O$5:$O$20,0))*$B6</f>
        <v>28.3735</v>
      </c>
      <c r="AI6" s="164">
        <f>INDEX('Waste Composition'!$P$5:$P$20,MATCH('6. YTS UCRTS+Decentral Compost'!AI$4,'Waste Composition'!$O$5:$O$20,0))*$B6</f>
        <v>28.3735</v>
      </c>
      <c r="AJ6" s="164">
        <f>INDEX('Waste Composition'!$P$5:$P$20,MATCH('6. YTS UCRTS+Decentral Compost'!AJ$4,'Waste Composition'!$O$5:$O$20,0))*$B6</f>
        <v>70.933750000000003</v>
      </c>
      <c r="AK6" s="164">
        <f>INDEX('Waste Composition'!$P$5:$P$20,MATCH('6. YTS UCRTS+Decentral Compost'!AK$4,'Waste Composition'!$O$5:$O$20,0))*$B6</f>
        <v>85.120499999999993</v>
      </c>
      <c r="AL6" s="164">
        <f>INDEX('Waste Composition'!$P$5:$P$20,MATCH('6. YTS UCRTS+Decentral Compost'!AL$4,'Waste Composition'!$O$5:$O$20,0))*$B6</f>
        <v>340.48199999999997</v>
      </c>
      <c r="AM6" s="164">
        <f>INDEX('Waste Composition'!$P$5:$P$20,MATCH('6. YTS UCRTS+Decentral Compost'!AM$4,'Waste Composition'!$O$5:$O$20,0))*$B6</f>
        <v>14.18675</v>
      </c>
      <c r="AN6" s="164">
        <f>INDEX('Waste Composition'!$P$5:$P$20,MATCH('6. YTS UCRTS+Decentral Compost'!AN$4,'Waste Composition'!$O$5:$O$20,0))*$B6</f>
        <v>340.48199999999997</v>
      </c>
      <c r="AO6" s="173">
        <f>INDEX('Waste Composition'!$P$5:$P$20,MATCH('6. YTS UCRTS+Decentral Compost'!AO$4,'Waste Composition'!$O$5:$O$20,0))*$B6</f>
        <v>226.988</v>
      </c>
      <c r="AQ6" s="214">
        <v>0</v>
      </c>
      <c r="AR6" s="215">
        <v>0</v>
      </c>
      <c r="AS6" s="215">
        <v>0</v>
      </c>
      <c r="AT6" s="215">
        <v>0</v>
      </c>
      <c r="AU6" s="215">
        <v>0</v>
      </c>
      <c r="AV6" s="215">
        <v>0</v>
      </c>
      <c r="AW6" s="215">
        <v>0</v>
      </c>
      <c r="AX6" s="215">
        <v>0</v>
      </c>
      <c r="AY6" s="215">
        <v>0</v>
      </c>
      <c r="AZ6" s="215">
        <v>0</v>
      </c>
      <c r="BA6" s="215">
        <v>0</v>
      </c>
      <c r="BB6" s="215">
        <v>0</v>
      </c>
      <c r="BC6" s="215">
        <v>0</v>
      </c>
      <c r="BD6" s="215">
        <v>0</v>
      </c>
      <c r="BE6" s="215">
        <v>0</v>
      </c>
      <c r="BF6" s="215">
        <v>0</v>
      </c>
      <c r="BH6" s="214">
        <v>0</v>
      </c>
      <c r="BI6" s="215">
        <v>0</v>
      </c>
      <c r="BJ6" s="215">
        <v>0</v>
      </c>
      <c r="BK6" s="215">
        <v>0</v>
      </c>
      <c r="BL6" s="215">
        <v>0</v>
      </c>
      <c r="BM6" s="215">
        <v>0</v>
      </c>
      <c r="BN6" s="215">
        <v>0</v>
      </c>
      <c r="BO6" s="215">
        <v>0</v>
      </c>
      <c r="BP6" s="215">
        <v>0</v>
      </c>
      <c r="BQ6" s="215">
        <v>0</v>
      </c>
      <c r="BR6" s="215">
        <v>0</v>
      </c>
      <c r="BS6" s="215">
        <v>0</v>
      </c>
      <c r="BT6" s="215">
        <v>0</v>
      </c>
      <c r="BU6" s="215">
        <v>0</v>
      </c>
      <c r="BV6" s="215">
        <v>0</v>
      </c>
      <c r="BW6" s="219">
        <v>0</v>
      </c>
      <c r="BY6" s="214">
        <v>1</v>
      </c>
      <c r="BZ6" s="215">
        <f>'Waste Composition'!$G$5/'Waste Composition'!$P$5</f>
        <v>0.4705882352941177</v>
      </c>
      <c r="CA6" s="215">
        <v>0</v>
      </c>
      <c r="CB6" s="215">
        <v>0</v>
      </c>
      <c r="CC6" s="215">
        <v>1</v>
      </c>
      <c r="CD6" s="215">
        <v>1</v>
      </c>
      <c r="CE6" s="215">
        <v>1</v>
      </c>
      <c r="CF6" s="215">
        <v>1</v>
      </c>
      <c r="CG6" s="215">
        <v>1</v>
      </c>
      <c r="CH6" s="215">
        <v>1</v>
      </c>
      <c r="CI6" s="215">
        <v>1</v>
      </c>
      <c r="CJ6" s="215">
        <v>1</v>
      </c>
      <c r="CK6" s="215">
        <v>1</v>
      </c>
      <c r="CL6" s="215">
        <v>1</v>
      </c>
      <c r="CM6" s="215">
        <v>1</v>
      </c>
      <c r="CN6" s="219">
        <v>1</v>
      </c>
      <c r="CP6" s="214">
        <v>0</v>
      </c>
      <c r="CQ6" s="215">
        <v>0</v>
      </c>
      <c r="CR6" s="215">
        <v>0</v>
      </c>
      <c r="CS6" s="215">
        <v>0</v>
      </c>
      <c r="CT6" s="215">
        <v>0</v>
      </c>
      <c r="CU6" s="215">
        <v>0</v>
      </c>
      <c r="CV6" s="215">
        <v>0</v>
      </c>
      <c r="CW6" s="215">
        <v>0</v>
      </c>
      <c r="CX6" s="215">
        <v>0</v>
      </c>
      <c r="CY6" s="215">
        <v>0</v>
      </c>
      <c r="CZ6" s="215">
        <v>0</v>
      </c>
      <c r="DA6" s="215">
        <v>0</v>
      </c>
      <c r="DB6" s="215">
        <v>0</v>
      </c>
      <c r="DC6" s="215">
        <v>0</v>
      </c>
      <c r="DD6" s="215">
        <v>0</v>
      </c>
      <c r="DE6" s="219">
        <v>0</v>
      </c>
      <c r="DG6" s="214">
        <v>0</v>
      </c>
      <c r="DH6" s="215">
        <f>'Waste Composition'!$G$16/'Waste Composition'!$P$5</f>
        <v>0.52941176470588236</v>
      </c>
      <c r="DI6" s="215">
        <v>1</v>
      </c>
      <c r="DJ6" s="215">
        <v>1</v>
      </c>
      <c r="DK6" s="215">
        <v>0</v>
      </c>
      <c r="DL6" s="215">
        <v>0</v>
      </c>
      <c r="DM6" s="215">
        <v>0</v>
      </c>
      <c r="DN6" s="215">
        <v>0</v>
      </c>
      <c r="DO6" s="215">
        <v>0</v>
      </c>
      <c r="DP6" s="215">
        <v>0</v>
      </c>
      <c r="DQ6" s="215">
        <v>0</v>
      </c>
      <c r="DR6" s="215">
        <v>0</v>
      </c>
      <c r="DS6" s="215">
        <v>0</v>
      </c>
      <c r="DT6" s="215">
        <v>0</v>
      </c>
      <c r="DU6" s="215">
        <v>0</v>
      </c>
      <c r="DV6" s="219">
        <v>0</v>
      </c>
      <c r="DX6" s="214">
        <v>0</v>
      </c>
      <c r="DY6" s="215">
        <v>0</v>
      </c>
      <c r="DZ6" s="215">
        <v>0</v>
      </c>
      <c r="EA6" s="215">
        <v>0</v>
      </c>
      <c r="EB6" s="215">
        <v>0</v>
      </c>
      <c r="EC6" s="215">
        <v>0</v>
      </c>
      <c r="ED6" s="215">
        <v>0</v>
      </c>
      <c r="EE6" s="215">
        <v>0</v>
      </c>
      <c r="EF6" s="215">
        <v>0</v>
      </c>
      <c r="EG6" s="215">
        <v>0</v>
      </c>
      <c r="EH6" s="215">
        <v>0</v>
      </c>
      <c r="EI6" s="215">
        <v>0</v>
      </c>
      <c r="EJ6" s="215">
        <v>0</v>
      </c>
      <c r="EK6" s="215">
        <v>0</v>
      </c>
      <c r="EL6" s="215">
        <v>0</v>
      </c>
      <c r="EM6" s="219">
        <v>0</v>
      </c>
      <c r="EO6" s="172">
        <f>$Z$6*AQ6</f>
        <v>0</v>
      </c>
      <c r="EP6" s="164">
        <f>$AA$6*AR6</f>
        <v>0</v>
      </c>
      <c r="EQ6" s="164">
        <f>$AB$6*AS6</f>
        <v>0</v>
      </c>
      <c r="ER6" s="164">
        <f>$AC$6*AT6</f>
        <v>0</v>
      </c>
      <c r="ES6" s="164">
        <f>$AD$6*AU6</f>
        <v>0</v>
      </c>
      <c r="ET6" s="164">
        <f>$AE$6*AV6</f>
        <v>0</v>
      </c>
      <c r="EU6" s="164">
        <f>$AF$6*AW6</f>
        <v>0</v>
      </c>
      <c r="EV6" s="164">
        <f>$AG$6*AX6</f>
        <v>0</v>
      </c>
      <c r="EW6" s="164">
        <f>$AH$6*AY6</f>
        <v>0</v>
      </c>
      <c r="EX6" s="164">
        <f>$AI$6*AZ6</f>
        <v>0</v>
      </c>
      <c r="EY6" s="164">
        <f>$AJ$6*BA6</f>
        <v>0</v>
      </c>
      <c r="EZ6" s="164">
        <f>$AK$6*BB6</f>
        <v>0</v>
      </c>
      <c r="FA6" s="164">
        <f>$AL$6*BC6</f>
        <v>0</v>
      </c>
      <c r="FB6" s="164">
        <f>$AM$6*BD6</f>
        <v>0</v>
      </c>
      <c r="FC6" s="164">
        <f>$AN$6*BE6</f>
        <v>0</v>
      </c>
      <c r="FD6" s="173">
        <f>$AO$6*BF6</f>
        <v>0</v>
      </c>
      <c r="FE6" s="229"/>
      <c r="FF6" s="172">
        <f>$Z$6*BH6</f>
        <v>0</v>
      </c>
      <c r="FG6" s="164">
        <f>$AA$6*BI6</f>
        <v>0</v>
      </c>
      <c r="FH6" s="164">
        <f>$AB$6*BJ6</f>
        <v>0</v>
      </c>
      <c r="FI6" s="164">
        <f>$AC$6*BK6</f>
        <v>0</v>
      </c>
      <c r="FJ6" s="164">
        <f>$AD$6*BL6</f>
        <v>0</v>
      </c>
      <c r="FK6" s="164">
        <f>$AE$6*BM6</f>
        <v>0</v>
      </c>
      <c r="FL6" s="164">
        <f>$AF$6*BN6</f>
        <v>0</v>
      </c>
      <c r="FM6" s="164">
        <f>$AG$6*BO6</f>
        <v>0</v>
      </c>
      <c r="FN6" s="164">
        <f>$AH$6*BP6</f>
        <v>0</v>
      </c>
      <c r="FO6" s="164">
        <f>$AI$6*BQ6</f>
        <v>0</v>
      </c>
      <c r="FP6" s="164">
        <f>$AJ$6*BR6</f>
        <v>0</v>
      </c>
      <c r="FQ6" s="164">
        <f>$AK$6*BS6</f>
        <v>0</v>
      </c>
      <c r="FR6" s="164">
        <f>$AL$6*BT6</f>
        <v>0</v>
      </c>
      <c r="FS6" s="164">
        <f>$AM$6*BU6</f>
        <v>0</v>
      </c>
      <c r="FT6" s="164">
        <f>$AN$6*BV6</f>
        <v>0</v>
      </c>
      <c r="FU6" s="173">
        <f>$AO$6*BW6</f>
        <v>0</v>
      </c>
      <c r="FV6" s="229"/>
      <c r="FW6" s="172">
        <f>$Z$6*BY6</f>
        <v>113.494</v>
      </c>
      <c r="FX6" s="164">
        <f>$AA$6*BZ6</f>
        <v>226.988</v>
      </c>
      <c r="FY6" s="164">
        <f>$AB$6*CA6</f>
        <v>0</v>
      </c>
      <c r="FZ6" s="164">
        <f>$AC$6*CB6</f>
        <v>0</v>
      </c>
      <c r="GA6" s="164">
        <f>$AD$6*CC6</f>
        <v>42.560249999999996</v>
      </c>
      <c r="GB6" s="164">
        <f>$AE$6*CD6</f>
        <v>70.933750000000003</v>
      </c>
      <c r="GC6" s="164">
        <f>$AF$6*CE6</f>
        <v>14.18675</v>
      </c>
      <c r="GD6" s="164">
        <f>$AG$6*CF6</f>
        <v>212.80124999999998</v>
      </c>
      <c r="GE6" s="164">
        <f>$AH$6*CG6</f>
        <v>28.3735</v>
      </c>
      <c r="GF6" s="164">
        <f>$AI$6*CH6</f>
        <v>28.3735</v>
      </c>
      <c r="GG6" s="164">
        <f>$AJ$6*CI6</f>
        <v>70.933750000000003</v>
      </c>
      <c r="GH6" s="164">
        <f>$AK$6*CJ6</f>
        <v>85.120499999999993</v>
      </c>
      <c r="GI6" s="164">
        <f>$AL$6*CK6</f>
        <v>340.48199999999997</v>
      </c>
      <c r="GJ6" s="164">
        <f>$AM$6*CL6</f>
        <v>14.18675</v>
      </c>
      <c r="GK6" s="164">
        <f>$AN$6*CM6</f>
        <v>340.48199999999997</v>
      </c>
      <c r="GL6" s="173">
        <f>$AO$6*CN6</f>
        <v>226.988</v>
      </c>
      <c r="GM6" s="229"/>
      <c r="GN6" s="172">
        <f>$Z$6*CP6</f>
        <v>0</v>
      </c>
      <c r="GO6" s="164">
        <f>$AA$6*CQ6</f>
        <v>0</v>
      </c>
      <c r="GP6" s="164">
        <f>$AB$6*CR6</f>
        <v>0</v>
      </c>
      <c r="GQ6" s="164">
        <f>$AC$6*CS6</f>
        <v>0</v>
      </c>
      <c r="GR6" s="164">
        <f>$AD$6*CT6</f>
        <v>0</v>
      </c>
      <c r="GS6" s="164">
        <f>$AE$6*CU6</f>
        <v>0</v>
      </c>
      <c r="GT6" s="164">
        <f>$AF$6*CV6</f>
        <v>0</v>
      </c>
      <c r="GU6" s="164">
        <f>$AG$6*CW6</f>
        <v>0</v>
      </c>
      <c r="GV6" s="164">
        <f>$AH$6*CX6</f>
        <v>0</v>
      </c>
      <c r="GW6" s="164">
        <f>$AI$6*CY6</f>
        <v>0</v>
      </c>
      <c r="GX6" s="164">
        <f>$AJ$6*CZ6</f>
        <v>0</v>
      </c>
      <c r="GY6" s="164">
        <f>$AK$6*DA6</f>
        <v>0</v>
      </c>
      <c r="GZ6" s="164">
        <f>$AL$6*DB6</f>
        <v>0</v>
      </c>
      <c r="HA6" s="164">
        <f>$AM$6*DC6</f>
        <v>0</v>
      </c>
      <c r="HB6" s="164">
        <f>$AN$6*DD6</f>
        <v>0</v>
      </c>
      <c r="HC6" s="173">
        <f>$AO$6*DE6</f>
        <v>0</v>
      </c>
      <c r="HD6" s="229"/>
      <c r="HE6" s="172">
        <f>$Z$6*DG6</f>
        <v>0</v>
      </c>
      <c r="HF6" s="164">
        <f>$AA$6*DH6</f>
        <v>255.36149999999995</v>
      </c>
      <c r="HG6" s="164">
        <f>$AB$6*DI6</f>
        <v>510.72299999999996</v>
      </c>
      <c r="HH6" s="164">
        <f>$AC$6*DJ6</f>
        <v>255.36149999999998</v>
      </c>
      <c r="HI6" s="164">
        <f>$AD$6*DK6</f>
        <v>0</v>
      </c>
      <c r="HJ6" s="164">
        <f>$AE$6*DL6</f>
        <v>0</v>
      </c>
      <c r="HK6" s="164">
        <f>$AF$6*DM6</f>
        <v>0</v>
      </c>
      <c r="HL6" s="164">
        <f>$AG$6*DN6</f>
        <v>0</v>
      </c>
      <c r="HM6" s="164">
        <f>$AH$6*DO6</f>
        <v>0</v>
      </c>
      <c r="HN6" s="164">
        <f>$AI$6*DP6</f>
        <v>0</v>
      </c>
      <c r="HO6" s="164">
        <f>$AJ$6*DQ6</f>
        <v>0</v>
      </c>
      <c r="HP6" s="164">
        <f>$AK$6*DR6</f>
        <v>0</v>
      </c>
      <c r="HQ6" s="164">
        <f>$AL$6*DS6</f>
        <v>0</v>
      </c>
      <c r="HR6" s="164">
        <f>$AM$6*DT6</f>
        <v>0</v>
      </c>
      <c r="HS6" s="164">
        <f>$AN$6*DU6</f>
        <v>0</v>
      </c>
      <c r="HT6" s="173">
        <f>$AO$6*DV6</f>
        <v>0</v>
      </c>
      <c r="HU6" s="229"/>
      <c r="HV6" s="172">
        <f>$Z$6*DX6</f>
        <v>0</v>
      </c>
      <c r="HW6" s="164">
        <f>$AA$6*DY6</f>
        <v>0</v>
      </c>
      <c r="HX6" s="164">
        <f>$AB$6*DZ6</f>
        <v>0</v>
      </c>
      <c r="HY6" s="164">
        <f>$AC$6*EA6</f>
        <v>0</v>
      </c>
      <c r="HZ6" s="164">
        <f>$AD$6*EB6</f>
        <v>0</v>
      </c>
      <c r="IA6" s="164">
        <f>$AE$6*EC6</f>
        <v>0</v>
      </c>
      <c r="IB6" s="164">
        <f>$AF$6*ED6</f>
        <v>0</v>
      </c>
      <c r="IC6" s="164">
        <f>$AG$6*EE6</f>
        <v>0</v>
      </c>
      <c r="ID6" s="164">
        <f>$AH$6*EF6</f>
        <v>0</v>
      </c>
      <c r="IE6" s="164">
        <f>$AI$6*EG6</f>
        <v>0</v>
      </c>
      <c r="IF6" s="164">
        <f>$AJ$6*EH6</f>
        <v>0</v>
      </c>
      <c r="IG6" s="164">
        <f>$AK$6*EI6</f>
        <v>0</v>
      </c>
      <c r="IH6" s="164">
        <f>$AL$6*EJ6</f>
        <v>0</v>
      </c>
      <c r="II6" s="164">
        <f>$AM$6*EK6</f>
        <v>0</v>
      </c>
      <c r="IJ6" s="164">
        <f>$AN$6*EL6</f>
        <v>0</v>
      </c>
      <c r="IK6" s="173">
        <f>$AO$6*EM6</f>
        <v>0</v>
      </c>
      <c r="IM6" s="46" t="s">
        <v>224</v>
      </c>
      <c r="IN6" s="62">
        <f t="shared" ref="IN6:IN20" si="4">INDEX($EO$39:$FD$39,MATCH($IM6,$EO$4:$FD$4,0))</f>
        <v>0</v>
      </c>
      <c r="IO6" s="289">
        <f t="shared" ref="IO6:IO20" si="5">INDEX($FF$39:$FU$39,MATCH($IM6,$FF$4:$FU$4,0))</f>
        <v>0</v>
      </c>
      <c r="IP6" s="289">
        <f t="shared" ref="IP6:IP20" si="6">INDEX($FW$39:$GL$39,MATCH($IM6,$FW$4:$GL$4,0))</f>
        <v>5883.3942570856498</v>
      </c>
      <c r="IQ6" s="289">
        <f t="shared" ref="IQ6:IQ20" si="7">INDEX($GN$39:$HC$39,MATCH($IM6,$GN$4:$HC$4,0))</f>
        <v>0</v>
      </c>
      <c r="IR6" s="289">
        <f t="shared" ref="IR6:IR20" si="8">INDEX($HE$39:$HT$39,MATCH($IM6,$HE$4:$HT$4,0))</f>
        <v>7644.6179999999986</v>
      </c>
      <c r="IS6" s="236">
        <f t="shared" ref="IS6:IS20" si="9">INDEX($HV$39:$IK$39,MATCH($IM6,$HV$4:$IK$4,0))</f>
        <v>0</v>
      </c>
    </row>
    <row r="7" spans="1:253">
      <c r="A7" s="368"/>
      <c r="B7" s="145">
        <f>INDEX('Waste Projections'!$H9:$AL9,MATCH('6. YTS UCRTS+Decentral Compost'!$B$1,'Waste Projections'!$H$6:$AL$6,0))</f>
        <v>2837.35</v>
      </c>
      <c r="C7" s="286" t="s">
        <v>294</v>
      </c>
      <c r="D7" s="154" t="s">
        <v>297</v>
      </c>
      <c r="E7" s="83" t="s">
        <v>249</v>
      </c>
      <c r="F7" s="83" t="s">
        <v>249</v>
      </c>
      <c r="G7" s="156">
        <v>8.4</v>
      </c>
      <c r="H7" s="83" t="s">
        <v>219</v>
      </c>
      <c r="I7" s="156">
        <v>0</v>
      </c>
      <c r="J7" s="156" t="str">
        <f t="shared" si="1"/>
        <v>N/A</v>
      </c>
      <c r="K7" s="156">
        <v>0</v>
      </c>
      <c r="L7" s="240" t="str">
        <f t="shared" si="2"/>
        <v>N/A</v>
      </c>
      <c r="M7" s="243">
        <f t="shared" ref="M7:M21" si="10">$M$5</f>
        <v>1200</v>
      </c>
      <c r="N7" s="190" t="str">
        <f t="shared" si="3"/>
        <v>Rail</v>
      </c>
      <c r="O7" s="156">
        <v>12</v>
      </c>
      <c r="P7" s="190" t="s">
        <v>219</v>
      </c>
      <c r="Q7" s="172">
        <f t="shared" si="0"/>
        <v>27510.945599999999</v>
      </c>
      <c r="R7" s="164">
        <f t="shared" si="0"/>
        <v>0</v>
      </c>
      <c r="S7" s="164">
        <f t="shared" si="0"/>
        <v>0</v>
      </c>
      <c r="T7" s="173">
        <f t="shared" si="0"/>
        <v>2179084.7999999998</v>
      </c>
      <c r="U7" s="172">
        <f>INDEX('Transportation GHG'!$B$21:$B$24,MATCH('6. YTS UCRTS+Decentral Compost'!U$4,'Transportation GHG'!$A$21:$A$24,0))*Q7</f>
        <v>4.9358868859569229</v>
      </c>
      <c r="V7" s="164">
        <f>INDEX('Transportation GHG'!$B$21:$B$24,MATCH('6. YTS UCRTS+Decentral Compost'!V$4,'Transportation GHG'!$A$21:$A$24,0))*R7</f>
        <v>0</v>
      </c>
      <c r="W7" s="164">
        <f>INDEX('Transportation GHG'!$B$21:$B$24,MATCH('6. YTS UCRTS+Decentral Compost'!W$4,'Transportation GHG'!$A$21:$A$24,0))*S7</f>
        <v>0</v>
      </c>
      <c r="X7" s="173">
        <f>INDEX('Transportation GHG'!$B$21:$B$24,MATCH('6. YTS UCRTS+Decentral Compost'!X$4,'Transportation GHG'!$A$21:$A$24,0))*T7</f>
        <v>51.651396214634147</v>
      </c>
      <c r="Z7" s="172">
        <f>INDEX('Waste Composition'!$P$5:$P$20,MATCH('6. YTS UCRTS+Decentral Compost'!Z$4,'Waste Composition'!$O$5:$O$20,0))*$B7</f>
        <v>113.494</v>
      </c>
      <c r="AA7" s="164">
        <f>INDEX('Waste Composition'!$P$5:$P$20,MATCH('6. YTS UCRTS+Decentral Compost'!AA$4,'Waste Composition'!$O$5:$O$20,0))*$B7</f>
        <v>482.34949999999992</v>
      </c>
      <c r="AB7" s="164">
        <f>INDEX('Waste Composition'!$P$5:$P$20,MATCH('6. YTS UCRTS+Decentral Compost'!AB$4,'Waste Composition'!$O$5:$O$20,0))*$B7</f>
        <v>510.72299999999996</v>
      </c>
      <c r="AC7" s="164">
        <f>INDEX('Waste Composition'!$P$5:$P$20,MATCH('6. YTS UCRTS+Decentral Compost'!AC$4,'Waste Composition'!$O$5:$O$20,0))*$B7</f>
        <v>255.36149999999998</v>
      </c>
      <c r="AD7" s="164">
        <f>INDEX('Waste Composition'!$P$5:$P$20,MATCH('6. YTS UCRTS+Decentral Compost'!AD$4,'Waste Composition'!$O$5:$O$20,0))*$B7</f>
        <v>42.560249999999996</v>
      </c>
      <c r="AE7" s="164">
        <f>INDEX('Waste Composition'!$P$5:$P$20,MATCH('6. YTS UCRTS+Decentral Compost'!AE$4,'Waste Composition'!$O$5:$O$20,0))*$B7</f>
        <v>70.933750000000003</v>
      </c>
      <c r="AF7" s="164">
        <f>INDEX('Waste Composition'!$P$5:$P$20,MATCH('6. YTS UCRTS+Decentral Compost'!AF$4,'Waste Composition'!$O$5:$O$20,0))*$B7</f>
        <v>14.18675</v>
      </c>
      <c r="AG7" s="164">
        <f>INDEX('Waste Composition'!$P$5:$P$20,MATCH('6. YTS UCRTS+Decentral Compost'!AG$4,'Waste Composition'!$O$5:$O$20,0))*$B7</f>
        <v>212.80124999999998</v>
      </c>
      <c r="AH7" s="164">
        <f>INDEX('Waste Composition'!$P$5:$P$20,MATCH('6. YTS UCRTS+Decentral Compost'!AH$4,'Waste Composition'!$O$5:$O$20,0))*$B7</f>
        <v>28.3735</v>
      </c>
      <c r="AI7" s="164">
        <f>INDEX('Waste Composition'!$P$5:$P$20,MATCH('6. YTS UCRTS+Decentral Compost'!AI$4,'Waste Composition'!$O$5:$O$20,0))*$B7</f>
        <v>28.3735</v>
      </c>
      <c r="AJ7" s="164">
        <f>INDEX('Waste Composition'!$P$5:$P$20,MATCH('6. YTS UCRTS+Decentral Compost'!AJ$4,'Waste Composition'!$O$5:$O$20,0))*$B7</f>
        <v>70.933750000000003</v>
      </c>
      <c r="AK7" s="164">
        <f>INDEX('Waste Composition'!$P$5:$P$20,MATCH('6. YTS UCRTS+Decentral Compost'!AK$4,'Waste Composition'!$O$5:$O$20,0))*$B7</f>
        <v>85.120499999999993</v>
      </c>
      <c r="AL7" s="164">
        <f>INDEX('Waste Composition'!$P$5:$P$20,MATCH('6. YTS UCRTS+Decentral Compost'!AL$4,'Waste Composition'!$O$5:$O$20,0))*$B7</f>
        <v>340.48199999999997</v>
      </c>
      <c r="AM7" s="164">
        <f>INDEX('Waste Composition'!$P$5:$P$20,MATCH('6. YTS UCRTS+Decentral Compost'!AM$4,'Waste Composition'!$O$5:$O$20,0))*$B7</f>
        <v>14.18675</v>
      </c>
      <c r="AN7" s="164">
        <f>INDEX('Waste Composition'!$P$5:$P$20,MATCH('6. YTS UCRTS+Decentral Compost'!AN$4,'Waste Composition'!$O$5:$O$20,0))*$B7</f>
        <v>340.48199999999997</v>
      </c>
      <c r="AO7" s="173">
        <f>INDEX('Waste Composition'!$P$5:$P$20,MATCH('6. YTS UCRTS+Decentral Compost'!AO$4,'Waste Composition'!$O$5:$O$20,0))*$B7</f>
        <v>226.988</v>
      </c>
      <c r="AQ7" s="214">
        <v>0</v>
      </c>
      <c r="AR7" s="215">
        <v>0</v>
      </c>
      <c r="AS7" s="215">
        <v>0</v>
      </c>
      <c r="AT7" s="215">
        <v>0</v>
      </c>
      <c r="AU7" s="215">
        <v>0</v>
      </c>
      <c r="AV7" s="215">
        <v>0</v>
      </c>
      <c r="AW7" s="215">
        <v>0</v>
      </c>
      <c r="AX7" s="215">
        <v>0</v>
      </c>
      <c r="AY7" s="215">
        <v>0</v>
      </c>
      <c r="AZ7" s="215">
        <v>0</v>
      </c>
      <c r="BA7" s="215">
        <v>0</v>
      </c>
      <c r="BB7" s="215">
        <v>0</v>
      </c>
      <c r="BC7" s="215">
        <v>0</v>
      </c>
      <c r="BD7" s="215">
        <v>0</v>
      </c>
      <c r="BE7" s="215">
        <v>0</v>
      </c>
      <c r="BF7" s="215">
        <v>0</v>
      </c>
      <c r="BH7" s="214">
        <v>0</v>
      </c>
      <c r="BI7" s="215">
        <v>0</v>
      </c>
      <c r="BJ7" s="215">
        <v>0</v>
      </c>
      <c r="BK7" s="215">
        <v>0</v>
      </c>
      <c r="BL7" s="215">
        <v>0</v>
      </c>
      <c r="BM7" s="215">
        <v>0</v>
      </c>
      <c r="BN7" s="215">
        <v>0</v>
      </c>
      <c r="BO7" s="215">
        <v>0</v>
      </c>
      <c r="BP7" s="215">
        <v>0</v>
      </c>
      <c r="BQ7" s="215">
        <v>0</v>
      </c>
      <c r="BR7" s="215">
        <v>0</v>
      </c>
      <c r="BS7" s="215">
        <v>0</v>
      </c>
      <c r="BT7" s="215">
        <v>0</v>
      </c>
      <c r="BU7" s="215">
        <v>0</v>
      </c>
      <c r="BV7" s="215">
        <v>0</v>
      </c>
      <c r="BW7" s="219">
        <v>0</v>
      </c>
      <c r="BY7" s="214">
        <v>1</v>
      </c>
      <c r="BZ7" s="215">
        <f>'Waste Composition'!$G$5/'Waste Composition'!$P$5</f>
        <v>0.4705882352941177</v>
      </c>
      <c r="CA7" s="215">
        <v>0</v>
      </c>
      <c r="CB7" s="215">
        <v>0</v>
      </c>
      <c r="CC7" s="215">
        <v>1</v>
      </c>
      <c r="CD7" s="215">
        <v>1</v>
      </c>
      <c r="CE7" s="215">
        <v>1</v>
      </c>
      <c r="CF7" s="215">
        <v>1</v>
      </c>
      <c r="CG7" s="215">
        <v>1</v>
      </c>
      <c r="CH7" s="215">
        <v>1</v>
      </c>
      <c r="CI7" s="215">
        <v>1</v>
      </c>
      <c r="CJ7" s="215">
        <v>1</v>
      </c>
      <c r="CK7" s="215">
        <v>1</v>
      </c>
      <c r="CL7" s="215">
        <v>1</v>
      </c>
      <c r="CM7" s="215">
        <v>1</v>
      </c>
      <c r="CN7" s="219">
        <v>1</v>
      </c>
      <c r="CP7" s="214">
        <v>0</v>
      </c>
      <c r="CQ7" s="215">
        <v>0</v>
      </c>
      <c r="CR7" s="215">
        <v>0</v>
      </c>
      <c r="CS7" s="215">
        <v>0</v>
      </c>
      <c r="CT7" s="215">
        <v>0</v>
      </c>
      <c r="CU7" s="215">
        <v>0</v>
      </c>
      <c r="CV7" s="215">
        <v>0</v>
      </c>
      <c r="CW7" s="215">
        <v>0</v>
      </c>
      <c r="CX7" s="215">
        <v>0</v>
      </c>
      <c r="CY7" s="215">
        <v>0</v>
      </c>
      <c r="CZ7" s="215">
        <v>0</v>
      </c>
      <c r="DA7" s="215">
        <v>0</v>
      </c>
      <c r="DB7" s="215">
        <v>0</v>
      </c>
      <c r="DC7" s="215">
        <v>0</v>
      </c>
      <c r="DD7" s="215">
        <v>0</v>
      </c>
      <c r="DE7" s="219">
        <v>0</v>
      </c>
      <c r="DG7" s="214">
        <v>0</v>
      </c>
      <c r="DH7" s="215">
        <f>'Waste Composition'!$G$16/'Waste Composition'!$P$5</f>
        <v>0.52941176470588236</v>
      </c>
      <c r="DI7" s="215">
        <v>1</v>
      </c>
      <c r="DJ7" s="215">
        <v>1</v>
      </c>
      <c r="DK7" s="215">
        <v>0</v>
      </c>
      <c r="DL7" s="215">
        <v>0</v>
      </c>
      <c r="DM7" s="215">
        <v>0</v>
      </c>
      <c r="DN7" s="215">
        <v>0</v>
      </c>
      <c r="DO7" s="215">
        <v>0</v>
      </c>
      <c r="DP7" s="215">
        <v>0</v>
      </c>
      <c r="DQ7" s="215">
        <v>0</v>
      </c>
      <c r="DR7" s="215">
        <v>0</v>
      </c>
      <c r="DS7" s="215">
        <v>0</v>
      </c>
      <c r="DT7" s="215">
        <v>0</v>
      </c>
      <c r="DU7" s="215">
        <v>0</v>
      </c>
      <c r="DV7" s="219">
        <v>0</v>
      </c>
      <c r="DX7" s="214">
        <v>0</v>
      </c>
      <c r="DY7" s="215">
        <v>0</v>
      </c>
      <c r="DZ7" s="215">
        <v>0</v>
      </c>
      <c r="EA7" s="215">
        <v>0</v>
      </c>
      <c r="EB7" s="215">
        <v>0</v>
      </c>
      <c r="EC7" s="215">
        <v>0</v>
      </c>
      <c r="ED7" s="215">
        <v>0</v>
      </c>
      <c r="EE7" s="215">
        <v>0</v>
      </c>
      <c r="EF7" s="215">
        <v>0</v>
      </c>
      <c r="EG7" s="215">
        <v>0</v>
      </c>
      <c r="EH7" s="215">
        <v>0</v>
      </c>
      <c r="EI7" s="215">
        <v>0</v>
      </c>
      <c r="EJ7" s="215">
        <v>0</v>
      </c>
      <c r="EK7" s="215">
        <v>0</v>
      </c>
      <c r="EL7" s="215">
        <v>0</v>
      </c>
      <c r="EM7" s="219">
        <v>0</v>
      </c>
      <c r="EO7" s="172">
        <f>$Z$7*AQ7</f>
        <v>0</v>
      </c>
      <c r="EP7" s="164">
        <f>$AA$7*AR7</f>
        <v>0</v>
      </c>
      <c r="EQ7" s="164">
        <f>$AB$7*AS7</f>
        <v>0</v>
      </c>
      <c r="ER7" s="164">
        <f>$AC$7*AT7</f>
        <v>0</v>
      </c>
      <c r="ES7" s="164">
        <f>$AD$7*AU7</f>
        <v>0</v>
      </c>
      <c r="ET7" s="164">
        <f>$AE$7*AV7</f>
        <v>0</v>
      </c>
      <c r="EU7" s="164">
        <f>$AF$7*AW7</f>
        <v>0</v>
      </c>
      <c r="EV7" s="164">
        <f>$AG$7*AX7</f>
        <v>0</v>
      </c>
      <c r="EW7" s="164">
        <f>$AH$7*AY7</f>
        <v>0</v>
      </c>
      <c r="EX7" s="164">
        <f>$AI$7*AZ7</f>
        <v>0</v>
      </c>
      <c r="EY7" s="164">
        <f>$AJ$7*BA7</f>
        <v>0</v>
      </c>
      <c r="EZ7" s="164">
        <f>$AK$7*BB7</f>
        <v>0</v>
      </c>
      <c r="FA7" s="164">
        <f>$AL$7*BC7</f>
        <v>0</v>
      </c>
      <c r="FB7" s="164">
        <f>$AM$7*BD7</f>
        <v>0</v>
      </c>
      <c r="FC7" s="164">
        <f>$AN$7*BE7</f>
        <v>0</v>
      </c>
      <c r="FD7" s="173">
        <f>$AO$7*BF7</f>
        <v>0</v>
      </c>
      <c r="FE7" s="229"/>
      <c r="FF7" s="172">
        <f>$Z$7*BH7</f>
        <v>0</v>
      </c>
      <c r="FG7" s="164">
        <f>$AA$7*BI7</f>
        <v>0</v>
      </c>
      <c r="FH7" s="164">
        <f>$AB$7*BJ7</f>
        <v>0</v>
      </c>
      <c r="FI7" s="164">
        <f>$AC$7*BK7</f>
        <v>0</v>
      </c>
      <c r="FJ7" s="164">
        <f>$AD$7*BL7</f>
        <v>0</v>
      </c>
      <c r="FK7" s="164">
        <f>$AE$7*BM7</f>
        <v>0</v>
      </c>
      <c r="FL7" s="164">
        <f>$AF$7*BN7</f>
        <v>0</v>
      </c>
      <c r="FM7" s="164">
        <f>$AG$7*BO7</f>
        <v>0</v>
      </c>
      <c r="FN7" s="164">
        <f>$AH$7*BP7</f>
        <v>0</v>
      </c>
      <c r="FO7" s="164">
        <f>$AI$7*BQ7</f>
        <v>0</v>
      </c>
      <c r="FP7" s="164">
        <f>$AJ$7*BR7</f>
        <v>0</v>
      </c>
      <c r="FQ7" s="164">
        <f>$AK$7*BS7</f>
        <v>0</v>
      </c>
      <c r="FR7" s="164">
        <f>$AL$7*BT7</f>
        <v>0</v>
      </c>
      <c r="FS7" s="164">
        <f>$AM$7*BU7</f>
        <v>0</v>
      </c>
      <c r="FT7" s="164">
        <f>$AN$7*BV7</f>
        <v>0</v>
      </c>
      <c r="FU7" s="173">
        <f>$AO$7*BW7</f>
        <v>0</v>
      </c>
      <c r="FV7" s="229"/>
      <c r="FW7" s="172">
        <f>$Z$7*BY7</f>
        <v>113.494</v>
      </c>
      <c r="FX7" s="164">
        <f>$AA$7*BZ7</f>
        <v>226.988</v>
      </c>
      <c r="FY7" s="164">
        <f>$AB$7*CA7</f>
        <v>0</v>
      </c>
      <c r="FZ7" s="164">
        <f>$AC$7*CB7</f>
        <v>0</v>
      </c>
      <c r="GA7" s="164">
        <f>$AD$7*CC7</f>
        <v>42.560249999999996</v>
      </c>
      <c r="GB7" s="164">
        <f>$AE$7*CD7</f>
        <v>70.933750000000003</v>
      </c>
      <c r="GC7" s="164">
        <f>$AF$7*CE7</f>
        <v>14.18675</v>
      </c>
      <c r="GD7" s="164">
        <f>$AG$7*CF7</f>
        <v>212.80124999999998</v>
      </c>
      <c r="GE7" s="164">
        <f>$AH$7*CG7</f>
        <v>28.3735</v>
      </c>
      <c r="GF7" s="164">
        <f>$AI$7*CH7</f>
        <v>28.3735</v>
      </c>
      <c r="GG7" s="164">
        <f>$AJ$7*CI7</f>
        <v>70.933750000000003</v>
      </c>
      <c r="GH7" s="164">
        <f>$AK$7*CJ7</f>
        <v>85.120499999999993</v>
      </c>
      <c r="GI7" s="164">
        <f>$AL$7*CK7</f>
        <v>340.48199999999997</v>
      </c>
      <c r="GJ7" s="164">
        <f>$AM$7*CL7</f>
        <v>14.18675</v>
      </c>
      <c r="GK7" s="164">
        <f>$AN$7*CM7</f>
        <v>340.48199999999997</v>
      </c>
      <c r="GL7" s="173">
        <f>$AO$7*CN7</f>
        <v>226.988</v>
      </c>
      <c r="GM7" s="229"/>
      <c r="GN7" s="172">
        <f>$Z$7*CP7</f>
        <v>0</v>
      </c>
      <c r="GO7" s="164">
        <f>$AA$7*CQ7</f>
        <v>0</v>
      </c>
      <c r="GP7" s="164">
        <f>$AB$7*CR7</f>
        <v>0</v>
      </c>
      <c r="GQ7" s="164">
        <f>$AC$7*CS7</f>
        <v>0</v>
      </c>
      <c r="GR7" s="164">
        <f>$AD$7*CT7</f>
        <v>0</v>
      </c>
      <c r="GS7" s="164">
        <f>$AE$7*CU7</f>
        <v>0</v>
      </c>
      <c r="GT7" s="164">
        <f>$AF$7*CV7</f>
        <v>0</v>
      </c>
      <c r="GU7" s="164">
        <f>$AG$7*CW7</f>
        <v>0</v>
      </c>
      <c r="GV7" s="164">
        <f>$AH$7*CX7</f>
        <v>0</v>
      </c>
      <c r="GW7" s="164">
        <f>$AI$7*CY7</f>
        <v>0</v>
      </c>
      <c r="GX7" s="164">
        <f>$AJ$7*CZ7</f>
        <v>0</v>
      </c>
      <c r="GY7" s="164">
        <f>$AK$7*DA7</f>
        <v>0</v>
      </c>
      <c r="GZ7" s="164">
        <f>$AL$7*DB7</f>
        <v>0</v>
      </c>
      <c r="HA7" s="164">
        <f>$AM$7*DC7</f>
        <v>0</v>
      </c>
      <c r="HB7" s="164">
        <f>$AN$7*DD7</f>
        <v>0</v>
      </c>
      <c r="HC7" s="173">
        <f>$AO$7*DE7</f>
        <v>0</v>
      </c>
      <c r="HD7" s="229"/>
      <c r="HE7" s="172">
        <f>$Z$7*DG7</f>
        <v>0</v>
      </c>
      <c r="HF7" s="164">
        <f>$AA$7*DH7</f>
        <v>255.36149999999995</v>
      </c>
      <c r="HG7" s="164">
        <f>$AB$7*DI7</f>
        <v>510.72299999999996</v>
      </c>
      <c r="HH7" s="164">
        <f>$AC$7*DJ7</f>
        <v>255.36149999999998</v>
      </c>
      <c r="HI7" s="164">
        <f>$AD$7*DK7</f>
        <v>0</v>
      </c>
      <c r="HJ7" s="164">
        <f>$AE$7*DL7</f>
        <v>0</v>
      </c>
      <c r="HK7" s="164">
        <f>$AF$7*DM7</f>
        <v>0</v>
      </c>
      <c r="HL7" s="164">
        <f>$AG$7*DN7</f>
        <v>0</v>
      </c>
      <c r="HM7" s="164">
        <f>$AH$7*DO7</f>
        <v>0</v>
      </c>
      <c r="HN7" s="164">
        <f>$AI$7*DP7</f>
        <v>0</v>
      </c>
      <c r="HO7" s="164">
        <f>$AJ$7*DQ7</f>
        <v>0</v>
      </c>
      <c r="HP7" s="164">
        <f>$AK$7*DR7</f>
        <v>0</v>
      </c>
      <c r="HQ7" s="164">
        <f>$AL$7*DS7</f>
        <v>0</v>
      </c>
      <c r="HR7" s="164">
        <f>$AM$7*DT7</f>
        <v>0</v>
      </c>
      <c r="HS7" s="164">
        <f>$AN$7*DU7</f>
        <v>0</v>
      </c>
      <c r="HT7" s="173">
        <f>$AO$7*DV7</f>
        <v>0</v>
      </c>
      <c r="HU7" s="229"/>
      <c r="HV7" s="172">
        <f>$Z$7*DX7</f>
        <v>0</v>
      </c>
      <c r="HW7" s="164">
        <f>$AA$7*DY7</f>
        <v>0</v>
      </c>
      <c r="HX7" s="164">
        <f>$AB$7*DZ7</f>
        <v>0</v>
      </c>
      <c r="HY7" s="164">
        <f>$AC$7*EA7</f>
        <v>0</v>
      </c>
      <c r="HZ7" s="164">
        <f>$AD$7*EB7</f>
        <v>0</v>
      </c>
      <c r="IA7" s="164">
        <f>$AE$7*EC7</f>
        <v>0</v>
      </c>
      <c r="IB7" s="164">
        <f>$AF$7*ED7</f>
        <v>0</v>
      </c>
      <c r="IC7" s="164">
        <f>$AG$7*EE7</f>
        <v>0</v>
      </c>
      <c r="ID7" s="164">
        <f>$AH$7*EF7</f>
        <v>0</v>
      </c>
      <c r="IE7" s="164">
        <f>$AI$7*EG7</f>
        <v>0</v>
      </c>
      <c r="IF7" s="164">
        <f>$AJ$7*EH7</f>
        <v>0</v>
      </c>
      <c r="IG7" s="164">
        <f>$AK$7*EI7</f>
        <v>0</v>
      </c>
      <c r="IH7" s="164">
        <f>$AL$7*EJ7</f>
        <v>0</v>
      </c>
      <c r="II7" s="164">
        <f>$AM$7*EK7</f>
        <v>0</v>
      </c>
      <c r="IJ7" s="164">
        <f>$AN$7*EL7</f>
        <v>0</v>
      </c>
      <c r="IK7" s="173">
        <f>$AO$7*EM7</f>
        <v>0</v>
      </c>
      <c r="IM7" s="58" t="s">
        <v>129</v>
      </c>
      <c r="IN7" s="62">
        <f t="shared" si="4"/>
        <v>0</v>
      </c>
      <c r="IO7" s="289">
        <f t="shared" si="5"/>
        <v>0</v>
      </c>
      <c r="IP7" s="289">
        <f t="shared" si="6"/>
        <v>0</v>
      </c>
      <c r="IQ7" s="289">
        <f t="shared" si="7"/>
        <v>0</v>
      </c>
      <c r="IR7" s="289">
        <f t="shared" si="8"/>
        <v>15289.236000000001</v>
      </c>
      <c r="IS7" s="236">
        <f t="shared" si="9"/>
        <v>0</v>
      </c>
    </row>
    <row r="8" spans="1:253">
      <c r="A8" s="62" t="s">
        <v>254</v>
      </c>
      <c r="B8" s="145">
        <f>INDEX('Waste Projections'!$H10:$AL10,MATCH('6. YTS UCRTS+Decentral Compost'!$B$1,'Waste Projections'!$H$6:$AL$6,0))</f>
        <v>1130.6199999999999</v>
      </c>
      <c r="C8" s="286" t="s">
        <v>294</v>
      </c>
      <c r="D8" s="154" t="s">
        <v>257</v>
      </c>
      <c r="E8" s="83" t="s">
        <v>249</v>
      </c>
      <c r="F8" s="83" t="s">
        <v>249</v>
      </c>
      <c r="G8" s="156">
        <v>12.5</v>
      </c>
      <c r="H8" s="83" t="s">
        <v>220</v>
      </c>
      <c r="I8" s="156">
        <v>0</v>
      </c>
      <c r="J8" s="156" t="str">
        <f t="shared" si="1"/>
        <v>N/A</v>
      </c>
      <c r="K8" s="156">
        <v>0</v>
      </c>
      <c r="L8" s="240" t="str">
        <f t="shared" si="2"/>
        <v>N/A</v>
      </c>
      <c r="M8" s="243">
        <f t="shared" si="10"/>
        <v>1200</v>
      </c>
      <c r="N8" s="190" t="str">
        <f t="shared" si="3"/>
        <v>Rail</v>
      </c>
      <c r="O8" s="156">
        <v>12</v>
      </c>
      <c r="P8" s="190" t="s">
        <v>219</v>
      </c>
      <c r="Q8" s="172">
        <f t="shared" si="0"/>
        <v>4884.2783999999992</v>
      </c>
      <c r="R8" s="164">
        <f t="shared" si="0"/>
        <v>9044.9600000000009</v>
      </c>
      <c r="S8" s="164">
        <f t="shared" si="0"/>
        <v>0</v>
      </c>
      <c r="T8" s="173">
        <f t="shared" si="0"/>
        <v>868316.16000000003</v>
      </c>
      <c r="U8" s="172">
        <f>INDEX('Transportation GHG'!$B$21:$B$24,MATCH('6. YTS UCRTS+Decentral Compost'!U$4,'Transportation GHG'!$A$21:$A$24,0))*Q8</f>
        <v>0.87631468770461529</v>
      </c>
      <c r="V8" s="164">
        <f>INDEX('Transportation GHG'!$B$21:$B$24,MATCH('6. YTS UCRTS+Decentral Compost'!V$4,'Transportation GHG'!$A$21:$A$24,0))*R8</f>
        <v>0.81140248861538466</v>
      </c>
      <c r="W8" s="164">
        <f>INDEX('Transportation GHG'!$B$21:$B$24,MATCH('6. YTS UCRTS+Decentral Compost'!W$4,'Transportation GHG'!$A$21:$A$24,0))*S8</f>
        <v>0</v>
      </c>
      <c r="X8" s="173">
        <f>INDEX('Transportation GHG'!$B$21:$B$24,MATCH('6. YTS UCRTS+Decentral Compost'!X$4,'Transportation GHG'!$A$21:$A$24,0))*T8</f>
        <v>20.581916784390248</v>
      </c>
      <c r="Z8" s="172">
        <f>INDEX('Waste Composition'!$P$5:$P$20,MATCH('6. YTS UCRTS+Decentral Compost'!Z$4,'Waste Composition'!$O$5:$O$20,0))*$B8</f>
        <v>45.224799999999995</v>
      </c>
      <c r="AA8" s="164">
        <f>INDEX('Waste Composition'!$P$5:$P$20,MATCH('6. YTS UCRTS+Decentral Compost'!AA$4,'Waste Composition'!$O$5:$O$20,0))*$B8</f>
        <v>192.20539999999997</v>
      </c>
      <c r="AB8" s="164">
        <f>INDEX('Waste Composition'!$P$5:$P$20,MATCH('6. YTS UCRTS+Decentral Compost'!AB$4,'Waste Composition'!$O$5:$O$20,0))*$B8</f>
        <v>203.51159999999996</v>
      </c>
      <c r="AC8" s="164">
        <f>INDEX('Waste Composition'!$P$5:$P$20,MATCH('6. YTS UCRTS+Decentral Compost'!AC$4,'Waste Composition'!$O$5:$O$20,0))*$B8</f>
        <v>101.75579999999998</v>
      </c>
      <c r="AD8" s="164">
        <f>INDEX('Waste Composition'!$P$5:$P$20,MATCH('6. YTS UCRTS+Decentral Compost'!AD$4,'Waste Composition'!$O$5:$O$20,0))*$B8</f>
        <v>16.959299999999999</v>
      </c>
      <c r="AE8" s="164">
        <f>INDEX('Waste Composition'!$P$5:$P$20,MATCH('6. YTS UCRTS+Decentral Compost'!AE$4,'Waste Composition'!$O$5:$O$20,0))*$B8</f>
        <v>28.265499999999999</v>
      </c>
      <c r="AF8" s="164">
        <f>INDEX('Waste Composition'!$P$5:$P$20,MATCH('6. YTS UCRTS+Decentral Compost'!AF$4,'Waste Composition'!$O$5:$O$20,0))*$B8</f>
        <v>5.6530999999999993</v>
      </c>
      <c r="AG8" s="164">
        <f>INDEX('Waste Composition'!$P$5:$P$20,MATCH('6. YTS UCRTS+Decentral Compost'!AG$4,'Waste Composition'!$O$5:$O$20,0))*$B8</f>
        <v>84.796499999999995</v>
      </c>
      <c r="AH8" s="164">
        <f>INDEX('Waste Composition'!$P$5:$P$20,MATCH('6. YTS UCRTS+Decentral Compost'!AH$4,'Waste Composition'!$O$5:$O$20,0))*$B8</f>
        <v>11.306199999999999</v>
      </c>
      <c r="AI8" s="164">
        <f>INDEX('Waste Composition'!$P$5:$P$20,MATCH('6. YTS UCRTS+Decentral Compost'!AI$4,'Waste Composition'!$O$5:$O$20,0))*$B8</f>
        <v>11.306199999999999</v>
      </c>
      <c r="AJ8" s="164">
        <f>INDEX('Waste Composition'!$P$5:$P$20,MATCH('6. YTS UCRTS+Decentral Compost'!AJ$4,'Waste Composition'!$O$5:$O$20,0))*$B8</f>
        <v>28.265499999999999</v>
      </c>
      <c r="AK8" s="164">
        <f>INDEX('Waste Composition'!$P$5:$P$20,MATCH('6. YTS UCRTS+Decentral Compost'!AK$4,'Waste Composition'!$O$5:$O$20,0))*$B8</f>
        <v>33.918599999999998</v>
      </c>
      <c r="AL8" s="164">
        <f>INDEX('Waste Composition'!$P$5:$P$20,MATCH('6. YTS UCRTS+Decentral Compost'!AL$4,'Waste Composition'!$O$5:$O$20,0))*$B8</f>
        <v>135.67439999999999</v>
      </c>
      <c r="AM8" s="164">
        <f>INDEX('Waste Composition'!$P$5:$P$20,MATCH('6. YTS UCRTS+Decentral Compost'!AM$4,'Waste Composition'!$O$5:$O$20,0))*$B8</f>
        <v>5.6530999999999993</v>
      </c>
      <c r="AN8" s="164">
        <f>INDEX('Waste Composition'!$P$5:$P$20,MATCH('6. YTS UCRTS+Decentral Compost'!AN$4,'Waste Composition'!$O$5:$O$20,0))*$B8</f>
        <v>135.67439999999999</v>
      </c>
      <c r="AO8" s="173">
        <f>INDEX('Waste Composition'!$P$5:$P$20,MATCH('6. YTS UCRTS+Decentral Compost'!AO$4,'Waste Composition'!$O$5:$O$20,0))*$B8</f>
        <v>90.44959999999999</v>
      </c>
      <c r="AQ8" s="214">
        <v>0</v>
      </c>
      <c r="AR8" s="215">
        <v>0</v>
      </c>
      <c r="AS8" s="215">
        <v>0</v>
      </c>
      <c r="AT8" s="215">
        <v>0</v>
      </c>
      <c r="AU8" s="215">
        <v>0</v>
      </c>
      <c r="AV8" s="215">
        <v>0</v>
      </c>
      <c r="AW8" s="215">
        <v>0</v>
      </c>
      <c r="AX8" s="215">
        <v>0</v>
      </c>
      <c r="AY8" s="215">
        <v>0</v>
      </c>
      <c r="AZ8" s="215">
        <v>0</v>
      </c>
      <c r="BA8" s="215">
        <v>0</v>
      </c>
      <c r="BB8" s="215">
        <v>0</v>
      </c>
      <c r="BC8" s="215">
        <v>0</v>
      </c>
      <c r="BD8" s="215">
        <v>0</v>
      </c>
      <c r="BE8" s="215">
        <v>0</v>
      </c>
      <c r="BF8" s="215">
        <v>0</v>
      </c>
      <c r="BH8" s="214">
        <v>0</v>
      </c>
      <c r="BI8" s="215">
        <v>0</v>
      </c>
      <c r="BJ8" s="215">
        <v>0</v>
      </c>
      <c r="BK8" s="215">
        <v>0</v>
      </c>
      <c r="BL8" s="215">
        <v>0</v>
      </c>
      <c r="BM8" s="215">
        <v>0</v>
      </c>
      <c r="BN8" s="215">
        <v>0</v>
      </c>
      <c r="BO8" s="215">
        <v>0</v>
      </c>
      <c r="BP8" s="215">
        <v>0</v>
      </c>
      <c r="BQ8" s="215">
        <v>0</v>
      </c>
      <c r="BR8" s="215">
        <v>0</v>
      </c>
      <c r="BS8" s="215">
        <v>0</v>
      </c>
      <c r="BT8" s="215">
        <v>0</v>
      </c>
      <c r="BU8" s="215">
        <v>0</v>
      </c>
      <c r="BV8" s="215">
        <v>0</v>
      </c>
      <c r="BW8" s="219">
        <v>0</v>
      </c>
      <c r="BY8" s="214">
        <v>1</v>
      </c>
      <c r="BZ8" s="215">
        <f>'Waste Composition'!$G$5/'Waste Composition'!$P$5</f>
        <v>0.4705882352941177</v>
      </c>
      <c r="CA8" s="215">
        <v>0</v>
      </c>
      <c r="CB8" s="215">
        <v>0</v>
      </c>
      <c r="CC8" s="215">
        <v>1</v>
      </c>
      <c r="CD8" s="215">
        <v>1</v>
      </c>
      <c r="CE8" s="215">
        <v>1</v>
      </c>
      <c r="CF8" s="215">
        <v>1</v>
      </c>
      <c r="CG8" s="215">
        <v>1</v>
      </c>
      <c r="CH8" s="215">
        <v>1</v>
      </c>
      <c r="CI8" s="215">
        <v>1</v>
      </c>
      <c r="CJ8" s="215">
        <v>1</v>
      </c>
      <c r="CK8" s="215">
        <v>1</v>
      </c>
      <c r="CL8" s="215">
        <v>1</v>
      </c>
      <c r="CM8" s="215">
        <v>1</v>
      </c>
      <c r="CN8" s="219">
        <v>1</v>
      </c>
      <c r="CP8" s="214">
        <v>0</v>
      </c>
      <c r="CQ8" s="215">
        <v>0</v>
      </c>
      <c r="CR8" s="215">
        <v>0</v>
      </c>
      <c r="CS8" s="215">
        <v>0</v>
      </c>
      <c r="CT8" s="215">
        <v>0</v>
      </c>
      <c r="CU8" s="215">
        <v>0</v>
      </c>
      <c r="CV8" s="215">
        <v>0</v>
      </c>
      <c r="CW8" s="215">
        <v>0</v>
      </c>
      <c r="CX8" s="215">
        <v>0</v>
      </c>
      <c r="CY8" s="215">
        <v>0</v>
      </c>
      <c r="CZ8" s="215">
        <v>0</v>
      </c>
      <c r="DA8" s="215">
        <v>0</v>
      </c>
      <c r="DB8" s="215">
        <v>0</v>
      </c>
      <c r="DC8" s="215">
        <v>0</v>
      </c>
      <c r="DD8" s="215">
        <v>0</v>
      </c>
      <c r="DE8" s="219">
        <v>0</v>
      </c>
      <c r="DG8" s="214">
        <v>0</v>
      </c>
      <c r="DH8" s="215">
        <f>'Waste Composition'!$G$16/'Waste Composition'!$P$5</f>
        <v>0.52941176470588236</v>
      </c>
      <c r="DI8" s="215">
        <v>1</v>
      </c>
      <c r="DJ8" s="215">
        <v>1</v>
      </c>
      <c r="DK8" s="215">
        <v>0</v>
      </c>
      <c r="DL8" s="215">
        <v>0</v>
      </c>
      <c r="DM8" s="215">
        <v>0</v>
      </c>
      <c r="DN8" s="215">
        <v>0</v>
      </c>
      <c r="DO8" s="215">
        <v>0</v>
      </c>
      <c r="DP8" s="215">
        <v>0</v>
      </c>
      <c r="DQ8" s="215">
        <v>0</v>
      </c>
      <c r="DR8" s="215">
        <v>0</v>
      </c>
      <c r="DS8" s="215">
        <v>0</v>
      </c>
      <c r="DT8" s="215">
        <v>0</v>
      </c>
      <c r="DU8" s="215">
        <v>0</v>
      </c>
      <c r="DV8" s="219">
        <v>0</v>
      </c>
      <c r="DX8" s="214">
        <v>0</v>
      </c>
      <c r="DY8" s="215">
        <v>0</v>
      </c>
      <c r="DZ8" s="215">
        <v>0</v>
      </c>
      <c r="EA8" s="215">
        <v>0</v>
      </c>
      <c r="EB8" s="215">
        <v>0</v>
      </c>
      <c r="EC8" s="215">
        <v>0</v>
      </c>
      <c r="ED8" s="215">
        <v>0</v>
      </c>
      <c r="EE8" s="215">
        <v>0</v>
      </c>
      <c r="EF8" s="215">
        <v>0</v>
      </c>
      <c r="EG8" s="215">
        <v>0</v>
      </c>
      <c r="EH8" s="215">
        <v>0</v>
      </c>
      <c r="EI8" s="215">
        <v>0</v>
      </c>
      <c r="EJ8" s="215">
        <v>0</v>
      </c>
      <c r="EK8" s="215">
        <v>0</v>
      </c>
      <c r="EL8" s="215">
        <v>0</v>
      </c>
      <c r="EM8" s="219">
        <v>0</v>
      </c>
      <c r="EO8" s="172">
        <f>$Z$8*AQ8</f>
        <v>0</v>
      </c>
      <c r="EP8" s="164">
        <f>$AA$8*AR8</f>
        <v>0</v>
      </c>
      <c r="EQ8" s="164">
        <f>$AB$8*AS8</f>
        <v>0</v>
      </c>
      <c r="ER8" s="164">
        <f>$AC$8*AT8</f>
        <v>0</v>
      </c>
      <c r="ES8" s="164">
        <f>$AD$8*AU8</f>
        <v>0</v>
      </c>
      <c r="ET8" s="164">
        <f>$AE$8*AV8</f>
        <v>0</v>
      </c>
      <c r="EU8" s="164">
        <f>$AF$8*AW8</f>
        <v>0</v>
      </c>
      <c r="EV8" s="164">
        <f>$AG$8*AX8</f>
        <v>0</v>
      </c>
      <c r="EW8" s="164">
        <f>$AH$8*AY8</f>
        <v>0</v>
      </c>
      <c r="EX8" s="164">
        <f>$AI$8*AZ8</f>
        <v>0</v>
      </c>
      <c r="EY8" s="164">
        <f>$AJ$8*BA8</f>
        <v>0</v>
      </c>
      <c r="EZ8" s="164">
        <f>$AK$8*BB8</f>
        <v>0</v>
      </c>
      <c r="FA8" s="164">
        <f>$AL$8*BC8</f>
        <v>0</v>
      </c>
      <c r="FB8" s="164">
        <f>$AM$8*BD8</f>
        <v>0</v>
      </c>
      <c r="FC8" s="164">
        <f>$AN$8*BE8</f>
        <v>0</v>
      </c>
      <c r="FD8" s="173">
        <f>$AO$8*BF8</f>
        <v>0</v>
      </c>
      <c r="FE8" s="229"/>
      <c r="FF8" s="172">
        <f>$Z$8*BH8</f>
        <v>0</v>
      </c>
      <c r="FG8" s="164">
        <f>$AA$8*BI8</f>
        <v>0</v>
      </c>
      <c r="FH8" s="164">
        <f>$AB$8*BJ8</f>
        <v>0</v>
      </c>
      <c r="FI8" s="164">
        <f>$AC$8*BK8</f>
        <v>0</v>
      </c>
      <c r="FJ8" s="164">
        <f>$AD$8*BL8</f>
        <v>0</v>
      </c>
      <c r="FK8" s="164">
        <f>$AE$8*BM8</f>
        <v>0</v>
      </c>
      <c r="FL8" s="164">
        <f>$AF$8*BN8</f>
        <v>0</v>
      </c>
      <c r="FM8" s="164">
        <f>$AG$8*BO8</f>
        <v>0</v>
      </c>
      <c r="FN8" s="164">
        <f>$AH$8*BP8</f>
        <v>0</v>
      </c>
      <c r="FO8" s="164">
        <f>$AI$8*BQ8</f>
        <v>0</v>
      </c>
      <c r="FP8" s="164">
        <f>$AJ$8*BR8</f>
        <v>0</v>
      </c>
      <c r="FQ8" s="164">
        <f>$AK$8*BS8</f>
        <v>0</v>
      </c>
      <c r="FR8" s="164">
        <f>$AL$8*BT8</f>
        <v>0</v>
      </c>
      <c r="FS8" s="164">
        <f>$AM$8*BU8</f>
        <v>0</v>
      </c>
      <c r="FT8" s="164">
        <f>$AN$8*BV8</f>
        <v>0</v>
      </c>
      <c r="FU8" s="173">
        <f>$AO$8*BW8</f>
        <v>0</v>
      </c>
      <c r="FV8" s="229"/>
      <c r="FW8" s="172">
        <f>$Z$8*BY8</f>
        <v>45.224799999999995</v>
      </c>
      <c r="FX8" s="164">
        <f>$AA$8*BZ8</f>
        <v>90.44959999999999</v>
      </c>
      <c r="FY8" s="164">
        <f>$AB$8*CA8</f>
        <v>0</v>
      </c>
      <c r="FZ8" s="164">
        <f>$AC$8*CB8</f>
        <v>0</v>
      </c>
      <c r="GA8" s="164">
        <f>$AD$8*CC8</f>
        <v>16.959299999999999</v>
      </c>
      <c r="GB8" s="164">
        <f>$AE$8*CD8</f>
        <v>28.265499999999999</v>
      </c>
      <c r="GC8" s="164">
        <f>$AF$8*CE8</f>
        <v>5.6530999999999993</v>
      </c>
      <c r="GD8" s="164">
        <f>$AG$8*CF8</f>
        <v>84.796499999999995</v>
      </c>
      <c r="GE8" s="164">
        <f>$AH$8*CG8</f>
        <v>11.306199999999999</v>
      </c>
      <c r="GF8" s="164">
        <f>$AI$8*CH8</f>
        <v>11.306199999999999</v>
      </c>
      <c r="GG8" s="164">
        <f>$AJ$8*CI8</f>
        <v>28.265499999999999</v>
      </c>
      <c r="GH8" s="164">
        <f>$AK$8*CJ8</f>
        <v>33.918599999999998</v>
      </c>
      <c r="GI8" s="164">
        <f>$AL$8*CK8</f>
        <v>135.67439999999999</v>
      </c>
      <c r="GJ8" s="164">
        <f>$AM$8*CL8</f>
        <v>5.6530999999999993</v>
      </c>
      <c r="GK8" s="164">
        <f>$AN$8*CM8</f>
        <v>135.67439999999999</v>
      </c>
      <c r="GL8" s="173">
        <f>$AO$8*CN8</f>
        <v>90.44959999999999</v>
      </c>
      <c r="GM8" s="229"/>
      <c r="GN8" s="172">
        <f>$Z$8*CP8</f>
        <v>0</v>
      </c>
      <c r="GO8" s="164">
        <f>$AA$8*CQ8</f>
        <v>0</v>
      </c>
      <c r="GP8" s="164">
        <f>$AB$8*CR8</f>
        <v>0</v>
      </c>
      <c r="GQ8" s="164">
        <f>$AC$8*CS8</f>
        <v>0</v>
      </c>
      <c r="GR8" s="164">
        <f>$AD$8*CT8</f>
        <v>0</v>
      </c>
      <c r="GS8" s="164">
        <f>$AE$8*CU8</f>
        <v>0</v>
      </c>
      <c r="GT8" s="164">
        <f>$AF$8*CV8</f>
        <v>0</v>
      </c>
      <c r="GU8" s="164">
        <f>$AG$8*CW8</f>
        <v>0</v>
      </c>
      <c r="GV8" s="164">
        <f>$AH$8*CX8</f>
        <v>0</v>
      </c>
      <c r="GW8" s="164">
        <f>$AI$8*CY8</f>
        <v>0</v>
      </c>
      <c r="GX8" s="164">
        <f>$AJ$8*CZ8</f>
        <v>0</v>
      </c>
      <c r="GY8" s="164">
        <f>$AK$8*DA8</f>
        <v>0</v>
      </c>
      <c r="GZ8" s="164">
        <f>$AL$8*DB8</f>
        <v>0</v>
      </c>
      <c r="HA8" s="164">
        <f>$AM$8*DC8</f>
        <v>0</v>
      </c>
      <c r="HB8" s="164">
        <f>$AN$8*DD8</f>
        <v>0</v>
      </c>
      <c r="HC8" s="173">
        <f>$AO$8*DE8</f>
        <v>0</v>
      </c>
      <c r="HD8" s="229"/>
      <c r="HE8" s="172">
        <f>$Z$8*DG8</f>
        <v>0</v>
      </c>
      <c r="HF8" s="164">
        <f>$AA$8*DH8</f>
        <v>101.75579999999998</v>
      </c>
      <c r="HG8" s="164">
        <f>$AB$8*DI8</f>
        <v>203.51159999999996</v>
      </c>
      <c r="HH8" s="164">
        <f>$AC$8*DJ8</f>
        <v>101.75579999999998</v>
      </c>
      <c r="HI8" s="164">
        <f>$AD$8*DK8</f>
        <v>0</v>
      </c>
      <c r="HJ8" s="164">
        <f>$AE$8*DL8</f>
        <v>0</v>
      </c>
      <c r="HK8" s="164">
        <f>$AF$8*DM8</f>
        <v>0</v>
      </c>
      <c r="HL8" s="164">
        <f>$AG$8*DN8</f>
        <v>0</v>
      </c>
      <c r="HM8" s="164">
        <f>$AH$8*DO8</f>
        <v>0</v>
      </c>
      <c r="HN8" s="164">
        <f>$AI$8*DP8</f>
        <v>0</v>
      </c>
      <c r="HO8" s="164">
        <f>$AJ$8*DQ8</f>
        <v>0</v>
      </c>
      <c r="HP8" s="164">
        <f>$AK$8*DR8</f>
        <v>0</v>
      </c>
      <c r="HQ8" s="164">
        <f>$AL$8*DS8</f>
        <v>0</v>
      </c>
      <c r="HR8" s="164">
        <f>$AM$8*DT8</f>
        <v>0</v>
      </c>
      <c r="HS8" s="164">
        <f>$AN$8*DU8</f>
        <v>0</v>
      </c>
      <c r="HT8" s="173">
        <f>$AO$8*DV8</f>
        <v>0</v>
      </c>
      <c r="HU8" s="229"/>
      <c r="HV8" s="172">
        <f>$Z$8*DX8</f>
        <v>0</v>
      </c>
      <c r="HW8" s="164">
        <f>$AA$8*DY8</f>
        <v>0</v>
      </c>
      <c r="HX8" s="164">
        <f>$AB$8*DZ8</f>
        <v>0</v>
      </c>
      <c r="HY8" s="164">
        <f>$AC$8*EA8</f>
        <v>0</v>
      </c>
      <c r="HZ8" s="164">
        <f>$AD$8*EB8</f>
        <v>0</v>
      </c>
      <c r="IA8" s="164">
        <f>$AE$8*EC8</f>
        <v>0</v>
      </c>
      <c r="IB8" s="164">
        <f>$AF$8*ED8</f>
        <v>0</v>
      </c>
      <c r="IC8" s="164">
        <f>$AG$8*EE8</f>
        <v>0</v>
      </c>
      <c r="ID8" s="164">
        <f>$AH$8*EF8</f>
        <v>0</v>
      </c>
      <c r="IE8" s="164">
        <f>$AI$8*EG8</f>
        <v>0</v>
      </c>
      <c r="IF8" s="164">
        <f>$AJ$8*EH8</f>
        <v>0</v>
      </c>
      <c r="IG8" s="164">
        <f>$AK$8*EI8</f>
        <v>0</v>
      </c>
      <c r="IH8" s="164">
        <f>$AL$8*EJ8</f>
        <v>0</v>
      </c>
      <c r="II8" s="164">
        <f>$AM$8*EK8</f>
        <v>0</v>
      </c>
      <c r="IJ8" s="164">
        <f>$AN$8*EL8</f>
        <v>0</v>
      </c>
      <c r="IK8" s="173">
        <f>$AO$8*EM8</f>
        <v>0</v>
      </c>
      <c r="IM8" s="58" t="s">
        <v>225</v>
      </c>
      <c r="IN8" s="62">
        <f t="shared" si="4"/>
        <v>0</v>
      </c>
      <c r="IO8" s="289">
        <f t="shared" si="5"/>
        <v>0</v>
      </c>
      <c r="IP8" s="289">
        <f t="shared" si="6"/>
        <v>0</v>
      </c>
      <c r="IQ8" s="289">
        <f t="shared" si="7"/>
        <v>0</v>
      </c>
      <c r="IR8" s="289">
        <f t="shared" si="8"/>
        <v>7644.6180000000004</v>
      </c>
      <c r="IS8" s="236">
        <f t="shared" si="9"/>
        <v>0</v>
      </c>
    </row>
    <row r="9" spans="1:253">
      <c r="A9" s="62" t="s">
        <v>255</v>
      </c>
      <c r="B9" s="145">
        <f>INDEX('Waste Projections'!$H11:$AL11,MATCH('6. YTS UCRTS+Decentral Compost'!$B$1,'Waste Projections'!$H$6:$AL$6,0))</f>
        <v>5139.54</v>
      </c>
      <c r="C9" s="286" t="s">
        <v>294</v>
      </c>
      <c r="D9" s="154" t="s">
        <v>257</v>
      </c>
      <c r="E9" s="83" t="s">
        <v>249</v>
      </c>
      <c r="F9" s="83" t="s">
        <v>249</v>
      </c>
      <c r="G9" s="156">
        <v>15.6</v>
      </c>
      <c r="H9" s="83" t="s">
        <v>220</v>
      </c>
      <c r="I9" s="156">
        <v>0</v>
      </c>
      <c r="J9" s="156" t="str">
        <f t="shared" si="1"/>
        <v>N/A</v>
      </c>
      <c r="K9" s="156">
        <v>0</v>
      </c>
      <c r="L9" s="240" t="str">
        <f t="shared" si="2"/>
        <v>N/A</v>
      </c>
      <c r="M9" s="243">
        <f t="shared" si="10"/>
        <v>1200</v>
      </c>
      <c r="N9" s="190" t="str">
        <f t="shared" si="3"/>
        <v>Rail</v>
      </c>
      <c r="O9" s="156">
        <v>12</v>
      </c>
      <c r="P9" s="190" t="s">
        <v>219</v>
      </c>
      <c r="Q9" s="172">
        <f t="shared" si="0"/>
        <v>22202.8128</v>
      </c>
      <c r="R9" s="164">
        <f t="shared" si="0"/>
        <v>51313.167359999999</v>
      </c>
      <c r="S9" s="164">
        <f t="shared" si="0"/>
        <v>0</v>
      </c>
      <c r="T9" s="173">
        <f t="shared" si="0"/>
        <v>3947166.72</v>
      </c>
      <c r="U9" s="172">
        <f>INDEX('Transportation GHG'!$B$21:$B$24,MATCH('6. YTS UCRTS+Decentral Compost'!U$4,'Transportation GHG'!$A$21:$A$24,0))*Q9</f>
        <v>3.9835261980553844</v>
      </c>
      <c r="V9" s="164">
        <f>INDEX('Transportation GHG'!$B$21:$B$24,MATCH('6. YTS UCRTS+Decentral Compost'!V$4,'Transportation GHG'!$A$21:$A$24,0))*R9</f>
        <v>4.6031858288639995</v>
      </c>
      <c r="W9" s="164">
        <f>INDEX('Transportation GHG'!$B$21:$B$24,MATCH('6. YTS UCRTS+Decentral Compost'!W$4,'Transportation GHG'!$A$21:$A$24,0))*S9</f>
        <v>0</v>
      </c>
      <c r="X9" s="173">
        <f>INDEX('Transportation GHG'!$B$21:$B$24,MATCH('6. YTS UCRTS+Decentral Compost'!X$4,'Transportation GHG'!$A$21:$A$24,0))*T9</f>
        <v>93.560687578536601</v>
      </c>
      <c r="Z9" s="172">
        <f>INDEX('Waste Composition'!$P$5:$P$20,MATCH('6. YTS UCRTS+Decentral Compost'!Z$4,'Waste Composition'!$O$5:$O$20,0))*$B9</f>
        <v>205.58160000000001</v>
      </c>
      <c r="AA9" s="164">
        <f>INDEX('Waste Composition'!$P$5:$P$20,MATCH('6. YTS UCRTS+Decentral Compost'!AA$4,'Waste Composition'!$O$5:$O$20,0))*$B9</f>
        <v>873.72179999999992</v>
      </c>
      <c r="AB9" s="164">
        <f>INDEX('Waste Composition'!$P$5:$P$20,MATCH('6. YTS UCRTS+Decentral Compost'!AB$4,'Waste Composition'!$O$5:$O$20,0))*$B9</f>
        <v>925.11719999999991</v>
      </c>
      <c r="AC9" s="164">
        <f>INDEX('Waste Composition'!$P$5:$P$20,MATCH('6. YTS UCRTS+Decentral Compost'!AC$4,'Waste Composition'!$O$5:$O$20,0))*$B9</f>
        <v>462.55859999999996</v>
      </c>
      <c r="AD9" s="164">
        <f>INDEX('Waste Composition'!$P$5:$P$20,MATCH('6. YTS UCRTS+Decentral Compost'!AD$4,'Waste Composition'!$O$5:$O$20,0))*$B9</f>
        <v>77.093099999999993</v>
      </c>
      <c r="AE9" s="164">
        <f>INDEX('Waste Composition'!$P$5:$P$20,MATCH('6. YTS UCRTS+Decentral Compost'!AE$4,'Waste Composition'!$O$5:$O$20,0))*$B9</f>
        <v>128.48850000000002</v>
      </c>
      <c r="AF9" s="164">
        <f>INDEX('Waste Composition'!$P$5:$P$20,MATCH('6. YTS UCRTS+Decentral Compost'!AF$4,'Waste Composition'!$O$5:$O$20,0))*$B9</f>
        <v>25.697700000000001</v>
      </c>
      <c r="AG9" s="164">
        <f>INDEX('Waste Composition'!$P$5:$P$20,MATCH('6. YTS UCRTS+Decentral Compost'!AG$4,'Waste Composition'!$O$5:$O$20,0))*$B9</f>
        <v>385.46549999999996</v>
      </c>
      <c r="AH9" s="164">
        <f>INDEX('Waste Composition'!$P$5:$P$20,MATCH('6. YTS UCRTS+Decentral Compost'!AH$4,'Waste Composition'!$O$5:$O$20,0))*$B9</f>
        <v>51.395400000000002</v>
      </c>
      <c r="AI9" s="164">
        <f>INDEX('Waste Composition'!$P$5:$P$20,MATCH('6. YTS UCRTS+Decentral Compost'!AI$4,'Waste Composition'!$O$5:$O$20,0))*$B9</f>
        <v>51.395400000000002</v>
      </c>
      <c r="AJ9" s="164">
        <f>INDEX('Waste Composition'!$P$5:$P$20,MATCH('6. YTS UCRTS+Decentral Compost'!AJ$4,'Waste Composition'!$O$5:$O$20,0))*$B9</f>
        <v>128.48850000000002</v>
      </c>
      <c r="AK9" s="164">
        <f>INDEX('Waste Composition'!$P$5:$P$20,MATCH('6. YTS UCRTS+Decentral Compost'!AK$4,'Waste Composition'!$O$5:$O$20,0))*$B9</f>
        <v>154.18619999999999</v>
      </c>
      <c r="AL9" s="164">
        <f>INDEX('Waste Composition'!$P$5:$P$20,MATCH('6. YTS UCRTS+Decentral Compost'!AL$4,'Waste Composition'!$O$5:$O$20,0))*$B9</f>
        <v>616.74479999999994</v>
      </c>
      <c r="AM9" s="164">
        <f>INDEX('Waste Composition'!$P$5:$P$20,MATCH('6. YTS UCRTS+Decentral Compost'!AM$4,'Waste Composition'!$O$5:$O$20,0))*$B9</f>
        <v>25.697700000000001</v>
      </c>
      <c r="AN9" s="164">
        <f>INDEX('Waste Composition'!$P$5:$P$20,MATCH('6. YTS UCRTS+Decentral Compost'!AN$4,'Waste Composition'!$O$5:$O$20,0))*$B9</f>
        <v>616.74479999999994</v>
      </c>
      <c r="AO9" s="173">
        <f>INDEX('Waste Composition'!$P$5:$P$20,MATCH('6. YTS UCRTS+Decentral Compost'!AO$4,'Waste Composition'!$O$5:$O$20,0))*$B9</f>
        <v>411.16320000000002</v>
      </c>
      <c r="AQ9" s="214">
        <v>0</v>
      </c>
      <c r="AR9" s="215">
        <v>0</v>
      </c>
      <c r="AS9" s="215">
        <v>0</v>
      </c>
      <c r="AT9" s="215">
        <v>0</v>
      </c>
      <c r="AU9" s="215">
        <v>0</v>
      </c>
      <c r="AV9" s="215">
        <v>0</v>
      </c>
      <c r="AW9" s="215">
        <v>0</v>
      </c>
      <c r="AX9" s="215">
        <v>0</v>
      </c>
      <c r="AY9" s="215">
        <v>0</v>
      </c>
      <c r="AZ9" s="215">
        <v>0</v>
      </c>
      <c r="BA9" s="215">
        <v>0</v>
      </c>
      <c r="BB9" s="215">
        <v>0</v>
      </c>
      <c r="BC9" s="215">
        <v>0</v>
      </c>
      <c r="BD9" s="215">
        <v>0</v>
      </c>
      <c r="BE9" s="215">
        <v>0</v>
      </c>
      <c r="BF9" s="215">
        <v>0</v>
      </c>
      <c r="BH9" s="214">
        <v>0</v>
      </c>
      <c r="BI9" s="215">
        <v>0</v>
      </c>
      <c r="BJ9" s="215">
        <v>0</v>
      </c>
      <c r="BK9" s="215">
        <v>0</v>
      </c>
      <c r="BL9" s="215">
        <v>0</v>
      </c>
      <c r="BM9" s="215">
        <v>0</v>
      </c>
      <c r="BN9" s="215">
        <v>0</v>
      </c>
      <c r="BO9" s="215">
        <v>0</v>
      </c>
      <c r="BP9" s="215">
        <v>0</v>
      </c>
      <c r="BQ9" s="215">
        <v>0</v>
      </c>
      <c r="BR9" s="215">
        <v>0</v>
      </c>
      <c r="BS9" s="215">
        <v>0</v>
      </c>
      <c r="BT9" s="215">
        <v>0</v>
      </c>
      <c r="BU9" s="215">
        <v>0</v>
      </c>
      <c r="BV9" s="215">
        <v>0</v>
      </c>
      <c r="BW9" s="219">
        <v>0</v>
      </c>
      <c r="BY9" s="214">
        <v>1</v>
      </c>
      <c r="BZ9" s="215">
        <f>'Waste Composition'!$G$5/'Waste Composition'!$P$5</f>
        <v>0.4705882352941177</v>
      </c>
      <c r="CA9" s="215">
        <v>0</v>
      </c>
      <c r="CB9" s="215">
        <v>0</v>
      </c>
      <c r="CC9" s="215">
        <v>1</v>
      </c>
      <c r="CD9" s="215">
        <v>1</v>
      </c>
      <c r="CE9" s="215">
        <v>1</v>
      </c>
      <c r="CF9" s="215">
        <v>1</v>
      </c>
      <c r="CG9" s="215">
        <v>1</v>
      </c>
      <c r="CH9" s="215">
        <v>1</v>
      </c>
      <c r="CI9" s="215">
        <v>1</v>
      </c>
      <c r="CJ9" s="215">
        <v>1</v>
      </c>
      <c r="CK9" s="215">
        <v>1</v>
      </c>
      <c r="CL9" s="215">
        <v>1</v>
      </c>
      <c r="CM9" s="215">
        <v>1</v>
      </c>
      <c r="CN9" s="219">
        <v>1</v>
      </c>
      <c r="CP9" s="214">
        <v>0</v>
      </c>
      <c r="CQ9" s="215">
        <v>0</v>
      </c>
      <c r="CR9" s="215">
        <v>0</v>
      </c>
      <c r="CS9" s="215">
        <v>0</v>
      </c>
      <c r="CT9" s="215">
        <v>0</v>
      </c>
      <c r="CU9" s="215">
        <v>0</v>
      </c>
      <c r="CV9" s="215">
        <v>0</v>
      </c>
      <c r="CW9" s="215">
        <v>0</v>
      </c>
      <c r="CX9" s="215">
        <v>0</v>
      </c>
      <c r="CY9" s="215">
        <v>0</v>
      </c>
      <c r="CZ9" s="215">
        <v>0</v>
      </c>
      <c r="DA9" s="215">
        <v>0</v>
      </c>
      <c r="DB9" s="215">
        <v>0</v>
      </c>
      <c r="DC9" s="215">
        <v>0</v>
      </c>
      <c r="DD9" s="215">
        <v>0</v>
      </c>
      <c r="DE9" s="219">
        <v>0</v>
      </c>
      <c r="DG9" s="214">
        <v>0</v>
      </c>
      <c r="DH9" s="215">
        <f>'Waste Composition'!$G$16/'Waste Composition'!$P$5</f>
        <v>0.52941176470588236</v>
      </c>
      <c r="DI9" s="215">
        <v>1</v>
      </c>
      <c r="DJ9" s="215">
        <v>1</v>
      </c>
      <c r="DK9" s="215">
        <v>0</v>
      </c>
      <c r="DL9" s="215">
        <v>0</v>
      </c>
      <c r="DM9" s="215">
        <v>0</v>
      </c>
      <c r="DN9" s="215">
        <v>0</v>
      </c>
      <c r="DO9" s="215">
        <v>0</v>
      </c>
      <c r="DP9" s="215">
        <v>0</v>
      </c>
      <c r="DQ9" s="215">
        <v>0</v>
      </c>
      <c r="DR9" s="215">
        <v>0</v>
      </c>
      <c r="DS9" s="215">
        <v>0</v>
      </c>
      <c r="DT9" s="215">
        <v>0</v>
      </c>
      <c r="DU9" s="215">
        <v>0</v>
      </c>
      <c r="DV9" s="219">
        <v>0</v>
      </c>
      <c r="DX9" s="214">
        <v>0</v>
      </c>
      <c r="DY9" s="215">
        <v>0</v>
      </c>
      <c r="DZ9" s="215">
        <v>0</v>
      </c>
      <c r="EA9" s="215">
        <v>0</v>
      </c>
      <c r="EB9" s="215">
        <v>0</v>
      </c>
      <c r="EC9" s="215">
        <v>0</v>
      </c>
      <c r="ED9" s="215">
        <v>0</v>
      </c>
      <c r="EE9" s="215">
        <v>0</v>
      </c>
      <c r="EF9" s="215">
        <v>0</v>
      </c>
      <c r="EG9" s="215">
        <v>0</v>
      </c>
      <c r="EH9" s="215">
        <v>0</v>
      </c>
      <c r="EI9" s="215">
        <v>0</v>
      </c>
      <c r="EJ9" s="215">
        <v>0</v>
      </c>
      <c r="EK9" s="215">
        <v>0</v>
      </c>
      <c r="EL9" s="215">
        <v>0</v>
      </c>
      <c r="EM9" s="219">
        <v>0</v>
      </c>
      <c r="EO9" s="172">
        <f>$Z$9*AQ9</f>
        <v>0</v>
      </c>
      <c r="EP9" s="164">
        <f>$AA$9*AR9</f>
        <v>0</v>
      </c>
      <c r="EQ9" s="164">
        <f>$AB$9*AS9</f>
        <v>0</v>
      </c>
      <c r="ER9" s="164">
        <f>$AC$9*AT9</f>
        <v>0</v>
      </c>
      <c r="ES9" s="164">
        <f>$AD$9*AU9</f>
        <v>0</v>
      </c>
      <c r="ET9" s="164">
        <f>$AE$9*AV9</f>
        <v>0</v>
      </c>
      <c r="EU9" s="164">
        <f>$AF$9*AW9</f>
        <v>0</v>
      </c>
      <c r="EV9" s="164">
        <f>$AG$9*AX9</f>
        <v>0</v>
      </c>
      <c r="EW9" s="164">
        <f>$AH$9*AY9</f>
        <v>0</v>
      </c>
      <c r="EX9" s="164">
        <f>$AI$9*AZ9</f>
        <v>0</v>
      </c>
      <c r="EY9" s="164">
        <f>$AJ$9*BA9</f>
        <v>0</v>
      </c>
      <c r="EZ9" s="164">
        <f>$AK$9*BB9</f>
        <v>0</v>
      </c>
      <c r="FA9" s="164">
        <f>$AL$9*BC9</f>
        <v>0</v>
      </c>
      <c r="FB9" s="164">
        <f>$AM$9*BD9</f>
        <v>0</v>
      </c>
      <c r="FC9" s="164">
        <f>$AN$9*BE9</f>
        <v>0</v>
      </c>
      <c r="FD9" s="173">
        <f>$AO$9*BF9</f>
        <v>0</v>
      </c>
      <c r="FE9" s="229"/>
      <c r="FF9" s="172">
        <f>$Z$9*BH9</f>
        <v>0</v>
      </c>
      <c r="FG9" s="164">
        <f>$AA$9*BI9</f>
        <v>0</v>
      </c>
      <c r="FH9" s="164">
        <f>$AB$9*BJ9</f>
        <v>0</v>
      </c>
      <c r="FI9" s="164">
        <f>$AC$9*BK9</f>
        <v>0</v>
      </c>
      <c r="FJ9" s="164">
        <f>$AD$9*BL9</f>
        <v>0</v>
      </c>
      <c r="FK9" s="164">
        <f>$AE$9*BM9</f>
        <v>0</v>
      </c>
      <c r="FL9" s="164">
        <f>$AF$9*BN9</f>
        <v>0</v>
      </c>
      <c r="FM9" s="164">
        <f>$AG$9*BO9</f>
        <v>0</v>
      </c>
      <c r="FN9" s="164">
        <f>$AH$9*BP9</f>
        <v>0</v>
      </c>
      <c r="FO9" s="164">
        <f>$AI$9*BQ9</f>
        <v>0</v>
      </c>
      <c r="FP9" s="164">
        <f>$AJ$9*BR9</f>
        <v>0</v>
      </c>
      <c r="FQ9" s="164">
        <f>$AK$9*BS9</f>
        <v>0</v>
      </c>
      <c r="FR9" s="164">
        <f>$AL$9*BT9</f>
        <v>0</v>
      </c>
      <c r="FS9" s="164">
        <f>$AM$9*BU9</f>
        <v>0</v>
      </c>
      <c r="FT9" s="164">
        <f>$AN$9*BV9</f>
        <v>0</v>
      </c>
      <c r="FU9" s="173">
        <f>$AO$9*BW9</f>
        <v>0</v>
      </c>
      <c r="FV9" s="229"/>
      <c r="FW9" s="172">
        <f>$Z$9*BY9</f>
        <v>205.58160000000001</v>
      </c>
      <c r="FX9" s="164">
        <f>$AA$9*BZ9</f>
        <v>411.16320000000002</v>
      </c>
      <c r="FY9" s="164">
        <f>$AB$9*CA9</f>
        <v>0</v>
      </c>
      <c r="FZ9" s="164">
        <f>$AC$9*CB9</f>
        <v>0</v>
      </c>
      <c r="GA9" s="164">
        <f>$AD$9*CC9</f>
        <v>77.093099999999993</v>
      </c>
      <c r="GB9" s="164">
        <f>$AE$9*CD9</f>
        <v>128.48850000000002</v>
      </c>
      <c r="GC9" s="164">
        <f>$AF$9*CE9</f>
        <v>25.697700000000001</v>
      </c>
      <c r="GD9" s="164">
        <f>$AG$9*CF9</f>
        <v>385.46549999999996</v>
      </c>
      <c r="GE9" s="164">
        <f>$AH$9*CG9</f>
        <v>51.395400000000002</v>
      </c>
      <c r="GF9" s="164">
        <f>$AI$9*CH9</f>
        <v>51.395400000000002</v>
      </c>
      <c r="GG9" s="164">
        <f>$AJ$9*CI9</f>
        <v>128.48850000000002</v>
      </c>
      <c r="GH9" s="164">
        <f>$AK$9*CJ9</f>
        <v>154.18619999999999</v>
      </c>
      <c r="GI9" s="164">
        <f>$AL$9*CK9</f>
        <v>616.74479999999994</v>
      </c>
      <c r="GJ9" s="164">
        <f>$AM$9*CL9</f>
        <v>25.697700000000001</v>
      </c>
      <c r="GK9" s="164">
        <f>$AN$9*CM9</f>
        <v>616.74479999999994</v>
      </c>
      <c r="GL9" s="173">
        <f>$AO$9*CN9</f>
        <v>411.16320000000002</v>
      </c>
      <c r="GM9" s="229"/>
      <c r="GN9" s="172">
        <f>$Z$9*CP9</f>
        <v>0</v>
      </c>
      <c r="GO9" s="164">
        <f>$AA$9*CQ9</f>
        <v>0</v>
      </c>
      <c r="GP9" s="164">
        <f>$AB$9*CR9</f>
        <v>0</v>
      </c>
      <c r="GQ9" s="164">
        <f>$AC$9*CS9</f>
        <v>0</v>
      </c>
      <c r="GR9" s="164">
        <f>$AD$9*CT9</f>
        <v>0</v>
      </c>
      <c r="GS9" s="164">
        <f>$AE$9*CU9</f>
        <v>0</v>
      </c>
      <c r="GT9" s="164">
        <f>$AF$9*CV9</f>
        <v>0</v>
      </c>
      <c r="GU9" s="164">
        <f>$AG$9*CW9</f>
        <v>0</v>
      </c>
      <c r="GV9" s="164">
        <f>$AH$9*CX9</f>
        <v>0</v>
      </c>
      <c r="GW9" s="164">
        <f>$AI$9*CY9</f>
        <v>0</v>
      </c>
      <c r="GX9" s="164">
        <f>$AJ$9*CZ9</f>
        <v>0</v>
      </c>
      <c r="GY9" s="164">
        <f>$AK$9*DA9</f>
        <v>0</v>
      </c>
      <c r="GZ9" s="164">
        <f>$AL$9*DB9</f>
        <v>0</v>
      </c>
      <c r="HA9" s="164">
        <f>$AM$9*DC9</f>
        <v>0</v>
      </c>
      <c r="HB9" s="164">
        <f>$AN$9*DD9</f>
        <v>0</v>
      </c>
      <c r="HC9" s="173">
        <f>$AO$9*DE9</f>
        <v>0</v>
      </c>
      <c r="HD9" s="229"/>
      <c r="HE9" s="172">
        <f>$Z$9*DG9</f>
        <v>0</v>
      </c>
      <c r="HF9" s="164">
        <f>$AA$9*DH9</f>
        <v>462.55859999999996</v>
      </c>
      <c r="HG9" s="164">
        <f>$AB$9*DI9</f>
        <v>925.11719999999991</v>
      </c>
      <c r="HH9" s="164">
        <f>$AC$9*DJ9</f>
        <v>462.55859999999996</v>
      </c>
      <c r="HI9" s="164">
        <f>$AD$9*DK9</f>
        <v>0</v>
      </c>
      <c r="HJ9" s="164">
        <f>$AE$9*DL9</f>
        <v>0</v>
      </c>
      <c r="HK9" s="164">
        <f>$AF$9*DM9</f>
        <v>0</v>
      </c>
      <c r="HL9" s="164">
        <f>$AG$9*DN9</f>
        <v>0</v>
      </c>
      <c r="HM9" s="164">
        <f>$AH$9*DO9</f>
        <v>0</v>
      </c>
      <c r="HN9" s="164">
        <f>$AI$9*DP9</f>
        <v>0</v>
      </c>
      <c r="HO9" s="164">
        <f>$AJ$9*DQ9</f>
        <v>0</v>
      </c>
      <c r="HP9" s="164">
        <f>$AK$9*DR9</f>
        <v>0</v>
      </c>
      <c r="HQ9" s="164">
        <f>$AL$9*DS9</f>
        <v>0</v>
      </c>
      <c r="HR9" s="164">
        <f>$AM$9*DT9</f>
        <v>0</v>
      </c>
      <c r="HS9" s="164">
        <f>$AN$9*DU9</f>
        <v>0</v>
      </c>
      <c r="HT9" s="173">
        <f>$AO$9*DV9</f>
        <v>0</v>
      </c>
      <c r="HU9" s="229"/>
      <c r="HV9" s="172">
        <f>$Z$9*DX9</f>
        <v>0</v>
      </c>
      <c r="HW9" s="164">
        <f>$AA$9*DY9</f>
        <v>0</v>
      </c>
      <c r="HX9" s="164">
        <f>$AB$9*DZ9</f>
        <v>0</v>
      </c>
      <c r="HY9" s="164">
        <f>$AC$9*EA9</f>
        <v>0</v>
      </c>
      <c r="HZ9" s="164">
        <f>$AD$9*EB9</f>
        <v>0</v>
      </c>
      <c r="IA9" s="164">
        <f>$AE$9*EC9</f>
        <v>0</v>
      </c>
      <c r="IB9" s="164">
        <f>$AF$9*ED9</f>
        <v>0</v>
      </c>
      <c r="IC9" s="164">
        <f>$AG$9*EE9</f>
        <v>0</v>
      </c>
      <c r="ID9" s="164">
        <f>$AH$9*EF9</f>
        <v>0</v>
      </c>
      <c r="IE9" s="164">
        <f>$AI$9*EG9</f>
        <v>0</v>
      </c>
      <c r="IF9" s="164">
        <f>$AJ$9*EH9</f>
        <v>0</v>
      </c>
      <c r="IG9" s="164">
        <f>$AK$9*EI9</f>
        <v>0</v>
      </c>
      <c r="IH9" s="164">
        <f>$AL$9*EJ9</f>
        <v>0</v>
      </c>
      <c r="II9" s="164">
        <f>$AM$9*EK9</f>
        <v>0</v>
      </c>
      <c r="IJ9" s="164">
        <f>$AN$9*EL9</f>
        <v>0</v>
      </c>
      <c r="IK9" s="173">
        <f>$AO$9*EM9</f>
        <v>0</v>
      </c>
      <c r="IM9" s="49" t="s">
        <v>226</v>
      </c>
      <c r="IN9" s="62">
        <f t="shared" si="4"/>
        <v>0</v>
      </c>
      <c r="IO9" s="289">
        <f t="shared" si="5"/>
        <v>0</v>
      </c>
      <c r="IP9" s="289">
        <f t="shared" si="6"/>
        <v>1103.1364232035592</v>
      </c>
      <c r="IQ9" s="289">
        <f t="shared" si="7"/>
        <v>0</v>
      </c>
      <c r="IR9" s="289">
        <f t="shared" si="8"/>
        <v>0</v>
      </c>
      <c r="IS9" s="236">
        <f t="shared" si="9"/>
        <v>0</v>
      </c>
    </row>
    <row r="10" spans="1:253">
      <c r="A10" s="62" t="s">
        <v>256</v>
      </c>
      <c r="B10" s="145">
        <f>INDEX('Waste Projections'!$H12:$AL12,MATCH('6. YTS UCRTS+Decentral Compost'!$B$1,'Waste Projections'!$H$6:$AL$6,0))</f>
        <v>3769</v>
      </c>
      <c r="C10" s="286" t="s">
        <v>294</v>
      </c>
      <c r="D10" s="154" t="s">
        <v>257</v>
      </c>
      <c r="E10" s="83" t="s">
        <v>249</v>
      </c>
      <c r="F10" s="83" t="s">
        <v>249</v>
      </c>
      <c r="G10" s="156">
        <v>5.3</v>
      </c>
      <c r="H10" s="83" t="s">
        <v>220</v>
      </c>
      <c r="I10" s="156">
        <v>0</v>
      </c>
      <c r="J10" s="156" t="str">
        <f t="shared" si="1"/>
        <v>N/A</v>
      </c>
      <c r="K10" s="156">
        <v>0</v>
      </c>
      <c r="L10" s="240" t="str">
        <f t="shared" si="2"/>
        <v>N/A</v>
      </c>
      <c r="M10" s="243">
        <f t="shared" si="10"/>
        <v>1200</v>
      </c>
      <c r="N10" s="190" t="str">
        <f t="shared" si="3"/>
        <v>Rail</v>
      </c>
      <c r="O10" s="156">
        <v>12</v>
      </c>
      <c r="P10" s="190" t="s">
        <v>219</v>
      </c>
      <c r="Q10" s="172">
        <f t="shared" si="0"/>
        <v>16282.079999999998</v>
      </c>
      <c r="R10" s="164">
        <f t="shared" si="0"/>
        <v>12784.447999999999</v>
      </c>
      <c r="S10" s="164">
        <f t="shared" si="0"/>
        <v>0</v>
      </c>
      <c r="T10" s="173">
        <f t="shared" si="0"/>
        <v>2894592</v>
      </c>
      <c r="U10" s="172">
        <f>INDEX('Transportation GHG'!$B$21:$B$24,MATCH('6. YTS UCRTS+Decentral Compost'!U$4,'Transportation GHG'!$A$21:$A$24,0))*Q10</f>
        <v>2.9212556455384613</v>
      </c>
      <c r="V10" s="164">
        <f>INDEX('Transportation GHG'!$B$21:$B$24,MATCH('6. YTS UCRTS+Decentral Compost'!V$4,'Transportation GHG'!$A$21:$A$24,0))*R10</f>
        <v>1.1468633275076923</v>
      </c>
      <c r="W10" s="164">
        <f>INDEX('Transportation GHG'!$B$21:$B$24,MATCH('6. YTS UCRTS+Decentral Compost'!W$4,'Transportation GHG'!$A$21:$A$24,0))*S10</f>
        <v>0</v>
      </c>
      <c r="X10" s="173">
        <f>INDEX('Transportation GHG'!$B$21:$B$24,MATCH('6. YTS UCRTS+Decentral Compost'!X$4,'Transportation GHG'!$A$21:$A$24,0))*T10</f>
        <v>68.611243707317087</v>
      </c>
      <c r="Z10" s="172">
        <f>INDEX('Waste Composition'!$P$5:$P$20,MATCH('6. YTS UCRTS+Decentral Compost'!Z$4,'Waste Composition'!$O$5:$O$20,0))*$B10</f>
        <v>150.76</v>
      </c>
      <c r="AA10" s="164">
        <f>INDEX('Waste Composition'!$P$5:$P$20,MATCH('6. YTS UCRTS+Decentral Compost'!AA$4,'Waste Composition'!$O$5:$O$20,0))*$B10</f>
        <v>640.7299999999999</v>
      </c>
      <c r="AB10" s="164">
        <f>INDEX('Waste Composition'!$P$5:$P$20,MATCH('6. YTS UCRTS+Decentral Compost'!AB$4,'Waste Composition'!$O$5:$O$20,0))*$B10</f>
        <v>678.42</v>
      </c>
      <c r="AC10" s="164">
        <f>INDEX('Waste Composition'!$P$5:$P$20,MATCH('6. YTS UCRTS+Decentral Compost'!AC$4,'Waste Composition'!$O$5:$O$20,0))*$B10</f>
        <v>339.21</v>
      </c>
      <c r="AD10" s="164">
        <f>INDEX('Waste Composition'!$P$5:$P$20,MATCH('6. YTS UCRTS+Decentral Compost'!AD$4,'Waste Composition'!$O$5:$O$20,0))*$B10</f>
        <v>56.534999999999997</v>
      </c>
      <c r="AE10" s="164">
        <f>INDEX('Waste Composition'!$P$5:$P$20,MATCH('6. YTS UCRTS+Decentral Compost'!AE$4,'Waste Composition'!$O$5:$O$20,0))*$B10</f>
        <v>94.225000000000009</v>
      </c>
      <c r="AF10" s="164">
        <f>INDEX('Waste Composition'!$P$5:$P$20,MATCH('6. YTS UCRTS+Decentral Compost'!AF$4,'Waste Composition'!$O$5:$O$20,0))*$B10</f>
        <v>18.844999999999999</v>
      </c>
      <c r="AG10" s="164">
        <f>INDEX('Waste Composition'!$P$5:$P$20,MATCH('6. YTS UCRTS+Decentral Compost'!AG$4,'Waste Composition'!$O$5:$O$20,0))*$B10</f>
        <v>282.67500000000001</v>
      </c>
      <c r="AH10" s="164">
        <f>INDEX('Waste Composition'!$P$5:$P$20,MATCH('6. YTS UCRTS+Decentral Compost'!AH$4,'Waste Composition'!$O$5:$O$20,0))*$B10</f>
        <v>37.69</v>
      </c>
      <c r="AI10" s="164">
        <f>INDEX('Waste Composition'!$P$5:$P$20,MATCH('6. YTS UCRTS+Decentral Compost'!AI$4,'Waste Composition'!$O$5:$O$20,0))*$B10</f>
        <v>37.69</v>
      </c>
      <c r="AJ10" s="164">
        <f>INDEX('Waste Composition'!$P$5:$P$20,MATCH('6. YTS UCRTS+Decentral Compost'!AJ$4,'Waste Composition'!$O$5:$O$20,0))*$B10</f>
        <v>94.225000000000009</v>
      </c>
      <c r="AK10" s="164">
        <f>INDEX('Waste Composition'!$P$5:$P$20,MATCH('6. YTS UCRTS+Decentral Compost'!AK$4,'Waste Composition'!$O$5:$O$20,0))*$B10</f>
        <v>113.07</v>
      </c>
      <c r="AL10" s="164">
        <f>INDEX('Waste Composition'!$P$5:$P$20,MATCH('6. YTS UCRTS+Decentral Compost'!AL$4,'Waste Composition'!$O$5:$O$20,0))*$B10</f>
        <v>452.28</v>
      </c>
      <c r="AM10" s="164">
        <f>INDEX('Waste Composition'!$P$5:$P$20,MATCH('6. YTS UCRTS+Decentral Compost'!AM$4,'Waste Composition'!$O$5:$O$20,0))*$B10</f>
        <v>18.844999999999999</v>
      </c>
      <c r="AN10" s="164">
        <f>INDEX('Waste Composition'!$P$5:$P$20,MATCH('6. YTS UCRTS+Decentral Compost'!AN$4,'Waste Composition'!$O$5:$O$20,0))*$B10</f>
        <v>452.28</v>
      </c>
      <c r="AO10" s="173">
        <f>INDEX('Waste Composition'!$P$5:$P$20,MATCH('6. YTS UCRTS+Decentral Compost'!AO$4,'Waste Composition'!$O$5:$O$20,0))*$B10</f>
        <v>301.52</v>
      </c>
      <c r="AQ10" s="214">
        <v>0</v>
      </c>
      <c r="AR10" s="215">
        <v>0</v>
      </c>
      <c r="AS10" s="215">
        <v>0</v>
      </c>
      <c r="AT10" s="215">
        <v>0</v>
      </c>
      <c r="AU10" s="215">
        <v>0</v>
      </c>
      <c r="AV10" s="215">
        <v>0</v>
      </c>
      <c r="AW10" s="215">
        <v>0</v>
      </c>
      <c r="AX10" s="215">
        <v>0</v>
      </c>
      <c r="AY10" s="215">
        <v>0</v>
      </c>
      <c r="AZ10" s="215">
        <v>0</v>
      </c>
      <c r="BA10" s="215">
        <v>0</v>
      </c>
      <c r="BB10" s="215">
        <v>0</v>
      </c>
      <c r="BC10" s="215">
        <v>0</v>
      </c>
      <c r="BD10" s="215">
        <v>0</v>
      </c>
      <c r="BE10" s="215">
        <v>0</v>
      </c>
      <c r="BF10" s="215">
        <v>0</v>
      </c>
      <c r="BH10" s="214">
        <v>0</v>
      </c>
      <c r="BI10" s="215">
        <v>0</v>
      </c>
      <c r="BJ10" s="215">
        <v>0</v>
      </c>
      <c r="BK10" s="215">
        <v>0</v>
      </c>
      <c r="BL10" s="215">
        <v>0</v>
      </c>
      <c r="BM10" s="215">
        <v>0</v>
      </c>
      <c r="BN10" s="215">
        <v>0</v>
      </c>
      <c r="BO10" s="215">
        <v>0</v>
      </c>
      <c r="BP10" s="215">
        <v>0</v>
      </c>
      <c r="BQ10" s="215">
        <v>0</v>
      </c>
      <c r="BR10" s="215">
        <v>0</v>
      </c>
      <c r="BS10" s="215">
        <v>0</v>
      </c>
      <c r="BT10" s="215">
        <v>0</v>
      </c>
      <c r="BU10" s="215">
        <v>0</v>
      </c>
      <c r="BV10" s="215">
        <v>0</v>
      </c>
      <c r="BW10" s="219">
        <v>0</v>
      </c>
      <c r="BY10" s="214">
        <v>1</v>
      </c>
      <c r="BZ10" s="215">
        <f>'Waste Composition'!$G$5/'Waste Composition'!$P$5</f>
        <v>0.4705882352941177</v>
      </c>
      <c r="CA10" s="215">
        <v>0</v>
      </c>
      <c r="CB10" s="215">
        <v>0</v>
      </c>
      <c r="CC10" s="215">
        <v>1</v>
      </c>
      <c r="CD10" s="215">
        <v>1</v>
      </c>
      <c r="CE10" s="215">
        <v>1</v>
      </c>
      <c r="CF10" s="215">
        <v>1</v>
      </c>
      <c r="CG10" s="215">
        <v>1</v>
      </c>
      <c r="CH10" s="215">
        <v>1</v>
      </c>
      <c r="CI10" s="215">
        <v>1</v>
      </c>
      <c r="CJ10" s="215">
        <v>1</v>
      </c>
      <c r="CK10" s="215">
        <v>1</v>
      </c>
      <c r="CL10" s="215">
        <v>1</v>
      </c>
      <c r="CM10" s="215">
        <v>1</v>
      </c>
      <c r="CN10" s="219">
        <v>1</v>
      </c>
      <c r="CP10" s="214">
        <v>0</v>
      </c>
      <c r="CQ10" s="215">
        <v>0</v>
      </c>
      <c r="CR10" s="215">
        <v>0</v>
      </c>
      <c r="CS10" s="215">
        <v>0</v>
      </c>
      <c r="CT10" s="215">
        <v>0</v>
      </c>
      <c r="CU10" s="215">
        <v>0</v>
      </c>
      <c r="CV10" s="215">
        <v>0</v>
      </c>
      <c r="CW10" s="215">
        <v>0</v>
      </c>
      <c r="CX10" s="215">
        <v>0</v>
      </c>
      <c r="CY10" s="215">
        <v>0</v>
      </c>
      <c r="CZ10" s="215">
        <v>0</v>
      </c>
      <c r="DA10" s="215">
        <v>0</v>
      </c>
      <c r="DB10" s="215">
        <v>0</v>
      </c>
      <c r="DC10" s="215">
        <v>0</v>
      </c>
      <c r="DD10" s="215">
        <v>0</v>
      </c>
      <c r="DE10" s="219">
        <v>0</v>
      </c>
      <c r="DG10" s="214">
        <v>0</v>
      </c>
      <c r="DH10" s="215">
        <f>'Waste Composition'!$G$16/'Waste Composition'!$P$5</f>
        <v>0.52941176470588236</v>
      </c>
      <c r="DI10" s="215">
        <v>1</v>
      </c>
      <c r="DJ10" s="215">
        <v>1</v>
      </c>
      <c r="DK10" s="215">
        <v>0</v>
      </c>
      <c r="DL10" s="215">
        <v>0</v>
      </c>
      <c r="DM10" s="215">
        <v>0</v>
      </c>
      <c r="DN10" s="215">
        <v>0</v>
      </c>
      <c r="DO10" s="215">
        <v>0</v>
      </c>
      <c r="DP10" s="215">
        <v>0</v>
      </c>
      <c r="DQ10" s="215">
        <v>0</v>
      </c>
      <c r="DR10" s="215">
        <v>0</v>
      </c>
      <c r="DS10" s="215">
        <v>0</v>
      </c>
      <c r="DT10" s="215">
        <v>0</v>
      </c>
      <c r="DU10" s="215">
        <v>0</v>
      </c>
      <c r="DV10" s="219">
        <v>0</v>
      </c>
      <c r="DX10" s="214">
        <v>0</v>
      </c>
      <c r="DY10" s="215">
        <v>0</v>
      </c>
      <c r="DZ10" s="215">
        <v>0</v>
      </c>
      <c r="EA10" s="215">
        <v>0</v>
      </c>
      <c r="EB10" s="215">
        <v>0</v>
      </c>
      <c r="EC10" s="215">
        <v>0</v>
      </c>
      <c r="ED10" s="215">
        <v>0</v>
      </c>
      <c r="EE10" s="215">
        <v>0</v>
      </c>
      <c r="EF10" s="215">
        <v>0</v>
      </c>
      <c r="EG10" s="215">
        <v>0</v>
      </c>
      <c r="EH10" s="215">
        <v>0</v>
      </c>
      <c r="EI10" s="215">
        <v>0</v>
      </c>
      <c r="EJ10" s="215">
        <v>0</v>
      </c>
      <c r="EK10" s="215">
        <v>0</v>
      </c>
      <c r="EL10" s="215">
        <v>0</v>
      </c>
      <c r="EM10" s="219">
        <v>0</v>
      </c>
      <c r="EO10" s="172">
        <f>$Z$10*AQ10</f>
        <v>0</v>
      </c>
      <c r="EP10" s="164">
        <f>$AA$10*AR10</f>
        <v>0</v>
      </c>
      <c r="EQ10" s="164">
        <f>$AB$10*AS10</f>
        <v>0</v>
      </c>
      <c r="ER10" s="164">
        <f>$AC$10*AT10</f>
        <v>0</v>
      </c>
      <c r="ES10" s="164">
        <f>$AD$10*AU10</f>
        <v>0</v>
      </c>
      <c r="ET10" s="164">
        <f>$AE$10*AV10</f>
        <v>0</v>
      </c>
      <c r="EU10" s="164">
        <f>$AF$10*AW10</f>
        <v>0</v>
      </c>
      <c r="EV10" s="164">
        <f>$AG$10*AX10</f>
        <v>0</v>
      </c>
      <c r="EW10" s="164">
        <f>$AH$10*AY10</f>
        <v>0</v>
      </c>
      <c r="EX10" s="164">
        <f>$AI$10*AZ10</f>
        <v>0</v>
      </c>
      <c r="EY10" s="164">
        <f>$AJ$10*BA10</f>
        <v>0</v>
      </c>
      <c r="EZ10" s="164">
        <f>$AK$10*BB10</f>
        <v>0</v>
      </c>
      <c r="FA10" s="164">
        <f>$AL$10*BC10</f>
        <v>0</v>
      </c>
      <c r="FB10" s="164">
        <f>$AM$10*BD10</f>
        <v>0</v>
      </c>
      <c r="FC10" s="164">
        <f>$AN$10*BE10</f>
        <v>0</v>
      </c>
      <c r="FD10" s="173">
        <f>$AO$10*BF10</f>
        <v>0</v>
      </c>
      <c r="FE10" s="229"/>
      <c r="FF10" s="172">
        <f>$Z$10*BH10</f>
        <v>0</v>
      </c>
      <c r="FG10" s="164">
        <f>$AA$10*BI10</f>
        <v>0</v>
      </c>
      <c r="FH10" s="164">
        <f>$AB$10*BJ10</f>
        <v>0</v>
      </c>
      <c r="FI10" s="164">
        <f>$AC$10*BK10</f>
        <v>0</v>
      </c>
      <c r="FJ10" s="164">
        <f>$AD$10*BL10</f>
        <v>0</v>
      </c>
      <c r="FK10" s="164">
        <f>$AE$10*BM10</f>
        <v>0</v>
      </c>
      <c r="FL10" s="164">
        <f>$AF$10*BN10</f>
        <v>0</v>
      </c>
      <c r="FM10" s="164">
        <f>$AG$10*BO10</f>
        <v>0</v>
      </c>
      <c r="FN10" s="164">
        <f>$AH$10*BP10</f>
        <v>0</v>
      </c>
      <c r="FO10" s="164">
        <f>$AI$10*BQ10</f>
        <v>0</v>
      </c>
      <c r="FP10" s="164">
        <f>$AJ$10*BR10</f>
        <v>0</v>
      </c>
      <c r="FQ10" s="164">
        <f>$AK$10*BS10</f>
        <v>0</v>
      </c>
      <c r="FR10" s="164">
        <f>$AL$10*BT10</f>
        <v>0</v>
      </c>
      <c r="FS10" s="164">
        <f>$AM$10*BU10</f>
        <v>0</v>
      </c>
      <c r="FT10" s="164">
        <f>$AN$10*BV10</f>
        <v>0</v>
      </c>
      <c r="FU10" s="173">
        <f>$AO$10*BW10</f>
        <v>0</v>
      </c>
      <c r="FV10" s="229"/>
      <c r="FW10" s="172">
        <f>$Z$10*BY10</f>
        <v>150.76</v>
      </c>
      <c r="FX10" s="164">
        <f>$AA$10*BZ10</f>
        <v>301.52</v>
      </c>
      <c r="FY10" s="164">
        <f>$AB$10*CA10</f>
        <v>0</v>
      </c>
      <c r="FZ10" s="164">
        <f>$AC$10*CB10</f>
        <v>0</v>
      </c>
      <c r="GA10" s="164">
        <f>$AD$10*CC10</f>
        <v>56.534999999999997</v>
      </c>
      <c r="GB10" s="164">
        <f>$AE$10*CD10</f>
        <v>94.225000000000009</v>
      </c>
      <c r="GC10" s="164">
        <f>$AF$10*CE10</f>
        <v>18.844999999999999</v>
      </c>
      <c r="GD10" s="164">
        <f>$AG$10*CF10</f>
        <v>282.67500000000001</v>
      </c>
      <c r="GE10" s="164">
        <f>$AH$10*CG10</f>
        <v>37.69</v>
      </c>
      <c r="GF10" s="164">
        <f>$AI$10*CH10</f>
        <v>37.69</v>
      </c>
      <c r="GG10" s="164">
        <f>$AJ$10*CI10</f>
        <v>94.225000000000009</v>
      </c>
      <c r="GH10" s="164">
        <f>$AK$10*CJ10</f>
        <v>113.07</v>
      </c>
      <c r="GI10" s="164">
        <f>$AL$10*CK10</f>
        <v>452.28</v>
      </c>
      <c r="GJ10" s="164">
        <f>$AM$10*CL10</f>
        <v>18.844999999999999</v>
      </c>
      <c r="GK10" s="164">
        <f>$AN$10*CM10</f>
        <v>452.28</v>
      </c>
      <c r="GL10" s="173">
        <f>$AO$10*CN10</f>
        <v>301.52</v>
      </c>
      <c r="GM10" s="229"/>
      <c r="GN10" s="172">
        <f>$Z$10*CP10</f>
        <v>0</v>
      </c>
      <c r="GO10" s="164">
        <f>$AA$10*CQ10</f>
        <v>0</v>
      </c>
      <c r="GP10" s="164">
        <f>$AB$10*CR10</f>
        <v>0</v>
      </c>
      <c r="GQ10" s="164">
        <f>$AC$10*CS10</f>
        <v>0</v>
      </c>
      <c r="GR10" s="164">
        <f>$AD$10*CT10</f>
        <v>0</v>
      </c>
      <c r="GS10" s="164">
        <f>$AE$10*CU10</f>
        <v>0</v>
      </c>
      <c r="GT10" s="164">
        <f>$AF$10*CV10</f>
        <v>0</v>
      </c>
      <c r="GU10" s="164">
        <f>$AG$10*CW10</f>
        <v>0</v>
      </c>
      <c r="GV10" s="164">
        <f>$AH$10*CX10</f>
        <v>0</v>
      </c>
      <c r="GW10" s="164">
        <f>$AI$10*CY10</f>
        <v>0</v>
      </c>
      <c r="GX10" s="164">
        <f>$AJ$10*CZ10</f>
        <v>0</v>
      </c>
      <c r="GY10" s="164">
        <f>$AK$10*DA10</f>
        <v>0</v>
      </c>
      <c r="GZ10" s="164">
        <f>$AL$10*DB10</f>
        <v>0</v>
      </c>
      <c r="HA10" s="164">
        <f>$AM$10*DC10</f>
        <v>0</v>
      </c>
      <c r="HB10" s="164">
        <f>$AN$10*DD10</f>
        <v>0</v>
      </c>
      <c r="HC10" s="173">
        <f>$AO$10*DE10</f>
        <v>0</v>
      </c>
      <c r="HD10" s="229"/>
      <c r="HE10" s="172">
        <f>$Z$10*DG10</f>
        <v>0</v>
      </c>
      <c r="HF10" s="164">
        <f>$AA$10*DH10</f>
        <v>339.21</v>
      </c>
      <c r="HG10" s="164">
        <f>$AB$10*DI10</f>
        <v>678.42</v>
      </c>
      <c r="HH10" s="164">
        <f>$AC$10*DJ10</f>
        <v>339.21</v>
      </c>
      <c r="HI10" s="164">
        <f>$AD$10*DK10</f>
        <v>0</v>
      </c>
      <c r="HJ10" s="164">
        <f>$AE$10*DL10</f>
        <v>0</v>
      </c>
      <c r="HK10" s="164">
        <f>$AF$10*DM10</f>
        <v>0</v>
      </c>
      <c r="HL10" s="164">
        <f>$AG$10*DN10</f>
        <v>0</v>
      </c>
      <c r="HM10" s="164">
        <f>$AH$10*DO10</f>
        <v>0</v>
      </c>
      <c r="HN10" s="164">
        <f>$AI$10*DP10</f>
        <v>0</v>
      </c>
      <c r="HO10" s="164">
        <f>$AJ$10*DQ10</f>
        <v>0</v>
      </c>
      <c r="HP10" s="164">
        <f>$AK$10*DR10</f>
        <v>0</v>
      </c>
      <c r="HQ10" s="164">
        <f>$AL$10*DS10</f>
        <v>0</v>
      </c>
      <c r="HR10" s="164">
        <f>$AM$10*DT10</f>
        <v>0</v>
      </c>
      <c r="HS10" s="164">
        <f>$AN$10*DU10</f>
        <v>0</v>
      </c>
      <c r="HT10" s="173">
        <f>$AO$10*DV10</f>
        <v>0</v>
      </c>
      <c r="HU10" s="229"/>
      <c r="HV10" s="172">
        <f>$Z$10*DX10</f>
        <v>0</v>
      </c>
      <c r="HW10" s="164">
        <f>$AA$10*DY10</f>
        <v>0</v>
      </c>
      <c r="HX10" s="164">
        <f>$AB$10*DZ10</f>
        <v>0</v>
      </c>
      <c r="HY10" s="164">
        <f>$AC$10*EA10</f>
        <v>0</v>
      </c>
      <c r="HZ10" s="164">
        <f>$AD$10*EB10</f>
        <v>0</v>
      </c>
      <c r="IA10" s="164">
        <f>$AE$10*EC10</f>
        <v>0</v>
      </c>
      <c r="IB10" s="164">
        <f>$AF$10*ED10</f>
        <v>0</v>
      </c>
      <c r="IC10" s="164">
        <f>$AG$10*EE10</f>
        <v>0</v>
      </c>
      <c r="ID10" s="164">
        <f>$AH$10*EF10</f>
        <v>0</v>
      </c>
      <c r="IE10" s="164">
        <f>$AI$10*EG10</f>
        <v>0</v>
      </c>
      <c r="IF10" s="164">
        <f>$AJ$10*EH10</f>
        <v>0</v>
      </c>
      <c r="IG10" s="164">
        <f>$AK$10*EI10</f>
        <v>0</v>
      </c>
      <c r="IH10" s="164">
        <f>$AL$10*EJ10</f>
        <v>0</v>
      </c>
      <c r="II10" s="164">
        <f>$AM$10*EK10</f>
        <v>0</v>
      </c>
      <c r="IJ10" s="164">
        <f>$AN$10*EL10</f>
        <v>0</v>
      </c>
      <c r="IK10" s="173">
        <f>$AO$10*EM10</f>
        <v>0</v>
      </c>
      <c r="IM10" s="49" t="s">
        <v>227</v>
      </c>
      <c r="IN10" s="62">
        <f t="shared" si="4"/>
        <v>0</v>
      </c>
      <c r="IO10" s="289">
        <f t="shared" si="5"/>
        <v>0</v>
      </c>
      <c r="IP10" s="289">
        <f t="shared" si="6"/>
        <v>1838.560705339266</v>
      </c>
      <c r="IQ10" s="289">
        <f t="shared" si="7"/>
        <v>0</v>
      </c>
      <c r="IR10" s="289">
        <f t="shared" si="8"/>
        <v>0</v>
      </c>
      <c r="IS10" s="236">
        <f t="shared" si="9"/>
        <v>0</v>
      </c>
    </row>
    <row r="11" spans="1:253">
      <c r="A11" s="62" t="s">
        <v>258</v>
      </c>
      <c r="B11" s="145">
        <f>INDEX('Waste Projections'!$H13:$AL13,MATCH('6. YTS UCRTS+Decentral Compost'!$B$1,'Waste Projections'!$H$6:$AL$6,0))</f>
        <v>3570.38</v>
      </c>
      <c r="C11" s="286" t="s">
        <v>294</v>
      </c>
      <c r="D11" s="154" t="s">
        <v>257</v>
      </c>
      <c r="E11" s="83" t="s">
        <v>249</v>
      </c>
      <c r="F11" s="83" t="s">
        <v>249</v>
      </c>
      <c r="G11" s="156">
        <v>20</v>
      </c>
      <c r="H11" s="83" t="s">
        <v>220</v>
      </c>
      <c r="I11" s="156">
        <v>0</v>
      </c>
      <c r="J11" s="156" t="str">
        <f t="shared" si="1"/>
        <v>N/A</v>
      </c>
      <c r="K11" s="156">
        <v>0</v>
      </c>
      <c r="L11" s="240" t="str">
        <f t="shared" si="2"/>
        <v>N/A</v>
      </c>
      <c r="M11" s="243">
        <f t="shared" si="10"/>
        <v>1200</v>
      </c>
      <c r="N11" s="190" t="str">
        <f t="shared" si="3"/>
        <v>Rail</v>
      </c>
      <c r="O11" s="156">
        <v>12</v>
      </c>
      <c r="P11" s="190" t="s">
        <v>219</v>
      </c>
      <c r="Q11" s="172">
        <f t="shared" si="0"/>
        <v>15424.0416</v>
      </c>
      <c r="R11" s="164">
        <f t="shared" si="0"/>
        <v>45700.864000000001</v>
      </c>
      <c r="S11" s="164">
        <f t="shared" si="0"/>
        <v>0</v>
      </c>
      <c r="T11" s="173">
        <f t="shared" si="0"/>
        <v>2742051.84</v>
      </c>
      <c r="U11" s="172">
        <f>INDEX('Transportation GHG'!$B$21:$B$24,MATCH('6. YTS UCRTS+Decentral Compost'!U$4,'Transportation GHG'!$A$21:$A$24,0))*Q11</f>
        <v>2.7673103559876924</v>
      </c>
      <c r="V11" s="164">
        <f>INDEX('Transportation GHG'!$B$21:$B$24,MATCH('6. YTS UCRTS+Decentral Compost'!V$4,'Transportation GHG'!$A$21:$A$24,0))*R11</f>
        <v>4.0997190459076922</v>
      </c>
      <c r="W11" s="164">
        <f>INDEX('Transportation GHG'!$B$21:$B$24,MATCH('6. YTS UCRTS+Decentral Compost'!W$4,'Transportation GHG'!$A$21:$A$24,0))*S11</f>
        <v>0</v>
      </c>
      <c r="X11" s="173">
        <f>INDEX('Transportation GHG'!$B$21:$B$24,MATCH('6. YTS UCRTS+Decentral Compost'!X$4,'Transportation GHG'!$A$21:$A$24,0))*T11</f>
        <v>64.995545849756098</v>
      </c>
      <c r="Z11" s="172">
        <f>INDEX('Waste Composition'!$P$5:$P$20,MATCH('6. YTS UCRTS+Decentral Compost'!Z$4,'Waste Composition'!$O$5:$O$20,0))*$B11</f>
        <v>142.8152</v>
      </c>
      <c r="AA11" s="164">
        <f>INDEX('Waste Composition'!$P$5:$P$20,MATCH('6. YTS UCRTS+Decentral Compost'!AA$4,'Waste Composition'!$O$5:$O$20,0))*$B11</f>
        <v>606.96460000000002</v>
      </c>
      <c r="AB11" s="164">
        <f>INDEX('Waste Composition'!$P$5:$P$20,MATCH('6. YTS UCRTS+Decentral Compost'!AB$4,'Waste Composition'!$O$5:$O$20,0))*$B11</f>
        <v>642.66840000000002</v>
      </c>
      <c r="AC11" s="164">
        <f>INDEX('Waste Composition'!$P$5:$P$20,MATCH('6. YTS UCRTS+Decentral Compost'!AC$4,'Waste Composition'!$O$5:$O$20,0))*$B11</f>
        <v>321.33420000000001</v>
      </c>
      <c r="AD11" s="164">
        <f>INDEX('Waste Composition'!$P$5:$P$20,MATCH('6. YTS UCRTS+Decentral Compost'!AD$4,'Waste Composition'!$O$5:$O$20,0))*$B11</f>
        <v>53.555700000000002</v>
      </c>
      <c r="AE11" s="164">
        <f>INDEX('Waste Composition'!$P$5:$P$20,MATCH('6. YTS UCRTS+Decentral Compost'!AE$4,'Waste Composition'!$O$5:$O$20,0))*$B11</f>
        <v>89.259500000000003</v>
      </c>
      <c r="AF11" s="164">
        <f>INDEX('Waste Composition'!$P$5:$P$20,MATCH('6. YTS UCRTS+Decentral Compost'!AF$4,'Waste Composition'!$O$5:$O$20,0))*$B11</f>
        <v>17.851900000000001</v>
      </c>
      <c r="AG11" s="164">
        <f>INDEX('Waste Composition'!$P$5:$P$20,MATCH('6. YTS UCRTS+Decentral Compost'!AG$4,'Waste Composition'!$O$5:$O$20,0))*$B11</f>
        <v>267.77850000000001</v>
      </c>
      <c r="AH11" s="164">
        <f>INDEX('Waste Composition'!$P$5:$P$20,MATCH('6. YTS UCRTS+Decentral Compost'!AH$4,'Waste Composition'!$O$5:$O$20,0))*$B11</f>
        <v>35.703800000000001</v>
      </c>
      <c r="AI11" s="164">
        <f>INDEX('Waste Composition'!$P$5:$P$20,MATCH('6. YTS UCRTS+Decentral Compost'!AI$4,'Waste Composition'!$O$5:$O$20,0))*$B11</f>
        <v>35.703800000000001</v>
      </c>
      <c r="AJ11" s="164">
        <f>INDEX('Waste Composition'!$P$5:$P$20,MATCH('6. YTS UCRTS+Decentral Compost'!AJ$4,'Waste Composition'!$O$5:$O$20,0))*$B11</f>
        <v>89.259500000000003</v>
      </c>
      <c r="AK11" s="164">
        <f>INDEX('Waste Composition'!$P$5:$P$20,MATCH('6. YTS UCRTS+Decentral Compost'!AK$4,'Waste Composition'!$O$5:$O$20,0))*$B11</f>
        <v>107.1114</v>
      </c>
      <c r="AL11" s="164">
        <f>INDEX('Waste Composition'!$P$5:$P$20,MATCH('6. YTS UCRTS+Decentral Compost'!AL$4,'Waste Composition'!$O$5:$O$20,0))*$B11</f>
        <v>428.44560000000001</v>
      </c>
      <c r="AM11" s="164">
        <f>INDEX('Waste Composition'!$P$5:$P$20,MATCH('6. YTS UCRTS+Decentral Compost'!AM$4,'Waste Composition'!$O$5:$O$20,0))*$B11</f>
        <v>17.851900000000001</v>
      </c>
      <c r="AN11" s="164">
        <f>INDEX('Waste Composition'!$P$5:$P$20,MATCH('6. YTS UCRTS+Decentral Compost'!AN$4,'Waste Composition'!$O$5:$O$20,0))*$B11</f>
        <v>428.44560000000001</v>
      </c>
      <c r="AO11" s="173">
        <f>INDEX('Waste Composition'!$P$5:$P$20,MATCH('6. YTS UCRTS+Decentral Compost'!AO$4,'Waste Composition'!$O$5:$O$20,0))*$B11</f>
        <v>285.63040000000001</v>
      </c>
      <c r="AQ11" s="214">
        <v>0</v>
      </c>
      <c r="AR11" s="215">
        <v>0</v>
      </c>
      <c r="AS11" s="215">
        <v>0</v>
      </c>
      <c r="AT11" s="215">
        <v>0</v>
      </c>
      <c r="AU11" s="215">
        <v>0</v>
      </c>
      <c r="AV11" s="215">
        <v>0</v>
      </c>
      <c r="AW11" s="215">
        <v>0</v>
      </c>
      <c r="AX11" s="215">
        <v>0</v>
      </c>
      <c r="AY11" s="215">
        <v>0</v>
      </c>
      <c r="AZ11" s="215">
        <v>0</v>
      </c>
      <c r="BA11" s="215">
        <v>0</v>
      </c>
      <c r="BB11" s="215">
        <v>0</v>
      </c>
      <c r="BC11" s="215">
        <v>0</v>
      </c>
      <c r="BD11" s="215">
        <v>0</v>
      </c>
      <c r="BE11" s="215">
        <v>0</v>
      </c>
      <c r="BF11" s="215">
        <v>0</v>
      </c>
      <c r="BH11" s="214">
        <v>0</v>
      </c>
      <c r="BI11" s="215">
        <v>0</v>
      </c>
      <c r="BJ11" s="215">
        <v>0</v>
      </c>
      <c r="BK11" s="215">
        <v>0</v>
      </c>
      <c r="BL11" s="215">
        <v>0</v>
      </c>
      <c r="BM11" s="215">
        <v>0</v>
      </c>
      <c r="BN11" s="215">
        <v>0</v>
      </c>
      <c r="BO11" s="215">
        <v>0</v>
      </c>
      <c r="BP11" s="215">
        <v>0</v>
      </c>
      <c r="BQ11" s="215">
        <v>0</v>
      </c>
      <c r="BR11" s="215">
        <v>0</v>
      </c>
      <c r="BS11" s="215">
        <v>0</v>
      </c>
      <c r="BT11" s="215">
        <v>0</v>
      </c>
      <c r="BU11" s="215">
        <v>0</v>
      </c>
      <c r="BV11" s="215">
        <v>0</v>
      </c>
      <c r="BW11" s="219">
        <v>0</v>
      </c>
      <c r="BY11" s="214">
        <v>1</v>
      </c>
      <c r="BZ11" s="215">
        <f>'Waste Composition'!$G$5/'Waste Composition'!$P$5</f>
        <v>0.4705882352941177</v>
      </c>
      <c r="CA11" s="215">
        <v>0</v>
      </c>
      <c r="CB11" s="215">
        <v>0</v>
      </c>
      <c r="CC11" s="215">
        <v>1</v>
      </c>
      <c r="CD11" s="215">
        <v>1</v>
      </c>
      <c r="CE11" s="215">
        <v>1</v>
      </c>
      <c r="CF11" s="215">
        <v>1</v>
      </c>
      <c r="CG11" s="215">
        <v>1</v>
      </c>
      <c r="CH11" s="215">
        <v>1</v>
      </c>
      <c r="CI11" s="215">
        <v>1</v>
      </c>
      <c r="CJ11" s="215">
        <v>1</v>
      </c>
      <c r="CK11" s="215">
        <v>1</v>
      </c>
      <c r="CL11" s="215">
        <v>1</v>
      </c>
      <c r="CM11" s="215">
        <v>1</v>
      </c>
      <c r="CN11" s="219">
        <v>1</v>
      </c>
      <c r="CP11" s="214">
        <v>0</v>
      </c>
      <c r="CQ11" s="215">
        <v>0</v>
      </c>
      <c r="CR11" s="215">
        <v>0</v>
      </c>
      <c r="CS11" s="215">
        <v>0</v>
      </c>
      <c r="CT11" s="215">
        <v>0</v>
      </c>
      <c r="CU11" s="215">
        <v>0</v>
      </c>
      <c r="CV11" s="215">
        <v>0</v>
      </c>
      <c r="CW11" s="215">
        <v>0</v>
      </c>
      <c r="CX11" s="215">
        <v>0</v>
      </c>
      <c r="CY11" s="215">
        <v>0</v>
      </c>
      <c r="CZ11" s="215">
        <v>0</v>
      </c>
      <c r="DA11" s="215">
        <v>0</v>
      </c>
      <c r="DB11" s="215">
        <v>0</v>
      </c>
      <c r="DC11" s="215">
        <v>0</v>
      </c>
      <c r="DD11" s="215">
        <v>0</v>
      </c>
      <c r="DE11" s="219">
        <v>0</v>
      </c>
      <c r="DG11" s="214">
        <v>0</v>
      </c>
      <c r="DH11" s="215">
        <f>'Waste Composition'!$G$16/'Waste Composition'!$P$5</f>
        <v>0.52941176470588236</v>
      </c>
      <c r="DI11" s="215">
        <v>1</v>
      </c>
      <c r="DJ11" s="215">
        <v>1</v>
      </c>
      <c r="DK11" s="215">
        <v>0</v>
      </c>
      <c r="DL11" s="215">
        <v>0</v>
      </c>
      <c r="DM11" s="215">
        <v>0</v>
      </c>
      <c r="DN11" s="215">
        <v>0</v>
      </c>
      <c r="DO11" s="215">
        <v>0</v>
      </c>
      <c r="DP11" s="215">
        <v>0</v>
      </c>
      <c r="DQ11" s="215">
        <v>0</v>
      </c>
      <c r="DR11" s="215">
        <v>0</v>
      </c>
      <c r="DS11" s="215">
        <v>0</v>
      </c>
      <c r="DT11" s="215">
        <v>0</v>
      </c>
      <c r="DU11" s="215">
        <v>0</v>
      </c>
      <c r="DV11" s="219">
        <v>0</v>
      </c>
      <c r="DX11" s="214">
        <v>0</v>
      </c>
      <c r="DY11" s="215">
        <v>0</v>
      </c>
      <c r="DZ11" s="215">
        <v>0</v>
      </c>
      <c r="EA11" s="215">
        <v>0</v>
      </c>
      <c r="EB11" s="215">
        <v>0</v>
      </c>
      <c r="EC11" s="215">
        <v>0</v>
      </c>
      <c r="ED11" s="215">
        <v>0</v>
      </c>
      <c r="EE11" s="215">
        <v>0</v>
      </c>
      <c r="EF11" s="215">
        <v>0</v>
      </c>
      <c r="EG11" s="215">
        <v>0</v>
      </c>
      <c r="EH11" s="215">
        <v>0</v>
      </c>
      <c r="EI11" s="215">
        <v>0</v>
      </c>
      <c r="EJ11" s="215">
        <v>0</v>
      </c>
      <c r="EK11" s="215">
        <v>0</v>
      </c>
      <c r="EL11" s="215">
        <v>0</v>
      </c>
      <c r="EM11" s="219">
        <v>0</v>
      </c>
      <c r="EO11" s="172">
        <f>$Z$11*AQ11</f>
        <v>0</v>
      </c>
      <c r="EP11" s="164">
        <f>$AA$11*AR11</f>
        <v>0</v>
      </c>
      <c r="EQ11" s="164">
        <f>$AB$11*AS11</f>
        <v>0</v>
      </c>
      <c r="ER11" s="164">
        <f>$AC$11*AT11</f>
        <v>0</v>
      </c>
      <c r="ES11" s="164">
        <f>$AD$11*AU11</f>
        <v>0</v>
      </c>
      <c r="ET11" s="164">
        <f>$AE$11*AV11</f>
        <v>0</v>
      </c>
      <c r="EU11" s="164">
        <f>$AF$11*AW11</f>
        <v>0</v>
      </c>
      <c r="EV11" s="164">
        <f>$AG$11*AX11</f>
        <v>0</v>
      </c>
      <c r="EW11" s="164">
        <f>$AH$11*AY11</f>
        <v>0</v>
      </c>
      <c r="EX11" s="164">
        <f>$AI$11*AZ11</f>
        <v>0</v>
      </c>
      <c r="EY11" s="164">
        <f>$AJ$11*BA11</f>
        <v>0</v>
      </c>
      <c r="EZ11" s="164">
        <f>$AK$11*BB11</f>
        <v>0</v>
      </c>
      <c r="FA11" s="164">
        <f>$AL$11*BC11</f>
        <v>0</v>
      </c>
      <c r="FB11" s="164">
        <f>$AM$11*BD11</f>
        <v>0</v>
      </c>
      <c r="FC11" s="164">
        <f>$AN$11*BE11</f>
        <v>0</v>
      </c>
      <c r="FD11" s="173">
        <f>$AO$11*BF11</f>
        <v>0</v>
      </c>
      <c r="FE11" s="229"/>
      <c r="FF11" s="172">
        <f>$Z$11*BH11</f>
        <v>0</v>
      </c>
      <c r="FG11" s="164">
        <f>$AA$11*BI11</f>
        <v>0</v>
      </c>
      <c r="FH11" s="164">
        <f>$AB$11*BJ11</f>
        <v>0</v>
      </c>
      <c r="FI11" s="164">
        <f>$AC$11*BK11</f>
        <v>0</v>
      </c>
      <c r="FJ11" s="164">
        <f>$AD$11*BL11</f>
        <v>0</v>
      </c>
      <c r="FK11" s="164">
        <f>$AE$11*BM11</f>
        <v>0</v>
      </c>
      <c r="FL11" s="164">
        <f>$AF$11*BN11</f>
        <v>0</v>
      </c>
      <c r="FM11" s="164">
        <f>$AG$11*BO11</f>
        <v>0</v>
      </c>
      <c r="FN11" s="164">
        <f>$AH$11*BP11</f>
        <v>0</v>
      </c>
      <c r="FO11" s="164">
        <f>$AI$11*BQ11</f>
        <v>0</v>
      </c>
      <c r="FP11" s="164">
        <f>$AJ$11*BR11</f>
        <v>0</v>
      </c>
      <c r="FQ11" s="164">
        <f>$AK$11*BS11</f>
        <v>0</v>
      </c>
      <c r="FR11" s="164">
        <f>$AL$11*BT11</f>
        <v>0</v>
      </c>
      <c r="FS11" s="164">
        <f>$AM$11*BU11</f>
        <v>0</v>
      </c>
      <c r="FT11" s="164">
        <f>$AN$11*BV11</f>
        <v>0</v>
      </c>
      <c r="FU11" s="173">
        <f>$AO$11*BW11</f>
        <v>0</v>
      </c>
      <c r="FV11" s="229"/>
      <c r="FW11" s="172">
        <f>$Z$11*BY11</f>
        <v>142.8152</v>
      </c>
      <c r="FX11" s="164">
        <f>$AA$11*BZ11</f>
        <v>285.63040000000007</v>
      </c>
      <c r="FY11" s="164">
        <f>$AB$11*CA11</f>
        <v>0</v>
      </c>
      <c r="FZ11" s="164">
        <f>$AC$11*CB11</f>
        <v>0</v>
      </c>
      <c r="GA11" s="164">
        <f>$AD$11*CC11</f>
        <v>53.555700000000002</v>
      </c>
      <c r="GB11" s="164">
        <f>$AE$11*CD11</f>
        <v>89.259500000000003</v>
      </c>
      <c r="GC11" s="164">
        <f>$AF$11*CE11</f>
        <v>17.851900000000001</v>
      </c>
      <c r="GD11" s="164">
        <f>$AG$11*CF11</f>
        <v>267.77850000000001</v>
      </c>
      <c r="GE11" s="164">
        <f>$AH$11*CG11</f>
        <v>35.703800000000001</v>
      </c>
      <c r="GF11" s="164">
        <f>$AI$11*CH11</f>
        <v>35.703800000000001</v>
      </c>
      <c r="GG11" s="164">
        <f>$AJ$11*CI11</f>
        <v>89.259500000000003</v>
      </c>
      <c r="GH11" s="164">
        <f>$AK$11*CJ11</f>
        <v>107.1114</v>
      </c>
      <c r="GI11" s="164">
        <f>$AL$11*CK11</f>
        <v>428.44560000000001</v>
      </c>
      <c r="GJ11" s="164">
        <f>$AM$11*CL11</f>
        <v>17.851900000000001</v>
      </c>
      <c r="GK11" s="164">
        <f>$AN$11*CM11</f>
        <v>428.44560000000001</v>
      </c>
      <c r="GL11" s="173">
        <f>$AO$11*CN11</f>
        <v>285.63040000000001</v>
      </c>
      <c r="GM11" s="229"/>
      <c r="GN11" s="172">
        <f>$Z$11*CP11</f>
        <v>0</v>
      </c>
      <c r="GO11" s="164">
        <f>$AA$11*CQ11</f>
        <v>0</v>
      </c>
      <c r="GP11" s="164">
        <f>$AB$11*CR11</f>
        <v>0</v>
      </c>
      <c r="GQ11" s="164">
        <f>$AC$11*CS11</f>
        <v>0</v>
      </c>
      <c r="GR11" s="164">
        <f>$AD$11*CT11</f>
        <v>0</v>
      </c>
      <c r="GS11" s="164">
        <f>$AE$11*CU11</f>
        <v>0</v>
      </c>
      <c r="GT11" s="164">
        <f>$AF$11*CV11</f>
        <v>0</v>
      </c>
      <c r="GU11" s="164">
        <f>$AG$11*CW11</f>
        <v>0</v>
      </c>
      <c r="GV11" s="164">
        <f>$AH$11*CX11</f>
        <v>0</v>
      </c>
      <c r="GW11" s="164">
        <f>$AI$11*CY11</f>
        <v>0</v>
      </c>
      <c r="GX11" s="164">
        <f>$AJ$11*CZ11</f>
        <v>0</v>
      </c>
      <c r="GY11" s="164">
        <f>$AK$11*DA11</f>
        <v>0</v>
      </c>
      <c r="GZ11" s="164">
        <f>$AL$11*DB11</f>
        <v>0</v>
      </c>
      <c r="HA11" s="164">
        <f>$AM$11*DC11</f>
        <v>0</v>
      </c>
      <c r="HB11" s="164">
        <f>$AN$11*DD11</f>
        <v>0</v>
      </c>
      <c r="HC11" s="173">
        <f>$AO$11*DE11</f>
        <v>0</v>
      </c>
      <c r="HD11" s="229"/>
      <c r="HE11" s="172">
        <f>$Z$11*DG11</f>
        <v>0</v>
      </c>
      <c r="HF11" s="164">
        <f>$AA$11*DH11</f>
        <v>321.33420000000001</v>
      </c>
      <c r="HG11" s="164">
        <f>$AB$11*DI11</f>
        <v>642.66840000000002</v>
      </c>
      <c r="HH11" s="164">
        <f>$AC$11*DJ11</f>
        <v>321.33420000000001</v>
      </c>
      <c r="HI11" s="164">
        <f>$AD$11*DK11</f>
        <v>0</v>
      </c>
      <c r="HJ11" s="164">
        <f>$AE$11*DL11</f>
        <v>0</v>
      </c>
      <c r="HK11" s="164">
        <f>$AF$11*DM11</f>
        <v>0</v>
      </c>
      <c r="HL11" s="164">
        <f>$AG$11*DN11</f>
        <v>0</v>
      </c>
      <c r="HM11" s="164">
        <f>$AH$11*DO11</f>
        <v>0</v>
      </c>
      <c r="HN11" s="164">
        <f>$AI$11*DP11</f>
        <v>0</v>
      </c>
      <c r="HO11" s="164">
        <f>$AJ$11*DQ11</f>
        <v>0</v>
      </c>
      <c r="HP11" s="164">
        <f>$AK$11*DR11</f>
        <v>0</v>
      </c>
      <c r="HQ11" s="164">
        <f>$AL$11*DS11</f>
        <v>0</v>
      </c>
      <c r="HR11" s="164">
        <f>$AM$11*DT11</f>
        <v>0</v>
      </c>
      <c r="HS11" s="164">
        <f>$AN$11*DU11</f>
        <v>0</v>
      </c>
      <c r="HT11" s="173">
        <f>$AO$11*DV11</f>
        <v>0</v>
      </c>
      <c r="HU11" s="229"/>
      <c r="HV11" s="172">
        <f>$Z$11*DX11</f>
        <v>0</v>
      </c>
      <c r="HW11" s="164">
        <f>$AA$11*DY11</f>
        <v>0</v>
      </c>
      <c r="HX11" s="164">
        <f>$AB$11*DZ11</f>
        <v>0</v>
      </c>
      <c r="HY11" s="164">
        <f>$AC$11*EA11</f>
        <v>0</v>
      </c>
      <c r="HZ11" s="164">
        <f>$AD$11*EB11</f>
        <v>0</v>
      </c>
      <c r="IA11" s="164">
        <f>$AE$11*EC11</f>
        <v>0</v>
      </c>
      <c r="IB11" s="164">
        <f>$AF$11*ED11</f>
        <v>0</v>
      </c>
      <c r="IC11" s="164">
        <f>$AG$11*EE11</f>
        <v>0</v>
      </c>
      <c r="ID11" s="164">
        <f>$AH$11*EF11</f>
        <v>0</v>
      </c>
      <c r="IE11" s="164">
        <f>$AI$11*EG11</f>
        <v>0</v>
      </c>
      <c r="IF11" s="164">
        <f>$AJ$11*EH11</f>
        <v>0</v>
      </c>
      <c r="IG11" s="164">
        <f>$AK$11*EI11</f>
        <v>0</v>
      </c>
      <c r="IH11" s="164">
        <f>$AL$11*EJ11</f>
        <v>0</v>
      </c>
      <c r="II11" s="164">
        <f>$AM$11*EK11</f>
        <v>0</v>
      </c>
      <c r="IJ11" s="164">
        <f>$AN$11*EL11</f>
        <v>0</v>
      </c>
      <c r="IK11" s="173">
        <f>$AO$11*EM11</f>
        <v>0</v>
      </c>
      <c r="IM11" s="49" t="s">
        <v>228</v>
      </c>
      <c r="IN11" s="62">
        <f t="shared" si="4"/>
        <v>0</v>
      </c>
      <c r="IO11" s="289">
        <f t="shared" si="5"/>
        <v>0</v>
      </c>
      <c r="IP11" s="289">
        <f t="shared" si="6"/>
        <v>367.71214106785305</v>
      </c>
      <c r="IQ11" s="289">
        <f t="shared" si="7"/>
        <v>0</v>
      </c>
      <c r="IR11" s="289">
        <f t="shared" si="8"/>
        <v>0</v>
      </c>
      <c r="IS11" s="236">
        <f t="shared" si="9"/>
        <v>0</v>
      </c>
    </row>
    <row r="12" spans="1:253">
      <c r="A12" s="62" t="s">
        <v>259</v>
      </c>
      <c r="B12" s="145">
        <f>INDEX('Waste Projections'!$H14:$AL14,MATCH('6. YTS UCRTS+Decentral Compost'!$B$1,'Waste Projections'!$H$6:$AL$6,0))</f>
        <v>11510.33</v>
      </c>
      <c r="C12" s="286" t="s">
        <v>294</v>
      </c>
      <c r="D12" s="154" t="s">
        <v>297</v>
      </c>
      <c r="E12" s="83" t="s">
        <v>249</v>
      </c>
      <c r="F12" s="83" t="s">
        <v>249</v>
      </c>
      <c r="G12" s="156">
        <v>7.8</v>
      </c>
      <c r="H12" s="83" t="s">
        <v>219</v>
      </c>
      <c r="I12" s="156">
        <v>0</v>
      </c>
      <c r="J12" s="156" t="str">
        <f t="shared" si="1"/>
        <v>N/A</v>
      </c>
      <c r="K12" s="156">
        <v>0</v>
      </c>
      <c r="L12" s="240" t="str">
        <f t="shared" si="2"/>
        <v>N/A</v>
      </c>
      <c r="M12" s="243">
        <f t="shared" si="10"/>
        <v>1200</v>
      </c>
      <c r="N12" s="190" t="str">
        <f t="shared" si="3"/>
        <v>Rail</v>
      </c>
      <c r="O12" s="156">
        <v>12</v>
      </c>
      <c r="P12" s="190" t="s">
        <v>219</v>
      </c>
      <c r="Q12" s="172">
        <f t="shared" si="0"/>
        <v>107184.19296</v>
      </c>
      <c r="R12" s="164">
        <f t="shared" si="0"/>
        <v>0</v>
      </c>
      <c r="S12" s="164">
        <f t="shared" si="0"/>
        <v>0</v>
      </c>
      <c r="T12" s="173">
        <f t="shared" si="0"/>
        <v>8839933.4399999995</v>
      </c>
      <c r="U12" s="172">
        <f>INDEX('Transportation GHG'!$B$21:$B$24,MATCH('6. YTS UCRTS+Decentral Compost'!U$4,'Transportation GHG'!$A$21:$A$24,0))*Q12</f>
        <v>19.230493204607999</v>
      </c>
      <c r="V12" s="164">
        <f>INDEX('Transportation GHG'!$B$21:$B$24,MATCH('6. YTS UCRTS+Decentral Compost'!V$4,'Transportation GHG'!$A$21:$A$24,0))*R12</f>
        <v>0</v>
      </c>
      <c r="W12" s="164">
        <f>INDEX('Transportation GHG'!$B$21:$B$24,MATCH('6. YTS UCRTS+Decentral Compost'!W$4,'Transportation GHG'!$A$21:$A$24,0))*S12</f>
        <v>0</v>
      </c>
      <c r="X12" s="173">
        <f>INDEX('Transportation GHG'!$B$21:$B$24,MATCH('6. YTS UCRTS+Decentral Compost'!X$4,'Transportation GHG'!$A$21:$A$24,0))*T12</f>
        <v>209.53517027902441</v>
      </c>
      <c r="Z12" s="172">
        <f>INDEX('Waste Composition'!$P$5:$P$20,MATCH('6. YTS UCRTS+Decentral Compost'!Z$4,'Waste Composition'!$O$5:$O$20,0))*$B12</f>
        <v>460.41320000000002</v>
      </c>
      <c r="AA12" s="164">
        <f>INDEX('Waste Composition'!$P$5:$P$20,MATCH('6. YTS UCRTS+Decentral Compost'!AA$4,'Waste Composition'!$O$5:$O$20,0))*$B12</f>
        <v>1956.7560999999998</v>
      </c>
      <c r="AB12" s="164">
        <f>INDEX('Waste Composition'!$P$5:$P$20,MATCH('6. YTS UCRTS+Decentral Compost'!AB$4,'Waste Composition'!$O$5:$O$20,0))*$B12</f>
        <v>2071.8593999999998</v>
      </c>
      <c r="AC12" s="164">
        <f>INDEX('Waste Composition'!$P$5:$P$20,MATCH('6. YTS UCRTS+Decentral Compost'!AC$4,'Waste Composition'!$O$5:$O$20,0))*$B12</f>
        <v>1035.9296999999999</v>
      </c>
      <c r="AD12" s="164">
        <f>INDEX('Waste Composition'!$P$5:$P$20,MATCH('6. YTS UCRTS+Decentral Compost'!AD$4,'Waste Composition'!$O$5:$O$20,0))*$B12</f>
        <v>172.65494999999999</v>
      </c>
      <c r="AE12" s="164">
        <f>INDEX('Waste Composition'!$P$5:$P$20,MATCH('6. YTS UCRTS+Decentral Compost'!AE$4,'Waste Composition'!$O$5:$O$20,0))*$B12</f>
        <v>287.75825000000003</v>
      </c>
      <c r="AF12" s="164">
        <f>INDEX('Waste Composition'!$P$5:$P$20,MATCH('6. YTS UCRTS+Decentral Compost'!AF$4,'Waste Composition'!$O$5:$O$20,0))*$B12</f>
        <v>57.551650000000002</v>
      </c>
      <c r="AG12" s="164">
        <f>INDEX('Waste Composition'!$P$5:$P$20,MATCH('6. YTS UCRTS+Decentral Compost'!AG$4,'Waste Composition'!$O$5:$O$20,0))*$B12</f>
        <v>863.27474999999993</v>
      </c>
      <c r="AH12" s="164">
        <f>INDEX('Waste Composition'!$P$5:$P$20,MATCH('6. YTS UCRTS+Decentral Compost'!AH$4,'Waste Composition'!$O$5:$O$20,0))*$B12</f>
        <v>115.1033</v>
      </c>
      <c r="AI12" s="164">
        <f>INDEX('Waste Composition'!$P$5:$P$20,MATCH('6. YTS UCRTS+Decentral Compost'!AI$4,'Waste Composition'!$O$5:$O$20,0))*$B12</f>
        <v>115.1033</v>
      </c>
      <c r="AJ12" s="164">
        <f>INDEX('Waste Composition'!$P$5:$P$20,MATCH('6. YTS UCRTS+Decentral Compost'!AJ$4,'Waste Composition'!$O$5:$O$20,0))*$B12</f>
        <v>287.75825000000003</v>
      </c>
      <c r="AK12" s="164">
        <f>INDEX('Waste Composition'!$P$5:$P$20,MATCH('6. YTS UCRTS+Decentral Compost'!AK$4,'Waste Composition'!$O$5:$O$20,0))*$B12</f>
        <v>345.30989999999997</v>
      </c>
      <c r="AL12" s="164">
        <f>INDEX('Waste Composition'!$P$5:$P$20,MATCH('6. YTS UCRTS+Decentral Compost'!AL$4,'Waste Composition'!$O$5:$O$20,0))*$B12</f>
        <v>1381.2395999999999</v>
      </c>
      <c r="AM12" s="164">
        <f>INDEX('Waste Composition'!$P$5:$P$20,MATCH('6. YTS UCRTS+Decentral Compost'!AM$4,'Waste Composition'!$O$5:$O$20,0))*$B12</f>
        <v>57.551650000000002</v>
      </c>
      <c r="AN12" s="164">
        <f>INDEX('Waste Composition'!$P$5:$P$20,MATCH('6. YTS UCRTS+Decentral Compost'!AN$4,'Waste Composition'!$O$5:$O$20,0))*$B12</f>
        <v>1381.2395999999999</v>
      </c>
      <c r="AO12" s="173">
        <f>INDEX('Waste Composition'!$P$5:$P$20,MATCH('6. YTS UCRTS+Decentral Compost'!AO$4,'Waste Composition'!$O$5:$O$20,0))*$B12</f>
        <v>920.82640000000004</v>
      </c>
      <c r="AQ12" s="214">
        <v>0</v>
      </c>
      <c r="AR12" s="215">
        <v>0</v>
      </c>
      <c r="AS12" s="215">
        <v>0</v>
      </c>
      <c r="AT12" s="215">
        <v>0</v>
      </c>
      <c r="AU12" s="215">
        <v>0</v>
      </c>
      <c r="AV12" s="215">
        <v>0</v>
      </c>
      <c r="AW12" s="215">
        <v>0</v>
      </c>
      <c r="AX12" s="215">
        <v>0</v>
      </c>
      <c r="AY12" s="215">
        <v>0</v>
      </c>
      <c r="AZ12" s="215">
        <v>0</v>
      </c>
      <c r="BA12" s="215">
        <v>0</v>
      </c>
      <c r="BB12" s="215">
        <v>0</v>
      </c>
      <c r="BC12" s="215">
        <v>0</v>
      </c>
      <c r="BD12" s="215">
        <v>0</v>
      </c>
      <c r="BE12" s="215">
        <v>0</v>
      </c>
      <c r="BF12" s="215">
        <v>0</v>
      </c>
      <c r="BH12" s="214">
        <v>0</v>
      </c>
      <c r="BI12" s="215">
        <v>0</v>
      </c>
      <c r="BJ12" s="215">
        <v>0</v>
      </c>
      <c r="BK12" s="215">
        <v>0</v>
      </c>
      <c r="BL12" s="215">
        <v>0</v>
      </c>
      <c r="BM12" s="215">
        <v>0</v>
      </c>
      <c r="BN12" s="215">
        <v>0</v>
      </c>
      <c r="BO12" s="215">
        <v>0</v>
      </c>
      <c r="BP12" s="215">
        <v>0</v>
      </c>
      <c r="BQ12" s="215">
        <v>0</v>
      </c>
      <c r="BR12" s="215">
        <v>0</v>
      </c>
      <c r="BS12" s="215">
        <v>0</v>
      </c>
      <c r="BT12" s="215">
        <v>0</v>
      </c>
      <c r="BU12" s="215">
        <v>0</v>
      </c>
      <c r="BV12" s="215">
        <v>0</v>
      </c>
      <c r="BW12" s="219">
        <v>0</v>
      </c>
      <c r="BY12" s="214">
        <v>1</v>
      </c>
      <c r="BZ12" s="215">
        <f>'Waste Composition'!$G$5/'Waste Composition'!$P$5</f>
        <v>0.4705882352941177</v>
      </c>
      <c r="CA12" s="215">
        <v>0</v>
      </c>
      <c r="CB12" s="215">
        <v>0</v>
      </c>
      <c r="CC12" s="215">
        <v>1</v>
      </c>
      <c r="CD12" s="215">
        <v>1</v>
      </c>
      <c r="CE12" s="215">
        <v>1</v>
      </c>
      <c r="CF12" s="215">
        <v>1</v>
      </c>
      <c r="CG12" s="215">
        <v>1</v>
      </c>
      <c r="CH12" s="215">
        <v>1</v>
      </c>
      <c r="CI12" s="215">
        <v>1</v>
      </c>
      <c r="CJ12" s="215">
        <v>1</v>
      </c>
      <c r="CK12" s="215">
        <v>1</v>
      </c>
      <c r="CL12" s="215">
        <v>1</v>
      </c>
      <c r="CM12" s="215">
        <v>1</v>
      </c>
      <c r="CN12" s="219">
        <v>1</v>
      </c>
      <c r="CP12" s="214">
        <v>0</v>
      </c>
      <c r="CQ12" s="215">
        <v>0</v>
      </c>
      <c r="CR12" s="215">
        <v>0</v>
      </c>
      <c r="CS12" s="215">
        <v>0</v>
      </c>
      <c r="CT12" s="215">
        <v>0</v>
      </c>
      <c r="CU12" s="215">
        <v>0</v>
      </c>
      <c r="CV12" s="215">
        <v>0</v>
      </c>
      <c r="CW12" s="215">
        <v>0</v>
      </c>
      <c r="CX12" s="215">
        <v>0</v>
      </c>
      <c r="CY12" s="215">
        <v>0</v>
      </c>
      <c r="CZ12" s="215">
        <v>0</v>
      </c>
      <c r="DA12" s="215">
        <v>0</v>
      </c>
      <c r="DB12" s="215">
        <v>0</v>
      </c>
      <c r="DC12" s="215">
        <v>0</v>
      </c>
      <c r="DD12" s="215">
        <v>0</v>
      </c>
      <c r="DE12" s="219">
        <v>0</v>
      </c>
      <c r="DG12" s="214">
        <v>0</v>
      </c>
      <c r="DH12" s="215">
        <f>'Waste Composition'!$G$16/'Waste Composition'!$P$5</f>
        <v>0.52941176470588236</v>
      </c>
      <c r="DI12" s="215">
        <v>1</v>
      </c>
      <c r="DJ12" s="215">
        <v>1</v>
      </c>
      <c r="DK12" s="215">
        <v>0</v>
      </c>
      <c r="DL12" s="215">
        <v>0</v>
      </c>
      <c r="DM12" s="215">
        <v>0</v>
      </c>
      <c r="DN12" s="215">
        <v>0</v>
      </c>
      <c r="DO12" s="215">
        <v>0</v>
      </c>
      <c r="DP12" s="215">
        <v>0</v>
      </c>
      <c r="DQ12" s="215">
        <v>0</v>
      </c>
      <c r="DR12" s="215">
        <v>0</v>
      </c>
      <c r="DS12" s="215">
        <v>0</v>
      </c>
      <c r="DT12" s="215">
        <v>0</v>
      </c>
      <c r="DU12" s="215">
        <v>0</v>
      </c>
      <c r="DV12" s="219">
        <v>0</v>
      </c>
      <c r="DX12" s="214">
        <v>0</v>
      </c>
      <c r="DY12" s="215">
        <v>0</v>
      </c>
      <c r="DZ12" s="215">
        <v>0</v>
      </c>
      <c r="EA12" s="215">
        <v>0</v>
      </c>
      <c r="EB12" s="215">
        <v>0</v>
      </c>
      <c r="EC12" s="215">
        <v>0</v>
      </c>
      <c r="ED12" s="215">
        <v>0</v>
      </c>
      <c r="EE12" s="215">
        <v>0</v>
      </c>
      <c r="EF12" s="215">
        <v>0</v>
      </c>
      <c r="EG12" s="215">
        <v>0</v>
      </c>
      <c r="EH12" s="215">
        <v>0</v>
      </c>
      <c r="EI12" s="215">
        <v>0</v>
      </c>
      <c r="EJ12" s="215">
        <v>0</v>
      </c>
      <c r="EK12" s="215">
        <v>0</v>
      </c>
      <c r="EL12" s="215">
        <v>0</v>
      </c>
      <c r="EM12" s="219">
        <v>0</v>
      </c>
      <c r="EO12" s="172">
        <f>$Z$12*AQ12</f>
        <v>0</v>
      </c>
      <c r="EP12" s="164">
        <f>$AA$12*AR12</f>
        <v>0</v>
      </c>
      <c r="EQ12" s="164">
        <f>$AB$12*AS12</f>
        <v>0</v>
      </c>
      <c r="ER12" s="164">
        <f>$AC$12*AT12</f>
        <v>0</v>
      </c>
      <c r="ES12" s="164">
        <f>$AD$12*AU12</f>
        <v>0</v>
      </c>
      <c r="ET12" s="164">
        <f>$AE$12*AV12</f>
        <v>0</v>
      </c>
      <c r="EU12" s="164">
        <f>$AF$12*AW12</f>
        <v>0</v>
      </c>
      <c r="EV12" s="164">
        <f>$AG$12*AX12</f>
        <v>0</v>
      </c>
      <c r="EW12" s="164">
        <f>$AH$12*AY12</f>
        <v>0</v>
      </c>
      <c r="EX12" s="164">
        <f>$AI$12*AZ12</f>
        <v>0</v>
      </c>
      <c r="EY12" s="164">
        <f>$AJ$12*BA12</f>
        <v>0</v>
      </c>
      <c r="EZ12" s="164">
        <f>$AK$12*BB12</f>
        <v>0</v>
      </c>
      <c r="FA12" s="164">
        <f>$AL$12*BC12</f>
        <v>0</v>
      </c>
      <c r="FB12" s="164">
        <f>$AM$12*BD12</f>
        <v>0</v>
      </c>
      <c r="FC12" s="164">
        <f>$AN$12*BE12</f>
        <v>0</v>
      </c>
      <c r="FD12" s="173">
        <f>$AO$12*BF12</f>
        <v>0</v>
      </c>
      <c r="FE12" s="229"/>
      <c r="FF12" s="172">
        <f>$Z$12*BH12</f>
        <v>0</v>
      </c>
      <c r="FG12" s="164">
        <f>$AA$12*BI12</f>
        <v>0</v>
      </c>
      <c r="FH12" s="164">
        <f>$AB$12*BJ12</f>
        <v>0</v>
      </c>
      <c r="FI12" s="164">
        <f>$AC$12*BK12</f>
        <v>0</v>
      </c>
      <c r="FJ12" s="164">
        <f>$AD$12*BL12</f>
        <v>0</v>
      </c>
      <c r="FK12" s="164">
        <f>$AE$12*BM12</f>
        <v>0</v>
      </c>
      <c r="FL12" s="164">
        <f>$AF$12*BN12</f>
        <v>0</v>
      </c>
      <c r="FM12" s="164">
        <f>$AG$12*BO12</f>
        <v>0</v>
      </c>
      <c r="FN12" s="164">
        <f>$AH$12*BP12</f>
        <v>0</v>
      </c>
      <c r="FO12" s="164">
        <f>$AI$12*BQ12</f>
        <v>0</v>
      </c>
      <c r="FP12" s="164">
        <f>$AJ$12*BR12</f>
        <v>0</v>
      </c>
      <c r="FQ12" s="164">
        <f>$AK$12*BS12</f>
        <v>0</v>
      </c>
      <c r="FR12" s="164">
        <f>$AL$12*BT12</f>
        <v>0</v>
      </c>
      <c r="FS12" s="164">
        <f>$AM$12*BU12</f>
        <v>0</v>
      </c>
      <c r="FT12" s="164">
        <f>$AN$12*BV12</f>
        <v>0</v>
      </c>
      <c r="FU12" s="173">
        <f>$AO$12*BW12</f>
        <v>0</v>
      </c>
      <c r="FV12" s="229"/>
      <c r="FW12" s="172">
        <f>$Z$12*BY12</f>
        <v>460.41320000000002</v>
      </c>
      <c r="FX12" s="164">
        <f>$AA$12*BZ12</f>
        <v>920.82640000000004</v>
      </c>
      <c r="FY12" s="164">
        <f>$AB$12*CA12</f>
        <v>0</v>
      </c>
      <c r="FZ12" s="164">
        <f>$AC$12*CB12</f>
        <v>0</v>
      </c>
      <c r="GA12" s="164">
        <f>$AD$12*CC12</f>
        <v>172.65494999999999</v>
      </c>
      <c r="GB12" s="164">
        <f>$AE$12*CD12</f>
        <v>287.75825000000003</v>
      </c>
      <c r="GC12" s="164">
        <f>$AF$12*CE12</f>
        <v>57.551650000000002</v>
      </c>
      <c r="GD12" s="164">
        <f>$AG$12*CF12</f>
        <v>863.27474999999993</v>
      </c>
      <c r="GE12" s="164">
        <f>$AH$12*CG12</f>
        <v>115.1033</v>
      </c>
      <c r="GF12" s="164">
        <f>$AI$12*CH12</f>
        <v>115.1033</v>
      </c>
      <c r="GG12" s="164">
        <f>$AJ$12*CI12</f>
        <v>287.75825000000003</v>
      </c>
      <c r="GH12" s="164">
        <f>$AK$12*CJ12</f>
        <v>345.30989999999997</v>
      </c>
      <c r="GI12" s="164">
        <f>$AL$12*CK12</f>
        <v>1381.2395999999999</v>
      </c>
      <c r="GJ12" s="164">
        <f>$AM$12*CL12</f>
        <v>57.551650000000002</v>
      </c>
      <c r="GK12" s="164">
        <f>$AN$12*CM12</f>
        <v>1381.2395999999999</v>
      </c>
      <c r="GL12" s="173">
        <f>$AO$12*CN12</f>
        <v>920.82640000000004</v>
      </c>
      <c r="GM12" s="229"/>
      <c r="GN12" s="172">
        <f>$Z$12*CP12</f>
        <v>0</v>
      </c>
      <c r="GO12" s="164">
        <f>$AA$12*CQ12</f>
        <v>0</v>
      </c>
      <c r="GP12" s="164">
        <f>$AB$12*CR12</f>
        <v>0</v>
      </c>
      <c r="GQ12" s="164">
        <f>$AC$12*CS12</f>
        <v>0</v>
      </c>
      <c r="GR12" s="164">
        <f>$AD$12*CT12</f>
        <v>0</v>
      </c>
      <c r="GS12" s="164">
        <f>$AE$12*CU12</f>
        <v>0</v>
      </c>
      <c r="GT12" s="164">
        <f>$AF$12*CV12</f>
        <v>0</v>
      </c>
      <c r="GU12" s="164">
        <f>$AG$12*CW12</f>
        <v>0</v>
      </c>
      <c r="GV12" s="164">
        <f>$AH$12*CX12</f>
        <v>0</v>
      </c>
      <c r="GW12" s="164">
        <f>$AI$12*CY12</f>
        <v>0</v>
      </c>
      <c r="GX12" s="164">
        <f>$AJ$12*CZ12</f>
        <v>0</v>
      </c>
      <c r="GY12" s="164">
        <f>$AK$12*DA12</f>
        <v>0</v>
      </c>
      <c r="GZ12" s="164">
        <f>$AL$12*DB12</f>
        <v>0</v>
      </c>
      <c r="HA12" s="164">
        <f>$AM$12*DC12</f>
        <v>0</v>
      </c>
      <c r="HB12" s="164">
        <f>$AN$12*DD12</f>
        <v>0</v>
      </c>
      <c r="HC12" s="173">
        <f>$AO$12*DE12</f>
        <v>0</v>
      </c>
      <c r="HD12" s="229"/>
      <c r="HE12" s="172">
        <f>$Z$12*DG12</f>
        <v>0</v>
      </c>
      <c r="HF12" s="164">
        <f>$AA$12*DH12</f>
        <v>1035.9296999999999</v>
      </c>
      <c r="HG12" s="164">
        <f>$AB$12*DI12</f>
        <v>2071.8593999999998</v>
      </c>
      <c r="HH12" s="164">
        <f>$AC$12*DJ12</f>
        <v>1035.9296999999999</v>
      </c>
      <c r="HI12" s="164">
        <f>$AD$12*DK12</f>
        <v>0</v>
      </c>
      <c r="HJ12" s="164">
        <f>$AE$12*DL12</f>
        <v>0</v>
      </c>
      <c r="HK12" s="164">
        <f>$AF$12*DM12</f>
        <v>0</v>
      </c>
      <c r="HL12" s="164">
        <f>$AG$12*DN12</f>
        <v>0</v>
      </c>
      <c r="HM12" s="164">
        <f>$AH$12*DO12</f>
        <v>0</v>
      </c>
      <c r="HN12" s="164">
        <f>$AI$12*DP12</f>
        <v>0</v>
      </c>
      <c r="HO12" s="164">
        <f>$AJ$12*DQ12</f>
        <v>0</v>
      </c>
      <c r="HP12" s="164">
        <f>$AK$12*DR12</f>
        <v>0</v>
      </c>
      <c r="HQ12" s="164">
        <f>$AL$12*DS12</f>
        <v>0</v>
      </c>
      <c r="HR12" s="164">
        <f>$AM$12*DT12</f>
        <v>0</v>
      </c>
      <c r="HS12" s="164">
        <f>$AN$12*DU12</f>
        <v>0</v>
      </c>
      <c r="HT12" s="173">
        <f>$AO$12*DV12</f>
        <v>0</v>
      </c>
      <c r="HU12" s="229"/>
      <c r="HV12" s="172">
        <f>$Z$12*DX12</f>
        <v>0</v>
      </c>
      <c r="HW12" s="164">
        <f>$AA$12*DY12</f>
        <v>0</v>
      </c>
      <c r="HX12" s="164">
        <f>$AB$12*DZ12</f>
        <v>0</v>
      </c>
      <c r="HY12" s="164">
        <f>$AC$12*EA12</f>
        <v>0</v>
      </c>
      <c r="HZ12" s="164">
        <f>$AD$12*EB12</f>
        <v>0</v>
      </c>
      <c r="IA12" s="164">
        <f>$AE$12*EC12</f>
        <v>0</v>
      </c>
      <c r="IB12" s="164">
        <f>$AF$12*ED12</f>
        <v>0</v>
      </c>
      <c r="IC12" s="164">
        <f>$AG$12*EE12</f>
        <v>0</v>
      </c>
      <c r="ID12" s="164">
        <f>$AH$12*EF12</f>
        <v>0</v>
      </c>
      <c r="IE12" s="164">
        <f>$AI$12*EG12</f>
        <v>0</v>
      </c>
      <c r="IF12" s="164">
        <f>$AJ$12*EH12</f>
        <v>0</v>
      </c>
      <c r="IG12" s="164">
        <f>$AK$12*EI12</f>
        <v>0</v>
      </c>
      <c r="IH12" s="164">
        <f>$AL$12*EJ12</f>
        <v>0</v>
      </c>
      <c r="II12" s="164">
        <f>$AM$12*EK12</f>
        <v>0</v>
      </c>
      <c r="IJ12" s="164">
        <f>$AN$12*EL12</f>
        <v>0</v>
      </c>
      <c r="IK12" s="173">
        <f>$AO$12*EM12</f>
        <v>0</v>
      </c>
      <c r="IM12" s="49" t="s">
        <v>229</v>
      </c>
      <c r="IN12" s="62">
        <f t="shared" si="4"/>
        <v>0</v>
      </c>
      <c r="IO12" s="289">
        <f t="shared" si="5"/>
        <v>0</v>
      </c>
      <c r="IP12" s="289">
        <f t="shared" si="6"/>
        <v>5515.6821160177988</v>
      </c>
      <c r="IQ12" s="289">
        <f t="shared" si="7"/>
        <v>0</v>
      </c>
      <c r="IR12" s="289">
        <f t="shared" si="8"/>
        <v>0</v>
      </c>
      <c r="IS12" s="236">
        <f t="shared" si="9"/>
        <v>0</v>
      </c>
    </row>
    <row r="13" spans="1:253">
      <c r="A13" s="367" t="s">
        <v>260</v>
      </c>
      <c r="B13" s="145">
        <f>INDEX('Waste Projections'!$H15:$AL15,MATCH('6. YTS UCRTS+Decentral Compost'!$B$1,'Waste Projections'!$H$6:$AL$6,0))</f>
        <v>2245</v>
      </c>
      <c r="C13" s="286" t="s">
        <v>294</v>
      </c>
      <c r="D13" s="154" t="s">
        <v>257</v>
      </c>
      <c r="E13" s="83" t="s">
        <v>249</v>
      </c>
      <c r="F13" s="83" t="s">
        <v>249</v>
      </c>
      <c r="G13" s="156">
        <v>11.8</v>
      </c>
      <c r="H13" s="83" t="s">
        <v>220</v>
      </c>
      <c r="I13" s="156">
        <v>0</v>
      </c>
      <c r="J13" s="156" t="str">
        <f t="shared" si="1"/>
        <v>N/A</v>
      </c>
      <c r="K13" s="156">
        <v>0</v>
      </c>
      <c r="L13" s="240" t="str">
        <f t="shared" si="2"/>
        <v>N/A</v>
      </c>
      <c r="M13" s="243">
        <f t="shared" si="10"/>
        <v>1200</v>
      </c>
      <c r="N13" s="190" t="str">
        <f t="shared" si="3"/>
        <v>Rail</v>
      </c>
      <c r="O13" s="156">
        <v>12</v>
      </c>
      <c r="P13" s="190" t="s">
        <v>219</v>
      </c>
      <c r="Q13" s="172">
        <f t="shared" si="0"/>
        <v>9698.4</v>
      </c>
      <c r="R13" s="164">
        <f t="shared" si="0"/>
        <v>16954.240000000002</v>
      </c>
      <c r="S13" s="164">
        <f t="shared" si="0"/>
        <v>0</v>
      </c>
      <c r="T13" s="173">
        <f t="shared" si="0"/>
        <v>1724160.0000000002</v>
      </c>
      <c r="U13" s="172">
        <f>INDEX('Transportation GHG'!$B$21:$B$24,MATCH('6. YTS UCRTS+Decentral Compost'!U$4,'Transportation GHG'!$A$21:$A$24,0))*Q13</f>
        <v>1.7400421661538461</v>
      </c>
      <c r="V13" s="164">
        <f>INDEX('Transportation GHG'!$B$21:$B$24,MATCH('6. YTS UCRTS+Decentral Compost'!V$4,'Transportation GHG'!$A$21:$A$24,0))*R13</f>
        <v>1.5209257452307694</v>
      </c>
      <c r="W13" s="164">
        <f>INDEX('Transportation GHG'!$B$21:$B$24,MATCH('6. YTS UCRTS+Decentral Compost'!W$4,'Transportation GHG'!$A$21:$A$24,0))*S13</f>
        <v>0</v>
      </c>
      <c r="X13" s="173">
        <f>INDEX('Transportation GHG'!$B$21:$B$24,MATCH('6. YTS UCRTS+Decentral Compost'!X$4,'Transportation GHG'!$A$21:$A$24,0))*T13</f>
        <v>40.868199024390258</v>
      </c>
      <c r="Z13" s="172">
        <f>INDEX('Waste Composition'!$P$5:$P$20,MATCH('6. YTS UCRTS+Decentral Compost'!Z$4,'Waste Composition'!$O$5:$O$20,0))*$B13</f>
        <v>89.8</v>
      </c>
      <c r="AA13" s="164">
        <f>INDEX('Waste Composition'!$P$5:$P$20,MATCH('6. YTS UCRTS+Decentral Compost'!AA$4,'Waste Composition'!$O$5:$O$20,0))*$B13</f>
        <v>381.65</v>
      </c>
      <c r="AB13" s="164">
        <f>INDEX('Waste Composition'!$P$5:$P$20,MATCH('6. YTS UCRTS+Decentral Compost'!AB$4,'Waste Composition'!$O$5:$O$20,0))*$B13</f>
        <v>404.09999999999997</v>
      </c>
      <c r="AC13" s="164">
        <f>INDEX('Waste Composition'!$P$5:$P$20,MATCH('6. YTS UCRTS+Decentral Compost'!AC$4,'Waste Composition'!$O$5:$O$20,0))*$B13</f>
        <v>202.04999999999998</v>
      </c>
      <c r="AD13" s="164">
        <f>INDEX('Waste Composition'!$P$5:$P$20,MATCH('6. YTS UCRTS+Decentral Compost'!AD$4,'Waste Composition'!$O$5:$O$20,0))*$B13</f>
        <v>33.674999999999997</v>
      </c>
      <c r="AE13" s="164">
        <f>INDEX('Waste Composition'!$P$5:$P$20,MATCH('6. YTS UCRTS+Decentral Compost'!AE$4,'Waste Composition'!$O$5:$O$20,0))*$B13</f>
        <v>56.125</v>
      </c>
      <c r="AF13" s="164">
        <f>INDEX('Waste Composition'!$P$5:$P$20,MATCH('6. YTS UCRTS+Decentral Compost'!AF$4,'Waste Composition'!$O$5:$O$20,0))*$B13</f>
        <v>11.225</v>
      </c>
      <c r="AG13" s="164">
        <f>INDEX('Waste Composition'!$P$5:$P$20,MATCH('6. YTS UCRTS+Decentral Compost'!AG$4,'Waste Composition'!$O$5:$O$20,0))*$B13</f>
        <v>168.375</v>
      </c>
      <c r="AH13" s="164">
        <f>INDEX('Waste Composition'!$P$5:$P$20,MATCH('6. YTS UCRTS+Decentral Compost'!AH$4,'Waste Composition'!$O$5:$O$20,0))*$B13</f>
        <v>22.45</v>
      </c>
      <c r="AI13" s="164">
        <f>INDEX('Waste Composition'!$P$5:$P$20,MATCH('6. YTS UCRTS+Decentral Compost'!AI$4,'Waste Composition'!$O$5:$O$20,0))*$B13</f>
        <v>22.45</v>
      </c>
      <c r="AJ13" s="164">
        <f>INDEX('Waste Composition'!$P$5:$P$20,MATCH('6. YTS UCRTS+Decentral Compost'!AJ$4,'Waste Composition'!$O$5:$O$20,0))*$B13</f>
        <v>56.125</v>
      </c>
      <c r="AK13" s="164">
        <f>INDEX('Waste Composition'!$P$5:$P$20,MATCH('6. YTS UCRTS+Decentral Compost'!AK$4,'Waste Composition'!$O$5:$O$20,0))*$B13</f>
        <v>67.349999999999994</v>
      </c>
      <c r="AL13" s="164">
        <f>INDEX('Waste Composition'!$P$5:$P$20,MATCH('6. YTS UCRTS+Decentral Compost'!AL$4,'Waste Composition'!$O$5:$O$20,0))*$B13</f>
        <v>269.39999999999998</v>
      </c>
      <c r="AM13" s="164">
        <f>INDEX('Waste Composition'!$P$5:$P$20,MATCH('6. YTS UCRTS+Decentral Compost'!AM$4,'Waste Composition'!$O$5:$O$20,0))*$B13</f>
        <v>11.225</v>
      </c>
      <c r="AN13" s="164">
        <f>INDEX('Waste Composition'!$P$5:$P$20,MATCH('6. YTS UCRTS+Decentral Compost'!AN$4,'Waste Composition'!$O$5:$O$20,0))*$B13</f>
        <v>269.39999999999998</v>
      </c>
      <c r="AO13" s="173">
        <f>INDEX('Waste Composition'!$P$5:$P$20,MATCH('6. YTS UCRTS+Decentral Compost'!AO$4,'Waste Composition'!$O$5:$O$20,0))*$B13</f>
        <v>179.6</v>
      </c>
      <c r="AQ13" s="214">
        <v>0</v>
      </c>
      <c r="AR13" s="215">
        <v>0</v>
      </c>
      <c r="AS13" s="215">
        <v>0</v>
      </c>
      <c r="AT13" s="215">
        <v>0</v>
      </c>
      <c r="AU13" s="215">
        <v>0</v>
      </c>
      <c r="AV13" s="215">
        <v>0</v>
      </c>
      <c r="AW13" s="215">
        <v>0</v>
      </c>
      <c r="AX13" s="215">
        <v>0</v>
      </c>
      <c r="AY13" s="215">
        <v>0</v>
      </c>
      <c r="AZ13" s="215">
        <v>0</v>
      </c>
      <c r="BA13" s="215">
        <v>0</v>
      </c>
      <c r="BB13" s="215">
        <v>0</v>
      </c>
      <c r="BC13" s="215">
        <v>0</v>
      </c>
      <c r="BD13" s="215">
        <v>0</v>
      </c>
      <c r="BE13" s="215">
        <v>0</v>
      </c>
      <c r="BF13" s="215">
        <v>0</v>
      </c>
      <c r="BH13" s="214">
        <v>0</v>
      </c>
      <c r="BI13" s="215">
        <v>0</v>
      </c>
      <c r="BJ13" s="215">
        <v>0</v>
      </c>
      <c r="BK13" s="215">
        <v>0</v>
      </c>
      <c r="BL13" s="215">
        <v>0</v>
      </c>
      <c r="BM13" s="215">
        <v>0</v>
      </c>
      <c r="BN13" s="215">
        <v>0</v>
      </c>
      <c r="BO13" s="215">
        <v>0</v>
      </c>
      <c r="BP13" s="215">
        <v>0</v>
      </c>
      <c r="BQ13" s="215">
        <v>0</v>
      </c>
      <c r="BR13" s="215">
        <v>0</v>
      </c>
      <c r="BS13" s="215">
        <v>0</v>
      </c>
      <c r="BT13" s="215">
        <v>0</v>
      </c>
      <c r="BU13" s="215">
        <v>0</v>
      </c>
      <c r="BV13" s="215">
        <v>0</v>
      </c>
      <c r="BW13" s="219">
        <v>0</v>
      </c>
      <c r="BY13" s="214">
        <v>1</v>
      </c>
      <c r="BZ13" s="215">
        <f>'Waste Composition'!$G$5/'Waste Composition'!$P$5</f>
        <v>0.4705882352941177</v>
      </c>
      <c r="CA13" s="215">
        <v>0</v>
      </c>
      <c r="CB13" s="215">
        <v>0</v>
      </c>
      <c r="CC13" s="215">
        <v>1</v>
      </c>
      <c r="CD13" s="215">
        <v>1</v>
      </c>
      <c r="CE13" s="215">
        <v>1</v>
      </c>
      <c r="CF13" s="215">
        <v>1</v>
      </c>
      <c r="CG13" s="215">
        <v>1</v>
      </c>
      <c r="CH13" s="215">
        <v>1</v>
      </c>
      <c r="CI13" s="215">
        <v>1</v>
      </c>
      <c r="CJ13" s="215">
        <v>1</v>
      </c>
      <c r="CK13" s="215">
        <v>1</v>
      </c>
      <c r="CL13" s="215">
        <v>1</v>
      </c>
      <c r="CM13" s="215">
        <v>1</v>
      </c>
      <c r="CN13" s="219">
        <v>1</v>
      </c>
      <c r="CP13" s="214">
        <v>0</v>
      </c>
      <c r="CQ13" s="215">
        <v>0</v>
      </c>
      <c r="CR13" s="215">
        <v>0</v>
      </c>
      <c r="CS13" s="215">
        <v>0</v>
      </c>
      <c r="CT13" s="215">
        <v>0</v>
      </c>
      <c r="CU13" s="215">
        <v>0</v>
      </c>
      <c r="CV13" s="215">
        <v>0</v>
      </c>
      <c r="CW13" s="215">
        <v>0</v>
      </c>
      <c r="CX13" s="215">
        <v>0</v>
      </c>
      <c r="CY13" s="215">
        <v>0</v>
      </c>
      <c r="CZ13" s="215">
        <v>0</v>
      </c>
      <c r="DA13" s="215">
        <v>0</v>
      </c>
      <c r="DB13" s="215">
        <v>0</v>
      </c>
      <c r="DC13" s="215">
        <v>0</v>
      </c>
      <c r="DD13" s="215">
        <v>0</v>
      </c>
      <c r="DE13" s="219">
        <v>0</v>
      </c>
      <c r="DG13" s="214">
        <v>0</v>
      </c>
      <c r="DH13" s="215">
        <f>'Waste Composition'!$G$16/'Waste Composition'!$P$5</f>
        <v>0.52941176470588236</v>
      </c>
      <c r="DI13" s="215">
        <v>1</v>
      </c>
      <c r="DJ13" s="215">
        <v>1</v>
      </c>
      <c r="DK13" s="215">
        <v>0</v>
      </c>
      <c r="DL13" s="215">
        <v>0</v>
      </c>
      <c r="DM13" s="215">
        <v>0</v>
      </c>
      <c r="DN13" s="215">
        <v>0</v>
      </c>
      <c r="DO13" s="215">
        <v>0</v>
      </c>
      <c r="DP13" s="215">
        <v>0</v>
      </c>
      <c r="DQ13" s="215">
        <v>0</v>
      </c>
      <c r="DR13" s="215">
        <v>0</v>
      </c>
      <c r="DS13" s="215">
        <v>0</v>
      </c>
      <c r="DT13" s="215">
        <v>0</v>
      </c>
      <c r="DU13" s="215">
        <v>0</v>
      </c>
      <c r="DV13" s="219">
        <v>0</v>
      </c>
      <c r="DX13" s="214">
        <v>0</v>
      </c>
      <c r="DY13" s="215">
        <v>0</v>
      </c>
      <c r="DZ13" s="215">
        <v>0</v>
      </c>
      <c r="EA13" s="215">
        <v>0</v>
      </c>
      <c r="EB13" s="215">
        <v>0</v>
      </c>
      <c r="EC13" s="215">
        <v>0</v>
      </c>
      <c r="ED13" s="215">
        <v>0</v>
      </c>
      <c r="EE13" s="215">
        <v>0</v>
      </c>
      <c r="EF13" s="215">
        <v>0</v>
      </c>
      <c r="EG13" s="215">
        <v>0</v>
      </c>
      <c r="EH13" s="215">
        <v>0</v>
      </c>
      <c r="EI13" s="215">
        <v>0</v>
      </c>
      <c r="EJ13" s="215">
        <v>0</v>
      </c>
      <c r="EK13" s="215">
        <v>0</v>
      </c>
      <c r="EL13" s="215">
        <v>0</v>
      </c>
      <c r="EM13" s="219">
        <v>0</v>
      </c>
      <c r="EO13" s="172">
        <f>$Z$13*AQ13</f>
        <v>0</v>
      </c>
      <c r="EP13" s="164">
        <f>$AA$13*AR13</f>
        <v>0</v>
      </c>
      <c r="EQ13" s="164">
        <f>$AB$13*AS13</f>
        <v>0</v>
      </c>
      <c r="ER13" s="164">
        <f>$AC$13*AT13</f>
        <v>0</v>
      </c>
      <c r="ES13" s="164">
        <f>$AD$13*AU13</f>
        <v>0</v>
      </c>
      <c r="ET13" s="164">
        <f>$AE$13*AV13</f>
        <v>0</v>
      </c>
      <c r="EU13" s="164">
        <f>$AF$13*AW13</f>
        <v>0</v>
      </c>
      <c r="EV13" s="164">
        <f>$AG$13*AX13</f>
        <v>0</v>
      </c>
      <c r="EW13" s="164">
        <f>$AH$13*AY13</f>
        <v>0</v>
      </c>
      <c r="EX13" s="164">
        <f>$AI$13*AZ13</f>
        <v>0</v>
      </c>
      <c r="EY13" s="164">
        <f>$AJ$13*BA13</f>
        <v>0</v>
      </c>
      <c r="EZ13" s="164">
        <f>$AK$13*BB13</f>
        <v>0</v>
      </c>
      <c r="FA13" s="164">
        <f>$AL$13*BC13</f>
        <v>0</v>
      </c>
      <c r="FB13" s="164">
        <f>$AM$13*BD13</f>
        <v>0</v>
      </c>
      <c r="FC13" s="164">
        <f>$AN$13*BE13</f>
        <v>0</v>
      </c>
      <c r="FD13" s="173">
        <f>$AO$13*BF13</f>
        <v>0</v>
      </c>
      <c r="FE13" s="229"/>
      <c r="FF13" s="172">
        <f>$Z$13*BH13</f>
        <v>0</v>
      </c>
      <c r="FG13" s="164">
        <f>$AA$13*BI13</f>
        <v>0</v>
      </c>
      <c r="FH13" s="164">
        <f>$AB$13*BJ13</f>
        <v>0</v>
      </c>
      <c r="FI13" s="164">
        <f>$AC$13*BK13</f>
        <v>0</v>
      </c>
      <c r="FJ13" s="164">
        <f>$AD$13*BL13</f>
        <v>0</v>
      </c>
      <c r="FK13" s="164">
        <f>$AE$13*BM13</f>
        <v>0</v>
      </c>
      <c r="FL13" s="164">
        <f>$AF$13*BN13</f>
        <v>0</v>
      </c>
      <c r="FM13" s="164">
        <f>$AG$13*BO13</f>
        <v>0</v>
      </c>
      <c r="FN13" s="164">
        <f>$AH$13*BP13</f>
        <v>0</v>
      </c>
      <c r="FO13" s="164">
        <f>$AI$13*BQ13</f>
        <v>0</v>
      </c>
      <c r="FP13" s="164">
        <f>$AJ$13*BR13</f>
        <v>0</v>
      </c>
      <c r="FQ13" s="164">
        <f>$AK$13*BS13</f>
        <v>0</v>
      </c>
      <c r="FR13" s="164">
        <f>$AL$13*BT13</f>
        <v>0</v>
      </c>
      <c r="FS13" s="164">
        <f>$AM$13*BU13</f>
        <v>0</v>
      </c>
      <c r="FT13" s="164">
        <f>$AN$13*BV13</f>
        <v>0</v>
      </c>
      <c r="FU13" s="173">
        <f>$AO$13*BW13</f>
        <v>0</v>
      </c>
      <c r="FV13" s="229"/>
      <c r="FW13" s="172">
        <f>$Z$13*BY13</f>
        <v>89.8</v>
      </c>
      <c r="FX13" s="164">
        <f>$AA$13*BZ13</f>
        <v>179.6</v>
      </c>
      <c r="FY13" s="164">
        <f>$AB$13*CA13</f>
        <v>0</v>
      </c>
      <c r="FZ13" s="164">
        <f>$AC$13*CB13</f>
        <v>0</v>
      </c>
      <c r="GA13" s="164">
        <f>$AD$13*CC13</f>
        <v>33.674999999999997</v>
      </c>
      <c r="GB13" s="164">
        <f>$AE$13*CD13</f>
        <v>56.125</v>
      </c>
      <c r="GC13" s="164">
        <f>$AF$13*CE13</f>
        <v>11.225</v>
      </c>
      <c r="GD13" s="164">
        <f>$AG$13*CF13</f>
        <v>168.375</v>
      </c>
      <c r="GE13" s="164">
        <f>$AH$13*CG13</f>
        <v>22.45</v>
      </c>
      <c r="GF13" s="164">
        <f>$AI$13*CH13</f>
        <v>22.45</v>
      </c>
      <c r="GG13" s="164">
        <f>$AJ$13*CI13</f>
        <v>56.125</v>
      </c>
      <c r="GH13" s="164">
        <f>$AK$13*CJ13</f>
        <v>67.349999999999994</v>
      </c>
      <c r="GI13" s="164">
        <f>$AL$13*CK13</f>
        <v>269.39999999999998</v>
      </c>
      <c r="GJ13" s="164">
        <f>$AM$13*CL13</f>
        <v>11.225</v>
      </c>
      <c r="GK13" s="164">
        <f>$AN$13*CM13</f>
        <v>269.39999999999998</v>
      </c>
      <c r="GL13" s="173">
        <f>$AO$13*CN13</f>
        <v>179.6</v>
      </c>
      <c r="GM13" s="229"/>
      <c r="GN13" s="172">
        <f>$Z$13*CP13</f>
        <v>0</v>
      </c>
      <c r="GO13" s="164">
        <f>$AA$13*CQ13</f>
        <v>0</v>
      </c>
      <c r="GP13" s="164">
        <f>$AB$13*CR13</f>
        <v>0</v>
      </c>
      <c r="GQ13" s="164">
        <f>$AC$13*CS13</f>
        <v>0</v>
      </c>
      <c r="GR13" s="164">
        <f>$AD$13*CT13</f>
        <v>0</v>
      </c>
      <c r="GS13" s="164">
        <f>$AE$13*CU13</f>
        <v>0</v>
      </c>
      <c r="GT13" s="164">
        <f>$AF$13*CV13</f>
        <v>0</v>
      </c>
      <c r="GU13" s="164">
        <f>$AG$13*CW13</f>
        <v>0</v>
      </c>
      <c r="GV13" s="164">
        <f>$AH$13*CX13</f>
        <v>0</v>
      </c>
      <c r="GW13" s="164">
        <f>$AI$13*CY13</f>
        <v>0</v>
      </c>
      <c r="GX13" s="164">
        <f>$AJ$13*CZ13</f>
        <v>0</v>
      </c>
      <c r="GY13" s="164">
        <f>$AK$13*DA13</f>
        <v>0</v>
      </c>
      <c r="GZ13" s="164">
        <f>$AL$13*DB13</f>
        <v>0</v>
      </c>
      <c r="HA13" s="164">
        <f>$AM$13*DC13</f>
        <v>0</v>
      </c>
      <c r="HB13" s="164">
        <f>$AN$13*DD13</f>
        <v>0</v>
      </c>
      <c r="HC13" s="173">
        <f>$AO$13*DE13</f>
        <v>0</v>
      </c>
      <c r="HD13" s="229"/>
      <c r="HE13" s="172">
        <f>$Z$13*DG13</f>
        <v>0</v>
      </c>
      <c r="HF13" s="164">
        <f>$AA$13*DH13</f>
        <v>202.04999999999998</v>
      </c>
      <c r="HG13" s="164">
        <f>$AB$13*DI13</f>
        <v>404.09999999999997</v>
      </c>
      <c r="HH13" s="164">
        <f>$AC$13*DJ13</f>
        <v>202.04999999999998</v>
      </c>
      <c r="HI13" s="164">
        <f>$AD$13*DK13</f>
        <v>0</v>
      </c>
      <c r="HJ13" s="164">
        <f>$AE$13*DL13</f>
        <v>0</v>
      </c>
      <c r="HK13" s="164">
        <f>$AF$13*DM13</f>
        <v>0</v>
      </c>
      <c r="HL13" s="164">
        <f>$AG$13*DN13</f>
        <v>0</v>
      </c>
      <c r="HM13" s="164">
        <f>$AH$13*DO13</f>
        <v>0</v>
      </c>
      <c r="HN13" s="164">
        <f>$AI$13*DP13</f>
        <v>0</v>
      </c>
      <c r="HO13" s="164">
        <f>$AJ$13*DQ13</f>
        <v>0</v>
      </c>
      <c r="HP13" s="164">
        <f>$AK$13*DR13</f>
        <v>0</v>
      </c>
      <c r="HQ13" s="164">
        <f>$AL$13*DS13</f>
        <v>0</v>
      </c>
      <c r="HR13" s="164">
        <f>$AM$13*DT13</f>
        <v>0</v>
      </c>
      <c r="HS13" s="164">
        <f>$AN$13*DU13</f>
        <v>0</v>
      </c>
      <c r="HT13" s="173">
        <f>$AO$13*DV13</f>
        <v>0</v>
      </c>
      <c r="HU13" s="229"/>
      <c r="HV13" s="172">
        <f>$Z$13*DX13</f>
        <v>0</v>
      </c>
      <c r="HW13" s="164">
        <f>$AA$13*DY13</f>
        <v>0</v>
      </c>
      <c r="HX13" s="164">
        <f>$AB$13*DZ13</f>
        <v>0</v>
      </c>
      <c r="HY13" s="164">
        <f>$AC$13*EA13</f>
        <v>0</v>
      </c>
      <c r="HZ13" s="164">
        <f>$AD$13*EB13</f>
        <v>0</v>
      </c>
      <c r="IA13" s="164">
        <f>$AE$13*EC13</f>
        <v>0</v>
      </c>
      <c r="IB13" s="164">
        <f>$AF$13*ED13</f>
        <v>0</v>
      </c>
      <c r="IC13" s="164">
        <f>$AG$13*EE13</f>
        <v>0</v>
      </c>
      <c r="ID13" s="164">
        <f>$AH$13*EF13</f>
        <v>0</v>
      </c>
      <c r="IE13" s="164">
        <f>$AI$13*EG13</f>
        <v>0</v>
      </c>
      <c r="IF13" s="164">
        <f>$AJ$13*EH13</f>
        <v>0</v>
      </c>
      <c r="IG13" s="164">
        <f>$AK$13*EI13</f>
        <v>0</v>
      </c>
      <c r="IH13" s="164">
        <f>$AL$13*EJ13</f>
        <v>0</v>
      </c>
      <c r="II13" s="164">
        <f>$AM$13*EK13</f>
        <v>0</v>
      </c>
      <c r="IJ13" s="164">
        <f>$AN$13*EL13</f>
        <v>0</v>
      </c>
      <c r="IK13" s="173">
        <f>$AO$13*EM13</f>
        <v>0</v>
      </c>
      <c r="IM13" s="65" t="s">
        <v>230</v>
      </c>
      <c r="IN13" s="62">
        <f t="shared" si="4"/>
        <v>0</v>
      </c>
      <c r="IO13" s="289">
        <f t="shared" si="5"/>
        <v>0</v>
      </c>
      <c r="IP13" s="289">
        <f t="shared" si="6"/>
        <v>735.42428213570611</v>
      </c>
      <c r="IQ13" s="289">
        <f t="shared" si="7"/>
        <v>0</v>
      </c>
      <c r="IR13" s="289">
        <f t="shared" si="8"/>
        <v>0</v>
      </c>
      <c r="IS13" s="236">
        <f t="shared" si="9"/>
        <v>0</v>
      </c>
    </row>
    <row r="14" spans="1:253">
      <c r="A14" s="368"/>
      <c r="B14" s="145">
        <f>INDEX('Waste Projections'!$H16:$AL16,MATCH('6. YTS UCRTS+Decentral Compost'!$B$1,'Waste Projections'!$H$6:$AL$6,0))</f>
        <v>2245</v>
      </c>
      <c r="C14" s="286" t="s">
        <v>294</v>
      </c>
      <c r="D14" s="154" t="s">
        <v>257</v>
      </c>
      <c r="E14" s="83" t="s">
        <v>249</v>
      </c>
      <c r="F14" s="83" t="s">
        <v>249</v>
      </c>
      <c r="G14" s="156">
        <v>11.8</v>
      </c>
      <c r="H14" s="83" t="s">
        <v>220</v>
      </c>
      <c r="I14" s="156">
        <v>0</v>
      </c>
      <c r="J14" s="156" t="str">
        <f t="shared" si="1"/>
        <v>N/A</v>
      </c>
      <c r="K14" s="156">
        <v>0</v>
      </c>
      <c r="L14" s="240" t="str">
        <f t="shared" si="2"/>
        <v>N/A</v>
      </c>
      <c r="M14" s="243">
        <f t="shared" si="10"/>
        <v>1200</v>
      </c>
      <c r="N14" s="190" t="str">
        <f t="shared" si="3"/>
        <v>Rail</v>
      </c>
      <c r="O14" s="156">
        <v>12</v>
      </c>
      <c r="P14" s="190" t="s">
        <v>219</v>
      </c>
      <c r="Q14" s="172">
        <f t="shared" si="0"/>
        <v>9698.4</v>
      </c>
      <c r="R14" s="164">
        <f t="shared" si="0"/>
        <v>16954.240000000002</v>
      </c>
      <c r="S14" s="164">
        <f t="shared" si="0"/>
        <v>0</v>
      </c>
      <c r="T14" s="173">
        <f t="shared" si="0"/>
        <v>1724160.0000000002</v>
      </c>
      <c r="U14" s="172">
        <f>INDEX('Transportation GHG'!$B$21:$B$24,MATCH('6. YTS UCRTS+Decentral Compost'!U$4,'Transportation GHG'!$A$21:$A$24,0))*Q14</f>
        <v>1.7400421661538461</v>
      </c>
      <c r="V14" s="164">
        <f>INDEX('Transportation GHG'!$B$21:$B$24,MATCH('6. YTS UCRTS+Decentral Compost'!V$4,'Transportation GHG'!$A$21:$A$24,0))*R14</f>
        <v>1.5209257452307694</v>
      </c>
      <c r="W14" s="164">
        <f>INDEX('Transportation GHG'!$B$21:$B$24,MATCH('6. YTS UCRTS+Decentral Compost'!W$4,'Transportation GHG'!$A$21:$A$24,0))*S14</f>
        <v>0</v>
      </c>
      <c r="X14" s="173">
        <f>INDEX('Transportation GHG'!$B$21:$B$24,MATCH('6. YTS UCRTS+Decentral Compost'!X$4,'Transportation GHG'!$A$21:$A$24,0))*T14</f>
        <v>40.868199024390258</v>
      </c>
      <c r="Z14" s="172">
        <f>INDEX('Waste Composition'!$P$5:$P$20,MATCH('6. YTS UCRTS+Decentral Compost'!Z$4,'Waste Composition'!$O$5:$O$20,0))*$B14</f>
        <v>89.8</v>
      </c>
      <c r="AA14" s="164">
        <f>INDEX('Waste Composition'!$P$5:$P$20,MATCH('6. YTS UCRTS+Decentral Compost'!AA$4,'Waste Composition'!$O$5:$O$20,0))*$B14</f>
        <v>381.65</v>
      </c>
      <c r="AB14" s="164">
        <f>INDEX('Waste Composition'!$P$5:$P$20,MATCH('6. YTS UCRTS+Decentral Compost'!AB$4,'Waste Composition'!$O$5:$O$20,0))*$B14</f>
        <v>404.09999999999997</v>
      </c>
      <c r="AC14" s="164">
        <f>INDEX('Waste Composition'!$P$5:$P$20,MATCH('6. YTS UCRTS+Decentral Compost'!AC$4,'Waste Composition'!$O$5:$O$20,0))*$B14</f>
        <v>202.04999999999998</v>
      </c>
      <c r="AD14" s="164">
        <f>INDEX('Waste Composition'!$P$5:$P$20,MATCH('6. YTS UCRTS+Decentral Compost'!AD$4,'Waste Composition'!$O$5:$O$20,0))*$B14</f>
        <v>33.674999999999997</v>
      </c>
      <c r="AE14" s="164">
        <f>INDEX('Waste Composition'!$P$5:$P$20,MATCH('6. YTS UCRTS+Decentral Compost'!AE$4,'Waste Composition'!$O$5:$O$20,0))*$B14</f>
        <v>56.125</v>
      </c>
      <c r="AF14" s="164">
        <f>INDEX('Waste Composition'!$P$5:$P$20,MATCH('6. YTS UCRTS+Decentral Compost'!AF$4,'Waste Composition'!$O$5:$O$20,0))*$B14</f>
        <v>11.225</v>
      </c>
      <c r="AG14" s="164">
        <f>INDEX('Waste Composition'!$P$5:$P$20,MATCH('6. YTS UCRTS+Decentral Compost'!AG$4,'Waste Composition'!$O$5:$O$20,0))*$B14</f>
        <v>168.375</v>
      </c>
      <c r="AH14" s="164">
        <f>INDEX('Waste Composition'!$P$5:$P$20,MATCH('6. YTS UCRTS+Decentral Compost'!AH$4,'Waste Composition'!$O$5:$O$20,0))*$B14</f>
        <v>22.45</v>
      </c>
      <c r="AI14" s="164">
        <f>INDEX('Waste Composition'!$P$5:$P$20,MATCH('6. YTS UCRTS+Decentral Compost'!AI$4,'Waste Composition'!$O$5:$O$20,0))*$B14</f>
        <v>22.45</v>
      </c>
      <c r="AJ14" s="164">
        <f>INDEX('Waste Composition'!$P$5:$P$20,MATCH('6. YTS UCRTS+Decentral Compost'!AJ$4,'Waste Composition'!$O$5:$O$20,0))*$B14</f>
        <v>56.125</v>
      </c>
      <c r="AK14" s="164">
        <f>INDEX('Waste Composition'!$P$5:$P$20,MATCH('6. YTS UCRTS+Decentral Compost'!AK$4,'Waste Composition'!$O$5:$O$20,0))*$B14</f>
        <v>67.349999999999994</v>
      </c>
      <c r="AL14" s="164">
        <f>INDEX('Waste Composition'!$P$5:$P$20,MATCH('6. YTS UCRTS+Decentral Compost'!AL$4,'Waste Composition'!$O$5:$O$20,0))*$B14</f>
        <v>269.39999999999998</v>
      </c>
      <c r="AM14" s="164">
        <f>INDEX('Waste Composition'!$P$5:$P$20,MATCH('6. YTS UCRTS+Decentral Compost'!AM$4,'Waste Composition'!$O$5:$O$20,0))*$B14</f>
        <v>11.225</v>
      </c>
      <c r="AN14" s="164">
        <f>INDEX('Waste Composition'!$P$5:$P$20,MATCH('6. YTS UCRTS+Decentral Compost'!AN$4,'Waste Composition'!$O$5:$O$20,0))*$B14</f>
        <v>269.39999999999998</v>
      </c>
      <c r="AO14" s="173">
        <f>INDEX('Waste Composition'!$P$5:$P$20,MATCH('6. YTS UCRTS+Decentral Compost'!AO$4,'Waste Composition'!$O$5:$O$20,0))*$B14</f>
        <v>179.6</v>
      </c>
      <c r="AQ14" s="214">
        <v>0</v>
      </c>
      <c r="AR14" s="215">
        <v>0</v>
      </c>
      <c r="AS14" s="215">
        <v>0</v>
      </c>
      <c r="AT14" s="215">
        <v>0</v>
      </c>
      <c r="AU14" s="215">
        <v>0</v>
      </c>
      <c r="AV14" s="215">
        <v>0</v>
      </c>
      <c r="AW14" s="215">
        <v>0</v>
      </c>
      <c r="AX14" s="215">
        <v>0</v>
      </c>
      <c r="AY14" s="215">
        <v>0</v>
      </c>
      <c r="AZ14" s="215">
        <v>0</v>
      </c>
      <c r="BA14" s="215">
        <v>0</v>
      </c>
      <c r="BB14" s="215">
        <v>0</v>
      </c>
      <c r="BC14" s="215">
        <v>0</v>
      </c>
      <c r="BD14" s="215">
        <v>0</v>
      </c>
      <c r="BE14" s="215">
        <v>0</v>
      </c>
      <c r="BF14" s="215">
        <v>0</v>
      </c>
      <c r="BH14" s="214">
        <v>0</v>
      </c>
      <c r="BI14" s="215">
        <v>0</v>
      </c>
      <c r="BJ14" s="215">
        <v>0</v>
      </c>
      <c r="BK14" s="215">
        <v>0</v>
      </c>
      <c r="BL14" s="215">
        <v>0</v>
      </c>
      <c r="BM14" s="215">
        <v>0</v>
      </c>
      <c r="BN14" s="215">
        <v>0</v>
      </c>
      <c r="BO14" s="215">
        <v>0</v>
      </c>
      <c r="BP14" s="215">
        <v>0</v>
      </c>
      <c r="BQ14" s="215">
        <v>0</v>
      </c>
      <c r="BR14" s="215">
        <v>0</v>
      </c>
      <c r="BS14" s="215">
        <v>0</v>
      </c>
      <c r="BT14" s="215">
        <v>0</v>
      </c>
      <c r="BU14" s="215">
        <v>0</v>
      </c>
      <c r="BV14" s="215">
        <v>0</v>
      </c>
      <c r="BW14" s="219">
        <v>0</v>
      </c>
      <c r="BY14" s="214">
        <v>1</v>
      </c>
      <c r="BZ14" s="215">
        <f>'Waste Composition'!$G$5/'Waste Composition'!$P$5</f>
        <v>0.4705882352941177</v>
      </c>
      <c r="CA14" s="215">
        <v>0</v>
      </c>
      <c r="CB14" s="215">
        <v>0</v>
      </c>
      <c r="CC14" s="215">
        <v>1</v>
      </c>
      <c r="CD14" s="215">
        <v>1</v>
      </c>
      <c r="CE14" s="215">
        <v>1</v>
      </c>
      <c r="CF14" s="215">
        <v>1</v>
      </c>
      <c r="CG14" s="215">
        <v>1</v>
      </c>
      <c r="CH14" s="215">
        <v>1</v>
      </c>
      <c r="CI14" s="215">
        <v>1</v>
      </c>
      <c r="CJ14" s="215">
        <v>1</v>
      </c>
      <c r="CK14" s="215">
        <v>1</v>
      </c>
      <c r="CL14" s="215">
        <v>1</v>
      </c>
      <c r="CM14" s="215">
        <v>1</v>
      </c>
      <c r="CN14" s="219">
        <v>1</v>
      </c>
      <c r="CP14" s="214">
        <v>0</v>
      </c>
      <c r="CQ14" s="215">
        <v>0</v>
      </c>
      <c r="CR14" s="215">
        <v>0</v>
      </c>
      <c r="CS14" s="215">
        <v>0</v>
      </c>
      <c r="CT14" s="215">
        <v>0</v>
      </c>
      <c r="CU14" s="215">
        <v>0</v>
      </c>
      <c r="CV14" s="215">
        <v>0</v>
      </c>
      <c r="CW14" s="215">
        <v>0</v>
      </c>
      <c r="CX14" s="215">
        <v>0</v>
      </c>
      <c r="CY14" s="215">
        <v>0</v>
      </c>
      <c r="CZ14" s="215">
        <v>0</v>
      </c>
      <c r="DA14" s="215">
        <v>0</v>
      </c>
      <c r="DB14" s="215">
        <v>0</v>
      </c>
      <c r="DC14" s="215">
        <v>0</v>
      </c>
      <c r="DD14" s="215">
        <v>0</v>
      </c>
      <c r="DE14" s="219">
        <v>0</v>
      </c>
      <c r="DG14" s="214">
        <v>0</v>
      </c>
      <c r="DH14" s="215">
        <f>'Waste Composition'!$G$16/'Waste Composition'!$P$5</f>
        <v>0.52941176470588236</v>
      </c>
      <c r="DI14" s="215">
        <v>1</v>
      </c>
      <c r="DJ14" s="215">
        <v>1</v>
      </c>
      <c r="DK14" s="215">
        <v>0</v>
      </c>
      <c r="DL14" s="215">
        <v>0</v>
      </c>
      <c r="DM14" s="215">
        <v>0</v>
      </c>
      <c r="DN14" s="215">
        <v>0</v>
      </c>
      <c r="DO14" s="215">
        <v>0</v>
      </c>
      <c r="DP14" s="215">
        <v>0</v>
      </c>
      <c r="DQ14" s="215">
        <v>0</v>
      </c>
      <c r="DR14" s="215">
        <v>0</v>
      </c>
      <c r="DS14" s="215">
        <v>0</v>
      </c>
      <c r="DT14" s="215">
        <v>0</v>
      </c>
      <c r="DU14" s="215">
        <v>0</v>
      </c>
      <c r="DV14" s="219">
        <v>0</v>
      </c>
      <c r="DX14" s="214">
        <v>0</v>
      </c>
      <c r="DY14" s="215">
        <v>0</v>
      </c>
      <c r="DZ14" s="215">
        <v>0</v>
      </c>
      <c r="EA14" s="215">
        <v>0</v>
      </c>
      <c r="EB14" s="215">
        <v>0</v>
      </c>
      <c r="EC14" s="215">
        <v>0</v>
      </c>
      <c r="ED14" s="215">
        <v>0</v>
      </c>
      <c r="EE14" s="215">
        <v>0</v>
      </c>
      <c r="EF14" s="215">
        <v>0</v>
      </c>
      <c r="EG14" s="215">
        <v>0</v>
      </c>
      <c r="EH14" s="215">
        <v>0</v>
      </c>
      <c r="EI14" s="215">
        <v>0</v>
      </c>
      <c r="EJ14" s="215">
        <v>0</v>
      </c>
      <c r="EK14" s="215">
        <v>0</v>
      </c>
      <c r="EL14" s="215">
        <v>0</v>
      </c>
      <c r="EM14" s="219">
        <v>0</v>
      </c>
      <c r="EO14" s="172">
        <f>$Z$14*AQ14</f>
        <v>0</v>
      </c>
      <c r="EP14" s="164">
        <f>$AA$14*AR14</f>
        <v>0</v>
      </c>
      <c r="EQ14" s="164">
        <f>$AB$14*AS14</f>
        <v>0</v>
      </c>
      <c r="ER14" s="164">
        <f>$AC$14*AT14</f>
        <v>0</v>
      </c>
      <c r="ES14" s="164">
        <f>$AD$14*AU14</f>
        <v>0</v>
      </c>
      <c r="ET14" s="164">
        <f>$AE$14*AV14</f>
        <v>0</v>
      </c>
      <c r="EU14" s="164">
        <f>$AF$14*AW14</f>
        <v>0</v>
      </c>
      <c r="EV14" s="164">
        <f>$AG$14*AX14</f>
        <v>0</v>
      </c>
      <c r="EW14" s="164">
        <f>$AH$14*AY14</f>
        <v>0</v>
      </c>
      <c r="EX14" s="164">
        <f>$AI$14*AZ14</f>
        <v>0</v>
      </c>
      <c r="EY14" s="164">
        <f>$AJ$14*BA14</f>
        <v>0</v>
      </c>
      <c r="EZ14" s="164">
        <f>$AK$14*BB14</f>
        <v>0</v>
      </c>
      <c r="FA14" s="164">
        <f>$AL$14*BC14</f>
        <v>0</v>
      </c>
      <c r="FB14" s="164">
        <f>$AM$14*BD14</f>
        <v>0</v>
      </c>
      <c r="FC14" s="164">
        <f>$AN$14*BE14</f>
        <v>0</v>
      </c>
      <c r="FD14" s="173">
        <f>$AO$14*BF14</f>
        <v>0</v>
      </c>
      <c r="FE14" s="229"/>
      <c r="FF14" s="172">
        <f>$Z$14*BH14</f>
        <v>0</v>
      </c>
      <c r="FG14" s="164">
        <f>$AA$14*BI14</f>
        <v>0</v>
      </c>
      <c r="FH14" s="164">
        <f>$AB$14*BJ14</f>
        <v>0</v>
      </c>
      <c r="FI14" s="164">
        <f>$AC$14*BK14</f>
        <v>0</v>
      </c>
      <c r="FJ14" s="164">
        <f>$AD$14*BL14</f>
        <v>0</v>
      </c>
      <c r="FK14" s="164">
        <f>$AE$14*BM14</f>
        <v>0</v>
      </c>
      <c r="FL14" s="164">
        <f>$AF$14*BN14</f>
        <v>0</v>
      </c>
      <c r="FM14" s="164">
        <f>$AG$14*BO14</f>
        <v>0</v>
      </c>
      <c r="FN14" s="164">
        <f>$AH$14*BP14</f>
        <v>0</v>
      </c>
      <c r="FO14" s="164">
        <f>$AI$14*BQ14</f>
        <v>0</v>
      </c>
      <c r="FP14" s="164">
        <f>$AJ$14*BR14</f>
        <v>0</v>
      </c>
      <c r="FQ14" s="164">
        <f>$AK$14*BS14</f>
        <v>0</v>
      </c>
      <c r="FR14" s="164">
        <f>$AL$14*BT14</f>
        <v>0</v>
      </c>
      <c r="FS14" s="164">
        <f>$AM$14*BU14</f>
        <v>0</v>
      </c>
      <c r="FT14" s="164">
        <f>$AN$14*BV14</f>
        <v>0</v>
      </c>
      <c r="FU14" s="173">
        <f>$AO$14*BW14</f>
        <v>0</v>
      </c>
      <c r="FV14" s="229"/>
      <c r="FW14" s="172">
        <f>$Z$14*BY14</f>
        <v>89.8</v>
      </c>
      <c r="FX14" s="164">
        <f>$AA$14*BZ14</f>
        <v>179.6</v>
      </c>
      <c r="FY14" s="164">
        <f>$AB$14*CA14</f>
        <v>0</v>
      </c>
      <c r="FZ14" s="164">
        <f>$AC$14*CB14</f>
        <v>0</v>
      </c>
      <c r="GA14" s="164">
        <f>$AD$14*CC14</f>
        <v>33.674999999999997</v>
      </c>
      <c r="GB14" s="164">
        <f>$AE$14*CD14</f>
        <v>56.125</v>
      </c>
      <c r="GC14" s="164">
        <f>$AF$14*CE14</f>
        <v>11.225</v>
      </c>
      <c r="GD14" s="164">
        <f>$AG$14*CF14</f>
        <v>168.375</v>
      </c>
      <c r="GE14" s="164">
        <f>$AH$14*CG14</f>
        <v>22.45</v>
      </c>
      <c r="GF14" s="164">
        <f>$AI$14*CH14</f>
        <v>22.45</v>
      </c>
      <c r="GG14" s="164">
        <f>$AJ$14*CI14</f>
        <v>56.125</v>
      </c>
      <c r="GH14" s="164">
        <f>$AK$14*CJ14</f>
        <v>67.349999999999994</v>
      </c>
      <c r="GI14" s="164">
        <f>$AL$14*CK14</f>
        <v>269.39999999999998</v>
      </c>
      <c r="GJ14" s="164">
        <f>$AM$14*CL14</f>
        <v>11.225</v>
      </c>
      <c r="GK14" s="164">
        <f>$AN$14*CM14</f>
        <v>269.39999999999998</v>
      </c>
      <c r="GL14" s="173">
        <f>$AO$14*CN14</f>
        <v>179.6</v>
      </c>
      <c r="GM14" s="229"/>
      <c r="GN14" s="172">
        <f>$Z$14*CP14</f>
        <v>0</v>
      </c>
      <c r="GO14" s="164">
        <f>$AA$14*CQ14</f>
        <v>0</v>
      </c>
      <c r="GP14" s="164">
        <f>$AB$14*CR14</f>
        <v>0</v>
      </c>
      <c r="GQ14" s="164">
        <f>$AC$14*CS14</f>
        <v>0</v>
      </c>
      <c r="GR14" s="164">
        <f>$AD$14*CT14</f>
        <v>0</v>
      </c>
      <c r="GS14" s="164">
        <f>$AE$14*CU14</f>
        <v>0</v>
      </c>
      <c r="GT14" s="164">
        <f>$AF$14*CV14</f>
        <v>0</v>
      </c>
      <c r="GU14" s="164">
        <f>$AG$14*CW14</f>
        <v>0</v>
      </c>
      <c r="GV14" s="164">
        <f>$AH$14*CX14</f>
        <v>0</v>
      </c>
      <c r="GW14" s="164">
        <f>$AI$14*CY14</f>
        <v>0</v>
      </c>
      <c r="GX14" s="164">
        <f>$AJ$14*CZ14</f>
        <v>0</v>
      </c>
      <c r="GY14" s="164">
        <f>$AK$14*DA14</f>
        <v>0</v>
      </c>
      <c r="GZ14" s="164">
        <f>$AL$14*DB14</f>
        <v>0</v>
      </c>
      <c r="HA14" s="164">
        <f>$AM$14*DC14</f>
        <v>0</v>
      </c>
      <c r="HB14" s="164">
        <f>$AN$14*DD14</f>
        <v>0</v>
      </c>
      <c r="HC14" s="173">
        <f>$AO$14*DE14</f>
        <v>0</v>
      </c>
      <c r="HD14" s="229"/>
      <c r="HE14" s="172">
        <f>$Z$14*DG14</f>
        <v>0</v>
      </c>
      <c r="HF14" s="164">
        <f>$AA$14*DH14</f>
        <v>202.04999999999998</v>
      </c>
      <c r="HG14" s="164">
        <f>$AB$14*DI14</f>
        <v>404.09999999999997</v>
      </c>
      <c r="HH14" s="164">
        <f>$AC$14*DJ14</f>
        <v>202.04999999999998</v>
      </c>
      <c r="HI14" s="164">
        <f>$AD$14*DK14</f>
        <v>0</v>
      </c>
      <c r="HJ14" s="164">
        <f>$AE$14*DL14</f>
        <v>0</v>
      </c>
      <c r="HK14" s="164">
        <f>$AF$14*DM14</f>
        <v>0</v>
      </c>
      <c r="HL14" s="164">
        <f>$AG$14*DN14</f>
        <v>0</v>
      </c>
      <c r="HM14" s="164">
        <f>$AH$14*DO14</f>
        <v>0</v>
      </c>
      <c r="HN14" s="164">
        <f>$AI$14*DP14</f>
        <v>0</v>
      </c>
      <c r="HO14" s="164">
        <f>$AJ$14*DQ14</f>
        <v>0</v>
      </c>
      <c r="HP14" s="164">
        <f>$AK$14*DR14</f>
        <v>0</v>
      </c>
      <c r="HQ14" s="164">
        <f>$AL$14*DS14</f>
        <v>0</v>
      </c>
      <c r="HR14" s="164">
        <f>$AM$14*DT14</f>
        <v>0</v>
      </c>
      <c r="HS14" s="164">
        <f>$AN$14*DU14</f>
        <v>0</v>
      </c>
      <c r="HT14" s="173">
        <f>$AO$14*DV14</f>
        <v>0</v>
      </c>
      <c r="HU14" s="229"/>
      <c r="HV14" s="172">
        <f>$Z$14*DX14</f>
        <v>0</v>
      </c>
      <c r="HW14" s="164">
        <f>$AA$14*DY14</f>
        <v>0</v>
      </c>
      <c r="HX14" s="164">
        <f>$AB$14*DZ14</f>
        <v>0</v>
      </c>
      <c r="HY14" s="164">
        <f>$AC$14*EA14</f>
        <v>0</v>
      </c>
      <c r="HZ14" s="164">
        <f>$AD$14*EB14</f>
        <v>0</v>
      </c>
      <c r="IA14" s="164">
        <f>$AE$14*EC14</f>
        <v>0</v>
      </c>
      <c r="IB14" s="164">
        <f>$AF$14*ED14</f>
        <v>0</v>
      </c>
      <c r="IC14" s="164">
        <f>$AG$14*EE14</f>
        <v>0</v>
      </c>
      <c r="ID14" s="164">
        <f>$AH$14*EF14</f>
        <v>0</v>
      </c>
      <c r="IE14" s="164">
        <f>$AI$14*EG14</f>
        <v>0</v>
      </c>
      <c r="IF14" s="164">
        <f>$AJ$14*EH14</f>
        <v>0</v>
      </c>
      <c r="IG14" s="164">
        <f>$AK$14*EI14</f>
        <v>0</v>
      </c>
      <c r="IH14" s="164">
        <f>$AL$14*EJ14</f>
        <v>0</v>
      </c>
      <c r="II14" s="164">
        <f>$AM$14*EK14</f>
        <v>0</v>
      </c>
      <c r="IJ14" s="164">
        <f>$AN$14*EL14</f>
        <v>0</v>
      </c>
      <c r="IK14" s="173">
        <f>$AO$14*EM14</f>
        <v>0</v>
      </c>
      <c r="IM14" s="52" t="s">
        <v>231</v>
      </c>
      <c r="IN14" s="62">
        <f t="shared" si="4"/>
        <v>0</v>
      </c>
      <c r="IO14" s="289">
        <f t="shared" si="5"/>
        <v>0</v>
      </c>
      <c r="IP14" s="289">
        <f t="shared" si="6"/>
        <v>735.42428213570611</v>
      </c>
      <c r="IQ14" s="289">
        <f t="shared" si="7"/>
        <v>0</v>
      </c>
      <c r="IR14" s="289">
        <f t="shared" si="8"/>
        <v>0</v>
      </c>
      <c r="IS14" s="236">
        <f t="shared" si="9"/>
        <v>0</v>
      </c>
    </row>
    <row r="15" spans="1:253">
      <c r="A15" s="62" t="s">
        <v>262</v>
      </c>
      <c r="B15" s="145">
        <f>INDEX('Waste Projections'!$H17:$AL17,MATCH('6. YTS UCRTS+Decentral Compost'!$B$1,'Waste Projections'!$H$6:$AL$6,0))</f>
        <v>3517</v>
      </c>
      <c r="C15" s="286" t="s">
        <v>294</v>
      </c>
      <c r="D15" s="154" t="s">
        <v>297</v>
      </c>
      <c r="E15" s="83" t="s">
        <v>249</v>
      </c>
      <c r="F15" s="83" t="s">
        <v>249</v>
      </c>
      <c r="G15" s="156">
        <v>8</v>
      </c>
      <c r="H15" s="83" t="s">
        <v>220</v>
      </c>
      <c r="I15" s="156">
        <v>0</v>
      </c>
      <c r="J15" s="156" t="str">
        <f t="shared" si="1"/>
        <v>N/A</v>
      </c>
      <c r="K15" s="156">
        <v>0</v>
      </c>
      <c r="L15" s="240" t="str">
        <f t="shared" si="2"/>
        <v>N/A</v>
      </c>
      <c r="M15" s="243">
        <f t="shared" si="10"/>
        <v>1200</v>
      </c>
      <c r="N15" s="190" t="str">
        <f t="shared" si="3"/>
        <v>Rail</v>
      </c>
      <c r="O15" s="156">
        <v>12</v>
      </c>
      <c r="P15" s="190" t="s">
        <v>219</v>
      </c>
      <c r="Q15" s="172">
        <f t="shared" si="0"/>
        <v>15193.439999999999</v>
      </c>
      <c r="R15" s="164">
        <f t="shared" si="0"/>
        <v>18007.04</v>
      </c>
      <c r="S15" s="164">
        <f t="shared" si="0"/>
        <v>0</v>
      </c>
      <c r="T15" s="173">
        <f t="shared" si="0"/>
        <v>2701056</v>
      </c>
      <c r="U15" s="172">
        <f>INDEX('Transportation GHG'!$B$21:$B$24,MATCH('6. YTS UCRTS+Decentral Compost'!U$4,'Transportation GHG'!$A$21:$A$24,0))*Q15</f>
        <v>2.7259368812307692</v>
      </c>
      <c r="V15" s="164">
        <f>INDEX('Transportation GHG'!$B$21:$B$24,MATCH('6. YTS UCRTS+Decentral Compost'!V$4,'Transportation GHG'!$A$21:$A$24,0))*R15</f>
        <v>1.6153700036923078</v>
      </c>
      <c r="W15" s="164">
        <f>INDEX('Transportation GHG'!$B$21:$B$24,MATCH('6. YTS UCRTS+Decentral Compost'!W$4,'Transportation GHG'!$A$21:$A$24,0))*S15</f>
        <v>0</v>
      </c>
      <c r="X15" s="173">
        <f>INDEX('Transportation GHG'!$B$21:$B$24,MATCH('6. YTS UCRTS+Decentral Compost'!X$4,'Transportation GHG'!$A$21:$A$24,0))*T15</f>
        <v>64.023811121951226</v>
      </c>
      <c r="Z15" s="172">
        <f>INDEX('Waste Composition'!$P$5:$P$20,MATCH('6. YTS UCRTS+Decentral Compost'!Z$4,'Waste Composition'!$O$5:$O$20,0))*$B15</f>
        <v>140.68</v>
      </c>
      <c r="AA15" s="164">
        <f>INDEX('Waste Composition'!$P$5:$P$20,MATCH('6. YTS UCRTS+Decentral Compost'!AA$4,'Waste Composition'!$O$5:$O$20,0))*$B15</f>
        <v>597.89</v>
      </c>
      <c r="AB15" s="164">
        <f>INDEX('Waste Composition'!$P$5:$P$20,MATCH('6. YTS UCRTS+Decentral Compost'!AB$4,'Waste Composition'!$O$5:$O$20,0))*$B15</f>
        <v>633.05999999999995</v>
      </c>
      <c r="AC15" s="164">
        <f>INDEX('Waste Composition'!$P$5:$P$20,MATCH('6. YTS UCRTS+Decentral Compost'!AC$4,'Waste Composition'!$O$5:$O$20,0))*$B15</f>
        <v>316.52999999999997</v>
      </c>
      <c r="AD15" s="164">
        <f>INDEX('Waste Composition'!$P$5:$P$20,MATCH('6. YTS UCRTS+Decentral Compost'!AD$4,'Waste Composition'!$O$5:$O$20,0))*$B15</f>
        <v>52.754999999999995</v>
      </c>
      <c r="AE15" s="164">
        <f>INDEX('Waste Composition'!$P$5:$P$20,MATCH('6. YTS UCRTS+Decentral Compost'!AE$4,'Waste Composition'!$O$5:$O$20,0))*$B15</f>
        <v>87.925000000000011</v>
      </c>
      <c r="AF15" s="164">
        <f>INDEX('Waste Composition'!$P$5:$P$20,MATCH('6. YTS UCRTS+Decentral Compost'!AF$4,'Waste Composition'!$O$5:$O$20,0))*$B15</f>
        <v>17.585000000000001</v>
      </c>
      <c r="AG15" s="164">
        <f>INDEX('Waste Composition'!$P$5:$P$20,MATCH('6. YTS UCRTS+Decentral Compost'!AG$4,'Waste Composition'!$O$5:$O$20,0))*$B15</f>
        <v>263.77499999999998</v>
      </c>
      <c r="AH15" s="164">
        <f>INDEX('Waste Composition'!$P$5:$P$20,MATCH('6. YTS UCRTS+Decentral Compost'!AH$4,'Waste Composition'!$O$5:$O$20,0))*$B15</f>
        <v>35.17</v>
      </c>
      <c r="AI15" s="164">
        <f>INDEX('Waste Composition'!$P$5:$P$20,MATCH('6. YTS UCRTS+Decentral Compost'!AI$4,'Waste Composition'!$O$5:$O$20,0))*$B15</f>
        <v>35.17</v>
      </c>
      <c r="AJ15" s="164">
        <f>INDEX('Waste Composition'!$P$5:$P$20,MATCH('6. YTS UCRTS+Decentral Compost'!AJ$4,'Waste Composition'!$O$5:$O$20,0))*$B15</f>
        <v>87.925000000000011</v>
      </c>
      <c r="AK15" s="164">
        <f>INDEX('Waste Composition'!$P$5:$P$20,MATCH('6. YTS UCRTS+Decentral Compost'!AK$4,'Waste Composition'!$O$5:$O$20,0))*$B15</f>
        <v>105.50999999999999</v>
      </c>
      <c r="AL15" s="164">
        <f>INDEX('Waste Composition'!$P$5:$P$20,MATCH('6. YTS UCRTS+Decentral Compost'!AL$4,'Waste Composition'!$O$5:$O$20,0))*$B15</f>
        <v>422.03999999999996</v>
      </c>
      <c r="AM15" s="164">
        <f>INDEX('Waste Composition'!$P$5:$P$20,MATCH('6. YTS UCRTS+Decentral Compost'!AM$4,'Waste Composition'!$O$5:$O$20,0))*$B15</f>
        <v>17.585000000000001</v>
      </c>
      <c r="AN15" s="164">
        <f>INDEX('Waste Composition'!$P$5:$P$20,MATCH('6. YTS UCRTS+Decentral Compost'!AN$4,'Waste Composition'!$O$5:$O$20,0))*$B15</f>
        <v>422.03999999999996</v>
      </c>
      <c r="AO15" s="173">
        <f>INDEX('Waste Composition'!$P$5:$P$20,MATCH('6. YTS UCRTS+Decentral Compost'!AO$4,'Waste Composition'!$O$5:$O$20,0))*$B15</f>
        <v>281.36</v>
      </c>
      <c r="AQ15" s="214">
        <v>0</v>
      </c>
      <c r="AR15" s="215">
        <v>0</v>
      </c>
      <c r="AS15" s="215">
        <v>0</v>
      </c>
      <c r="AT15" s="215">
        <v>0</v>
      </c>
      <c r="AU15" s="215">
        <v>0</v>
      </c>
      <c r="AV15" s="215">
        <v>0</v>
      </c>
      <c r="AW15" s="215">
        <v>0</v>
      </c>
      <c r="AX15" s="215">
        <v>0</v>
      </c>
      <c r="AY15" s="215">
        <v>0</v>
      </c>
      <c r="AZ15" s="215">
        <v>0</v>
      </c>
      <c r="BA15" s="215">
        <v>0</v>
      </c>
      <c r="BB15" s="215">
        <v>0</v>
      </c>
      <c r="BC15" s="215">
        <v>0</v>
      </c>
      <c r="BD15" s="215">
        <v>0</v>
      </c>
      <c r="BE15" s="215">
        <v>0</v>
      </c>
      <c r="BF15" s="215">
        <v>0</v>
      </c>
      <c r="BH15" s="214">
        <v>0</v>
      </c>
      <c r="BI15" s="215">
        <v>0</v>
      </c>
      <c r="BJ15" s="215">
        <v>0</v>
      </c>
      <c r="BK15" s="215">
        <v>0</v>
      </c>
      <c r="BL15" s="215">
        <v>0</v>
      </c>
      <c r="BM15" s="215">
        <v>0</v>
      </c>
      <c r="BN15" s="215">
        <v>0</v>
      </c>
      <c r="BO15" s="215">
        <v>0</v>
      </c>
      <c r="BP15" s="215">
        <v>0</v>
      </c>
      <c r="BQ15" s="215">
        <v>0</v>
      </c>
      <c r="BR15" s="215">
        <v>0</v>
      </c>
      <c r="BS15" s="215">
        <v>0</v>
      </c>
      <c r="BT15" s="215">
        <v>0</v>
      </c>
      <c r="BU15" s="215">
        <v>0</v>
      </c>
      <c r="BV15" s="215">
        <v>0</v>
      </c>
      <c r="BW15" s="219">
        <v>0</v>
      </c>
      <c r="BY15" s="214">
        <v>1</v>
      </c>
      <c r="BZ15" s="215">
        <f>'Waste Composition'!$G$5/'Waste Composition'!$P$5</f>
        <v>0.4705882352941177</v>
      </c>
      <c r="CA15" s="215">
        <v>0</v>
      </c>
      <c r="CB15" s="215">
        <v>0</v>
      </c>
      <c r="CC15" s="215">
        <v>1</v>
      </c>
      <c r="CD15" s="215">
        <v>1</v>
      </c>
      <c r="CE15" s="215">
        <v>1</v>
      </c>
      <c r="CF15" s="215">
        <v>1</v>
      </c>
      <c r="CG15" s="215">
        <v>1</v>
      </c>
      <c r="CH15" s="215">
        <v>1</v>
      </c>
      <c r="CI15" s="215">
        <v>1</v>
      </c>
      <c r="CJ15" s="215">
        <v>1</v>
      </c>
      <c r="CK15" s="215">
        <v>1</v>
      </c>
      <c r="CL15" s="215">
        <v>1</v>
      </c>
      <c r="CM15" s="215">
        <v>1</v>
      </c>
      <c r="CN15" s="219">
        <v>1</v>
      </c>
      <c r="CP15" s="214">
        <v>0</v>
      </c>
      <c r="CQ15" s="215">
        <v>0</v>
      </c>
      <c r="CR15" s="215">
        <v>0</v>
      </c>
      <c r="CS15" s="215">
        <v>0</v>
      </c>
      <c r="CT15" s="215">
        <v>0</v>
      </c>
      <c r="CU15" s="215">
        <v>0</v>
      </c>
      <c r="CV15" s="215">
        <v>0</v>
      </c>
      <c r="CW15" s="215">
        <v>0</v>
      </c>
      <c r="CX15" s="215">
        <v>0</v>
      </c>
      <c r="CY15" s="215">
        <v>0</v>
      </c>
      <c r="CZ15" s="215">
        <v>0</v>
      </c>
      <c r="DA15" s="215">
        <v>0</v>
      </c>
      <c r="DB15" s="215">
        <v>0</v>
      </c>
      <c r="DC15" s="215">
        <v>0</v>
      </c>
      <c r="DD15" s="215">
        <v>0</v>
      </c>
      <c r="DE15" s="219">
        <v>0</v>
      </c>
      <c r="DG15" s="214">
        <v>0</v>
      </c>
      <c r="DH15" s="215">
        <f>'Waste Composition'!$G$16/'Waste Composition'!$P$5</f>
        <v>0.52941176470588236</v>
      </c>
      <c r="DI15" s="215">
        <v>1</v>
      </c>
      <c r="DJ15" s="215">
        <v>1</v>
      </c>
      <c r="DK15" s="215">
        <v>0</v>
      </c>
      <c r="DL15" s="215">
        <v>0</v>
      </c>
      <c r="DM15" s="215">
        <v>0</v>
      </c>
      <c r="DN15" s="215">
        <v>0</v>
      </c>
      <c r="DO15" s="215">
        <v>0</v>
      </c>
      <c r="DP15" s="215">
        <v>0</v>
      </c>
      <c r="DQ15" s="215">
        <v>0</v>
      </c>
      <c r="DR15" s="215">
        <v>0</v>
      </c>
      <c r="DS15" s="215">
        <v>0</v>
      </c>
      <c r="DT15" s="215">
        <v>0</v>
      </c>
      <c r="DU15" s="215">
        <v>0</v>
      </c>
      <c r="DV15" s="219">
        <v>0</v>
      </c>
      <c r="DX15" s="214">
        <v>0</v>
      </c>
      <c r="DY15" s="215">
        <v>0</v>
      </c>
      <c r="DZ15" s="215">
        <v>0</v>
      </c>
      <c r="EA15" s="215">
        <v>0</v>
      </c>
      <c r="EB15" s="215">
        <v>0</v>
      </c>
      <c r="EC15" s="215">
        <v>0</v>
      </c>
      <c r="ED15" s="215">
        <v>0</v>
      </c>
      <c r="EE15" s="215">
        <v>0</v>
      </c>
      <c r="EF15" s="215">
        <v>0</v>
      </c>
      <c r="EG15" s="215">
        <v>0</v>
      </c>
      <c r="EH15" s="215">
        <v>0</v>
      </c>
      <c r="EI15" s="215">
        <v>0</v>
      </c>
      <c r="EJ15" s="215">
        <v>0</v>
      </c>
      <c r="EK15" s="215">
        <v>0</v>
      </c>
      <c r="EL15" s="215">
        <v>0</v>
      </c>
      <c r="EM15" s="219">
        <v>0</v>
      </c>
      <c r="EO15" s="172">
        <f>$Z$15*AQ15</f>
        <v>0</v>
      </c>
      <c r="EP15" s="164">
        <f>$AA$15*AR15</f>
        <v>0</v>
      </c>
      <c r="EQ15" s="164">
        <f>$AB$15*AS15</f>
        <v>0</v>
      </c>
      <c r="ER15" s="164">
        <f>$AC$15*AT15</f>
        <v>0</v>
      </c>
      <c r="ES15" s="164">
        <f>$AD$15*AU15</f>
        <v>0</v>
      </c>
      <c r="ET15" s="164">
        <f>$AE$15*AV15</f>
        <v>0</v>
      </c>
      <c r="EU15" s="164">
        <f>$AF$15*AW15</f>
        <v>0</v>
      </c>
      <c r="EV15" s="164">
        <f>$AG$15*AX15</f>
        <v>0</v>
      </c>
      <c r="EW15" s="164">
        <f>$AH$15*AY15</f>
        <v>0</v>
      </c>
      <c r="EX15" s="164">
        <f>$AI$15*AZ15</f>
        <v>0</v>
      </c>
      <c r="EY15" s="164">
        <f>$AJ$15*BA15</f>
        <v>0</v>
      </c>
      <c r="EZ15" s="164">
        <f>$AK$15*BB15</f>
        <v>0</v>
      </c>
      <c r="FA15" s="164">
        <f>$AL$15*BC15</f>
        <v>0</v>
      </c>
      <c r="FB15" s="164">
        <f>$AM$15*BD15</f>
        <v>0</v>
      </c>
      <c r="FC15" s="164">
        <f>$AN$15*BE15</f>
        <v>0</v>
      </c>
      <c r="FD15" s="173">
        <f>$AO$15*BF15</f>
        <v>0</v>
      </c>
      <c r="FE15" s="229"/>
      <c r="FF15" s="172">
        <f>$Z$15*BH15</f>
        <v>0</v>
      </c>
      <c r="FG15" s="164">
        <f>$AA$15*BI15</f>
        <v>0</v>
      </c>
      <c r="FH15" s="164">
        <f>$AB$15*BJ15</f>
        <v>0</v>
      </c>
      <c r="FI15" s="164">
        <f>$AC$15*BK15</f>
        <v>0</v>
      </c>
      <c r="FJ15" s="164">
        <f>$AD$15*BL15</f>
        <v>0</v>
      </c>
      <c r="FK15" s="164">
        <f>$AE$15*BM15</f>
        <v>0</v>
      </c>
      <c r="FL15" s="164">
        <f>$AF$15*BN15</f>
        <v>0</v>
      </c>
      <c r="FM15" s="164">
        <f>$AG$15*BO15</f>
        <v>0</v>
      </c>
      <c r="FN15" s="164">
        <f>$AH$15*BP15</f>
        <v>0</v>
      </c>
      <c r="FO15" s="164">
        <f>$AI$15*BQ15</f>
        <v>0</v>
      </c>
      <c r="FP15" s="164">
        <f>$AJ$15*BR15</f>
        <v>0</v>
      </c>
      <c r="FQ15" s="164">
        <f>$AK$15*BS15</f>
        <v>0</v>
      </c>
      <c r="FR15" s="164">
        <f>$AL$15*BT15</f>
        <v>0</v>
      </c>
      <c r="FS15" s="164">
        <f>$AM$15*BU15</f>
        <v>0</v>
      </c>
      <c r="FT15" s="164">
        <f>$AN$15*BV15</f>
        <v>0</v>
      </c>
      <c r="FU15" s="173">
        <f>$AO$15*BW15</f>
        <v>0</v>
      </c>
      <c r="FV15" s="229"/>
      <c r="FW15" s="172">
        <f>$Z$15*BY15</f>
        <v>140.68</v>
      </c>
      <c r="FX15" s="164">
        <f>$AA$15*BZ15</f>
        <v>281.36</v>
      </c>
      <c r="FY15" s="164">
        <f>$AB$15*CA15</f>
        <v>0</v>
      </c>
      <c r="FZ15" s="164">
        <f>$AC$15*CB15</f>
        <v>0</v>
      </c>
      <c r="GA15" s="164">
        <f>$AD$15*CC15</f>
        <v>52.754999999999995</v>
      </c>
      <c r="GB15" s="164">
        <f>$AE$15*CD15</f>
        <v>87.925000000000011</v>
      </c>
      <c r="GC15" s="164">
        <f>$AF$15*CE15</f>
        <v>17.585000000000001</v>
      </c>
      <c r="GD15" s="164">
        <f>$AG$15*CF15</f>
        <v>263.77499999999998</v>
      </c>
      <c r="GE15" s="164">
        <f>$AH$15*CG15</f>
        <v>35.17</v>
      </c>
      <c r="GF15" s="164">
        <f>$AI$15*CH15</f>
        <v>35.17</v>
      </c>
      <c r="GG15" s="164">
        <f>$AJ$15*CI15</f>
        <v>87.925000000000011</v>
      </c>
      <c r="GH15" s="164">
        <f>$AK$15*CJ15</f>
        <v>105.50999999999999</v>
      </c>
      <c r="GI15" s="164">
        <f>$AL$15*CK15</f>
        <v>422.03999999999996</v>
      </c>
      <c r="GJ15" s="164">
        <f>$AM$15*CL15</f>
        <v>17.585000000000001</v>
      </c>
      <c r="GK15" s="164">
        <f>$AN$15*CM15</f>
        <v>422.03999999999996</v>
      </c>
      <c r="GL15" s="173">
        <f>$AO$15*CN15</f>
        <v>281.36</v>
      </c>
      <c r="GM15" s="229"/>
      <c r="GN15" s="172">
        <f>$Z$15*CP15</f>
        <v>0</v>
      </c>
      <c r="GO15" s="164">
        <f>$AA$15*CQ15</f>
        <v>0</v>
      </c>
      <c r="GP15" s="164">
        <f>$AB$15*CR15</f>
        <v>0</v>
      </c>
      <c r="GQ15" s="164">
        <f>$AC$15*CS15</f>
        <v>0</v>
      </c>
      <c r="GR15" s="164">
        <f>$AD$15*CT15</f>
        <v>0</v>
      </c>
      <c r="GS15" s="164">
        <f>$AE$15*CU15</f>
        <v>0</v>
      </c>
      <c r="GT15" s="164">
        <f>$AF$15*CV15</f>
        <v>0</v>
      </c>
      <c r="GU15" s="164">
        <f>$AG$15*CW15</f>
        <v>0</v>
      </c>
      <c r="GV15" s="164">
        <f>$AH$15*CX15</f>
        <v>0</v>
      </c>
      <c r="GW15" s="164">
        <f>$AI$15*CY15</f>
        <v>0</v>
      </c>
      <c r="GX15" s="164">
        <f>$AJ$15*CZ15</f>
        <v>0</v>
      </c>
      <c r="GY15" s="164">
        <f>$AK$15*DA15</f>
        <v>0</v>
      </c>
      <c r="GZ15" s="164">
        <f>$AL$15*DB15</f>
        <v>0</v>
      </c>
      <c r="HA15" s="164">
        <f>$AM$15*DC15</f>
        <v>0</v>
      </c>
      <c r="HB15" s="164">
        <f>$AN$15*DD15</f>
        <v>0</v>
      </c>
      <c r="HC15" s="173">
        <f>$AO$15*DE15</f>
        <v>0</v>
      </c>
      <c r="HD15" s="229"/>
      <c r="HE15" s="172">
        <f>$Z$15*DG15</f>
        <v>0</v>
      </c>
      <c r="HF15" s="164">
        <f>$AA$15*DH15</f>
        <v>316.52999999999997</v>
      </c>
      <c r="HG15" s="164">
        <f>$AB$15*DI15</f>
        <v>633.05999999999995</v>
      </c>
      <c r="HH15" s="164">
        <f>$AC$15*DJ15</f>
        <v>316.52999999999997</v>
      </c>
      <c r="HI15" s="164">
        <f>$AD$15*DK15</f>
        <v>0</v>
      </c>
      <c r="HJ15" s="164">
        <f>$AE$15*DL15</f>
        <v>0</v>
      </c>
      <c r="HK15" s="164">
        <f>$AF$15*DM15</f>
        <v>0</v>
      </c>
      <c r="HL15" s="164">
        <f>$AG$15*DN15</f>
        <v>0</v>
      </c>
      <c r="HM15" s="164">
        <f>$AH$15*DO15</f>
        <v>0</v>
      </c>
      <c r="HN15" s="164">
        <f>$AI$15*DP15</f>
        <v>0</v>
      </c>
      <c r="HO15" s="164">
        <f>$AJ$15*DQ15</f>
        <v>0</v>
      </c>
      <c r="HP15" s="164">
        <f>$AK$15*DR15</f>
        <v>0</v>
      </c>
      <c r="HQ15" s="164">
        <f>$AL$15*DS15</f>
        <v>0</v>
      </c>
      <c r="HR15" s="164">
        <f>$AM$15*DT15</f>
        <v>0</v>
      </c>
      <c r="HS15" s="164">
        <f>$AN$15*DU15</f>
        <v>0</v>
      </c>
      <c r="HT15" s="173">
        <f>$AO$15*DV15</f>
        <v>0</v>
      </c>
      <c r="HU15" s="229"/>
      <c r="HV15" s="172">
        <f>$Z$15*DX15</f>
        <v>0</v>
      </c>
      <c r="HW15" s="164">
        <f>$AA$15*DY15</f>
        <v>0</v>
      </c>
      <c r="HX15" s="164">
        <f>$AB$15*DZ15</f>
        <v>0</v>
      </c>
      <c r="HY15" s="164">
        <f>$AC$15*EA15</f>
        <v>0</v>
      </c>
      <c r="HZ15" s="164">
        <f>$AD$15*EB15</f>
        <v>0</v>
      </c>
      <c r="IA15" s="164">
        <f>$AE$15*EC15</f>
        <v>0</v>
      </c>
      <c r="IB15" s="164">
        <f>$AF$15*ED15</f>
        <v>0</v>
      </c>
      <c r="IC15" s="164">
        <f>$AG$15*EE15</f>
        <v>0</v>
      </c>
      <c r="ID15" s="164">
        <f>$AH$15*EF15</f>
        <v>0</v>
      </c>
      <c r="IE15" s="164">
        <f>$AI$15*EG15</f>
        <v>0</v>
      </c>
      <c r="IF15" s="164">
        <f>$AJ$15*EH15</f>
        <v>0</v>
      </c>
      <c r="IG15" s="164">
        <f>$AK$15*EI15</f>
        <v>0</v>
      </c>
      <c r="IH15" s="164">
        <f>$AL$15*EJ15</f>
        <v>0</v>
      </c>
      <c r="II15" s="164">
        <f>$AM$15*EK15</f>
        <v>0</v>
      </c>
      <c r="IJ15" s="164">
        <f>$AN$15*EL15</f>
        <v>0</v>
      </c>
      <c r="IK15" s="173">
        <f>$AO$15*EM15</f>
        <v>0</v>
      </c>
      <c r="IM15" s="52" t="s">
        <v>232</v>
      </c>
      <c r="IN15" s="62">
        <f t="shared" si="4"/>
        <v>0</v>
      </c>
      <c r="IO15" s="289">
        <f t="shared" si="5"/>
        <v>0</v>
      </c>
      <c r="IP15" s="289">
        <f t="shared" si="6"/>
        <v>1838.560705339266</v>
      </c>
      <c r="IQ15" s="289">
        <f t="shared" si="7"/>
        <v>0</v>
      </c>
      <c r="IR15" s="289">
        <f t="shared" si="8"/>
        <v>0</v>
      </c>
      <c r="IS15" s="236">
        <f t="shared" si="9"/>
        <v>0</v>
      </c>
    </row>
    <row r="16" spans="1:253">
      <c r="A16" s="62" t="s">
        <v>263</v>
      </c>
      <c r="B16" s="145">
        <f>INDEX('Waste Projections'!$H18:$AL18,MATCH('6. YTS UCRTS+Decentral Compost'!$B$1,'Waste Projections'!$H$6:$AL$6,0))</f>
        <v>2476</v>
      </c>
      <c r="C16" s="286" t="s">
        <v>294</v>
      </c>
      <c r="D16" s="154" t="s">
        <v>257</v>
      </c>
      <c r="E16" s="83" t="s">
        <v>249</v>
      </c>
      <c r="F16" s="83" t="s">
        <v>249</v>
      </c>
      <c r="G16" s="156">
        <v>17</v>
      </c>
      <c r="H16" s="83" t="s">
        <v>220</v>
      </c>
      <c r="I16" s="156">
        <v>0</v>
      </c>
      <c r="J16" s="156" t="str">
        <f t="shared" si="1"/>
        <v>N/A</v>
      </c>
      <c r="K16" s="156">
        <v>0</v>
      </c>
      <c r="L16" s="240" t="str">
        <f t="shared" si="2"/>
        <v>N/A</v>
      </c>
      <c r="M16" s="243">
        <f t="shared" si="10"/>
        <v>1200</v>
      </c>
      <c r="N16" s="190" t="str">
        <f t="shared" si="3"/>
        <v>Rail</v>
      </c>
      <c r="O16" s="156">
        <v>12</v>
      </c>
      <c r="P16" s="190" t="s">
        <v>219</v>
      </c>
      <c r="Q16" s="172">
        <f t="shared" si="0"/>
        <v>10696.32</v>
      </c>
      <c r="R16" s="164">
        <f t="shared" si="0"/>
        <v>26938.879999999997</v>
      </c>
      <c r="S16" s="164">
        <f t="shared" si="0"/>
        <v>0</v>
      </c>
      <c r="T16" s="173">
        <f t="shared" si="0"/>
        <v>1901567.9999999998</v>
      </c>
      <c r="U16" s="172">
        <f>INDEX('Transportation GHG'!$B$21:$B$24,MATCH('6. YTS UCRTS+Decentral Compost'!U$4,'Transportation GHG'!$A$21:$A$24,0))*Q16</f>
        <v>1.9190843667692308</v>
      </c>
      <c r="V16" s="164">
        <f>INDEX('Transportation GHG'!$B$21:$B$24,MATCH('6. YTS UCRTS+Decentral Compost'!V$4,'Transportation GHG'!$A$21:$A$24,0))*R16</f>
        <v>2.416624758153846</v>
      </c>
      <c r="W16" s="164">
        <f>INDEX('Transportation GHG'!$B$21:$B$24,MATCH('6. YTS UCRTS+Decentral Compost'!W$4,'Transportation GHG'!$A$21:$A$24,0))*S16</f>
        <v>0</v>
      </c>
      <c r="X16" s="173">
        <f>INDEX('Transportation GHG'!$B$21:$B$24,MATCH('6. YTS UCRTS+Decentral Compost'!X$4,'Transportation GHG'!$A$21:$A$24,0))*T16</f>
        <v>45.073345560975611</v>
      </c>
      <c r="Z16" s="172">
        <f>INDEX('Waste Composition'!$P$5:$P$20,MATCH('6. YTS UCRTS+Decentral Compost'!Z$4,'Waste Composition'!$O$5:$O$20,0))*$B16</f>
        <v>99.04</v>
      </c>
      <c r="AA16" s="164">
        <f>INDEX('Waste Composition'!$P$5:$P$20,MATCH('6. YTS UCRTS+Decentral Compost'!AA$4,'Waste Composition'!$O$5:$O$20,0))*$B16</f>
        <v>420.91999999999996</v>
      </c>
      <c r="AB16" s="164">
        <f>INDEX('Waste Composition'!$P$5:$P$20,MATCH('6. YTS UCRTS+Decentral Compost'!AB$4,'Waste Composition'!$O$5:$O$20,0))*$B16</f>
        <v>445.68</v>
      </c>
      <c r="AC16" s="164">
        <f>INDEX('Waste Composition'!$P$5:$P$20,MATCH('6. YTS UCRTS+Decentral Compost'!AC$4,'Waste Composition'!$O$5:$O$20,0))*$B16</f>
        <v>222.84</v>
      </c>
      <c r="AD16" s="164">
        <f>INDEX('Waste Composition'!$P$5:$P$20,MATCH('6. YTS UCRTS+Decentral Compost'!AD$4,'Waste Composition'!$O$5:$O$20,0))*$B16</f>
        <v>37.14</v>
      </c>
      <c r="AE16" s="164">
        <f>INDEX('Waste Composition'!$P$5:$P$20,MATCH('6. YTS UCRTS+Decentral Compost'!AE$4,'Waste Composition'!$O$5:$O$20,0))*$B16</f>
        <v>61.900000000000006</v>
      </c>
      <c r="AF16" s="164">
        <f>INDEX('Waste Composition'!$P$5:$P$20,MATCH('6. YTS UCRTS+Decentral Compost'!AF$4,'Waste Composition'!$O$5:$O$20,0))*$B16</f>
        <v>12.38</v>
      </c>
      <c r="AG16" s="164">
        <f>INDEX('Waste Composition'!$P$5:$P$20,MATCH('6. YTS UCRTS+Decentral Compost'!AG$4,'Waste Composition'!$O$5:$O$20,0))*$B16</f>
        <v>185.7</v>
      </c>
      <c r="AH16" s="164">
        <f>INDEX('Waste Composition'!$P$5:$P$20,MATCH('6. YTS UCRTS+Decentral Compost'!AH$4,'Waste Composition'!$O$5:$O$20,0))*$B16</f>
        <v>24.76</v>
      </c>
      <c r="AI16" s="164">
        <f>INDEX('Waste Composition'!$P$5:$P$20,MATCH('6. YTS UCRTS+Decentral Compost'!AI$4,'Waste Composition'!$O$5:$O$20,0))*$B16</f>
        <v>24.76</v>
      </c>
      <c r="AJ16" s="164">
        <f>INDEX('Waste Composition'!$P$5:$P$20,MATCH('6. YTS UCRTS+Decentral Compost'!AJ$4,'Waste Composition'!$O$5:$O$20,0))*$B16</f>
        <v>61.900000000000006</v>
      </c>
      <c r="AK16" s="164">
        <f>INDEX('Waste Composition'!$P$5:$P$20,MATCH('6. YTS UCRTS+Decentral Compost'!AK$4,'Waste Composition'!$O$5:$O$20,0))*$B16</f>
        <v>74.28</v>
      </c>
      <c r="AL16" s="164">
        <f>INDEX('Waste Composition'!$P$5:$P$20,MATCH('6. YTS UCRTS+Decentral Compost'!AL$4,'Waste Composition'!$O$5:$O$20,0))*$B16</f>
        <v>297.12</v>
      </c>
      <c r="AM16" s="164">
        <f>INDEX('Waste Composition'!$P$5:$P$20,MATCH('6. YTS UCRTS+Decentral Compost'!AM$4,'Waste Composition'!$O$5:$O$20,0))*$B16</f>
        <v>12.38</v>
      </c>
      <c r="AN16" s="164">
        <f>INDEX('Waste Composition'!$P$5:$P$20,MATCH('6. YTS UCRTS+Decentral Compost'!AN$4,'Waste Composition'!$O$5:$O$20,0))*$B16</f>
        <v>297.12</v>
      </c>
      <c r="AO16" s="173">
        <f>INDEX('Waste Composition'!$P$5:$P$20,MATCH('6. YTS UCRTS+Decentral Compost'!AO$4,'Waste Composition'!$O$5:$O$20,0))*$B16</f>
        <v>198.08</v>
      </c>
      <c r="AQ16" s="214">
        <v>0</v>
      </c>
      <c r="AR16" s="215">
        <v>0</v>
      </c>
      <c r="AS16" s="215">
        <v>0</v>
      </c>
      <c r="AT16" s="215">
        <v>0</v>
      </c>
      <c r="AU16" s="215">
        <v>0</v>
      </c>
      <c r="AV16" s="215">
        <v>0</v>
      </c>
      <c r="AW16" s="215">
        <v>0</v>
      </c>
      <c r="AX16" s="215">
        <v>0</v>
      </c>
      <c r="AY16" s="215">
        <v>0</v>
      </c>
      <c r="AZ16" s="215">
        <v>0</v>
      </c>
      <c r="BA16" s="215">
        <v>0</v>
      </c>
      <c r="BB16" s="215">
        <v>0</v>
      </c>
      <c r="BC16" s="215">
        <v>0</v>
      </c>
      <c r="BD16" s="215">
        <v>0</v>
      </c>
      <c r="BE16" s="215">
        <v>0</v>
      </c>
      <c r="BF16" s="215">
        <v>0</v>
      </c>
      <c r="BH16" s="214">
        <v>0</v>
      </c>
      <c r="BI16" s="215">
        <v>0</v>
      </c>
      <c r="BJ16" s="215">
        <v>0</v>
      </c>
      <c r="BK16" s="215">
        <v>0</v>
      </c>
      <c r="BL16" s="215">
        <v>0</v>
      </c>
      <c r="BM16" s="215">
        <v>0</v>
      </c>
      <c r="BN16" s="215">
        <v>0</v>
      </c>
      <c r="BO16" s="215">
        <v>0</v>
      </c>
      <c r="BP16" s="215">
        <v>0</v>
      </c>
      <c r="BQ16" s="215">
        <v>0</v>
      </c>
      <c r="BR16" s="215">
        <v>0</v>
      </c>
      <c r="BS16" s="215">
        <v>0</v>
      </c>
      <c r="BT16" s="215">
        <v>0</v>
      </c>
      <c r="BU16" s="215">
        <v>0</v>
      </c>
      <c r="BV16" s="215">
        <v>0</v>
      </c>
      <c r="BW16" s="219">
        <v>0</v>
      </c>
      <c r="BY16" s="214">
        <v>1</v>
      </c>
      <c r="BZ16" s="215">
        <f>'Waste Composition'!$G$5/'Waste Composition'!$P$5</f>
        <v>0.4705882352941177</v>
      </c>
      <c r="CA16" s="215">
        <v>0</v>
      </c>
      <c r="CB16" s="215">
        <v>0</v>
      </c>
      <c r="CC16" s="215">
        <v>1</v>
      </c>
      <c r="CD16" s="215">
        <v>1</v>
      </c>
      <c r="CE16" s="215">
        <v>1</v>
      </c>
      <c r="CF16" s="215">
        <v>1</v>
      </c>
      <c r="CG16" s="215">
        <v>1</v>
      </c>
      <c r="CH16" s="215">
        <v>1</v>
      </c>
      <c r="CI16" s="215">
        <v>1</v>
      </c>
      <c r="CJ16" s="215">
        <v>1</v>
      </c>
      <c r="CK16" s="215">
        <v>1</v>
      </c>
      <c r="CL16" s="215">
        <v>1</v>
      </c>
      <c r="CM16" s="215">
        <v>1</v>
      </c>
      <c r="CN16" s="219">
        <v>1</v>
      </c>
      <c r="CP16" s="214">
        <v>0</v>
      </c>
      <c r="CQ16" s="215">
        <v>0</v>
      </c>
      <c r="CR16" s="215">
        <v>0</v>
      </c>
      <c r="CS16" s="215">
        <v>0</v>
      </c>
      <c r="CT16" s="215">
        <v>0</v>
      </c>
      <c r="CU16" s="215">
        <v>0</v>
      </c>
      <c r="CV16" s="215">
        <v>0</v>
      </c>
      <c r="CW16" s="215">
        <v>0</v>
      </c>
      <c r="CX16" s="215">
        <v>0</v>
      </c>
      <c r="CY16" s="215">
        <v>0</v>
      </c>
      <c r="CZ16" s="215">
        <v>0</v>
      </c>
      <c r="DA16" s="215">
        <v>0</v>
      </c>
      <c r="DB16" s="215">
        <v>0</v>
      </c>
      <c r="DC16" s="215">
        <v>0</v>
      </c>
      <c r="DD16" s="215">
        <v>0</v>
      </c>
      <c r="DE16" s="219">
        <v>0</v>
      </c>
      <c r="DG16" s="214">
        <v>0</v>
      </c>
      <c r="DH16" s="215">
        <f>'Waste Composition'!$G$16/'Waste Composition'!$P$5</f>
        <v>0.52941176470588236</v>
      </c>
      <c r="DI16" s="215">
        <v>1</v>
      </c>
      <c r="DJ16" s="215">
        <v>1</v>
      </c>
      <c r="DK16" s="215">
        <v>0</v>
      </c>
      <c r="DL16" s="215">
        <v>0</v>
      </c>
      <c r="DM16" s="215">
        <v>0</v>
      </c>
      <c r="DN16" s="215">
        <v>0</v>
      </c>
      <c r="DO16" s="215">
        <v>0</v>
      </c>
      <c r="DP16" s="215">
        <v>0</v>
      </c>
      <c r="DQ16" s="215">
        <v>0</v>
      </c>
      <c r="DR16" s="215">
        <v>0</v>
      </c>
      <c r="DS16" s="215">
        <v>0</v>
      </c>
      <c r="DT16" s="215">
        <v>0</v>
      </c>
      <c r="DU16" s="215">
        <v>0</v>
      </c>
      <c r="DV16" s="219">
        <v>0</v>
      </c>
      <c r="DX16" s="214">
        <v>0</v>
      </c>
      <c r="DY16" s="215">
        <v>0</v>
      </c>
      <c r="DZ16" s="215">
        <v>0</v>
      </c>
      <c r="EA16" s="215">
        <v>0</v>
      </c>
      <c r="EB16" s="215">
        <v>0</v>
      </c>
      <c r="EC16" s="215">
        <v>0</v>
      </c>
      <c r="ED16" s="215">
        <v>0</v>
      </c>
      <c r="EE16" s="215">
        <v>0</v>
      </c>
      <c r="EF16" s="215">
        <v>0</v>
      </c>
      <c r="EG16" s="215">
        <v>0</v>
      </c>
      <c r="EH16" s="215">
        <v>0</v>
      </c>
      <c r="EI16" s="215">
        <v>0</v>
      </c>
      <c r="EJ16" s="215">
        <v>0</v>
      </c>
      <c r="EK16" s="215">
        <v>0</v>
      </c>
      <c r="EL16" s="215">
        <v>0</v>
      </c>
      <c r="EM16" s="219">
        <v>0</v>
      </c>
      <c r="EO16" s="172">
        <f>$Z$16*AQ16</f>
        <v>0</v>
      </c>
      <c r="EP16" s="164">
        <f>$AA$16*AR16</f>
        <v>0</v>
      </c>
      <c r="EQ16" s="164">
        <f>$AB$16*AS16</f>
        <v>0</v>
      </c>
      <c r="ER16" s="164">
        <f>$AC$16*AT16</f>
        <v>0</v>
      </c>
      <c r="ES16" s="164">
        <f>$AD$16*AU16</f>
        <v>0</v>
      </c>
      <c r="ET16" s="164">
        <f>$AE$16*AV16</f>
        <v>0</v>
      </c>
      <c r="EU16" s="164">
        <f>$AF$16*AW16</f>
        <v>0</v>
      </c>
      <c r="EV16" s="164">
        <f>$AG$16*AX16</f>
        <v>0</v>
      </c>
      <c r="EW16" s="164">
        <f>$AH$16*AY16</f>
        <v>0</v>
      </c>
      <c r="EX16" s="164">
        <f>$AI$16*AZ16</f>
        <v>0</v>
      </c>
      <c r="EY16" s="164">
        <f>$AJ$16*BA16</f>
        <v>0</v>
      </c>
      <c r="EZ16" s="164">
        <f>$AK$16*BB16</f>
        <v>0</v>
      </c>
      <c r="FA16" s="164">
        <f>$AL$16*BC16</f>
        <v>0</v>
      </c>
      <c r="FB16" s="164">
        <f>$AM$16*BD16</f>
        <v>0</v>
      </c>
      <c r="FC16" s="164">
        <f>$AN$16*BE16</f>
        <v>0</v>
      </c>
      <c r="FD16" s="173">
        <f>$AO$16*BF16</f>
        <v>0</v>
      </c>
      <c r="FE16" s="229"/>
      <c r="FF16" s="172">
        <f>$Z$16*BH16</f>
        <v>0</v>
      </c>
      <c r="FG16" s="164">
        <f>$AA$16*BI16</f>
        <v>0</v>
      </c>
      <c r="FH16" s="164">
        <f>$AB$16*BJ16</f>
        <v>0</v>
      </c>
      <c r="FI16" s="164">
        <f>$AC$16*BK16</f>
        <v>0</v>
      </c>
      <c r="FJ16" s="164">
        <f>$AD$16*BL16</f>
        <v>0</v>
      </c>
      <c r="FK16" s="164">
        <f>$AE$16*BM16</f>
        <v>0</v>
      </c>
      <c r="FL16" s="164">
        <f>$AF$16*BN16</f>
        <v>0</v>
      </c>
      <c r="FM16" s="164">
        <f>$AG$16*BO16</f>
        <v>0</v>
      </c>
      <c r="FN16" s="164">
        <f>$AH$16*BP16</f>
        <v>0</v>
      </c>
      <c r="FO16" s="164">
        <f>$AI$16*BQ16</f>
        <v>0</v>
      </c>
      <c r="FP16" s="164">
        <f>$AJ$16*BR16</f>
        <v>0</v>
      </c>
      <c r="FQ16" s="164">
        <f>$AK$16*BS16</f>
        <v>0</v>
      </c>
      <c r="FR16" s="164">
        <f>$AL$16*BT16</f>
        <v>0</v>
      </c>
      <c r="FS16" s="164">
        <f>$AM$16*BU16</f>
        <v>0</v>
      </c>
      <c r="FT16" s="164">
        <f>$AN$16*BV16</f>
        <v>0</v>
      </c>
      <c r="FU16" s="173">
        <f>$AO$16*BW16</f>
        <v>0</v>
      </c>
      <c r="FV16" s="229"/>
      <c r="FW16" s="172">
        <f>$Z$16*BY16</f>
        <v>99.04</v>
      </c>
      <c r="FX16" s="164">
        <f>$AA$16*BZ16</f>
        <v>198.08</v>
      </c>
      <c r="FY16" s="164">
        <f>$AB$16*CA16</f>
        <v>0</v>
      </c>
      <c r="FZ16" s="164">
        <f>$AC$16*CB16</f>
        <v>0</v>
      </c>
      <c r="GA16" s="164">
        <f>$AD$16*CC16</f>
        <v>37.14</v>
      </c>
      <c r="GB16" s="164">
        <f>$AE$16*CD16</f>
        <v>61.900000000000006</v>
      </c>
      <c r="GC16" s="164">
        <f>$AF$16*CE16</f>
        <v>12.38</v>
      </c>
      <c r="GD16" s="164">
        <f>$AG$16*CF16</f>
        <v>185.7</v>
      </c>
      <c r="GE16" s="164">
        <f>$AH$16*CG16</f>
        <v>24.76</v>
      </c>
      <c r="GF16" s="164">
        <f>$AI$16*CH16</f>
        <v>24.76</v>
      </c>
      <c r="GG16" s="164">
        <f>$AJ$16*CI16</f>
        <v>61.900000000000006</v>
      </c>
      <c r="GH16" s="164">
        <f>$AK$16*CJ16</f>
        <v>74.28</v>
      </c>
      <c r="GI16" s="164">
        <f>$AL$16*CK16</f>
        <v>297.12</v>
      </c>
      <c r="GJ16" s="164">
        <f>$AM$16*CL16</f>
        <v>12.38</v>
      </c>
      <c r="GK16" s="164">
        <f>$AN$16*CM16</f>
        <v>297.12</v>
      </c>
      <c r="GL16" s="173">
        <f>$AO$16*CN16</f>
        <v>198.08</v>
      </c>
      <c r="GM16" s="229"/>
      <c r="GN16" s="172">
        <f>$Z$16*CP16</f>
        <v>0</v>
      </c>
      <c r="GO16" s="164">
        <f>$AA$16*CQ16</f>
        <v>0</v>
      </c>
      <c r="GP16" s="164">
        <f>$AB$16*CR16</f>
        <v>0</v>
      </c>
      <c r="GQ16" s="164">
        <f>$AC$16*CS16</f>
        <v>0</v>
      </c>
      <c r="GR16" s="164">
        <f>$AD$16*CT16</f>
        <v>0</v>
      </c>
      <c r="GS16" s="164">
        <f>$AE$16*CU16</f>
        <v>0</v>
      </c>
      <c r="GT16" s="164">
        <f>$AF$16*CV16</f>
        <v>0</v>
      </c>
      <c r="GU16" s="164">
        <f>$AG$16*CW16</f>
        <v>0</v>
      </c>
      <c r="GV16" s="164">
        <f>$AH$16*CX16</f>
        <v>0</v>
      </c>
      <c r="GW16" s="164">
        <f>$AI$16*CY16</f>
        <v>0</v>
      </c>
      <c r="GX16" s="164">
        <f>$AJ$16*CZ16</f>
        <v>0</v>
      </c>
      <c r="GY16" s="164">
        <f>$AK$16*DA16</f>
        <v>0</v>
      </c>
      <c r="GZ16" s="164">
        <f>$AL$16*DB16</f>
        <v>0</v>
      </c>
      <c r="HA16" s="164">
        <f>$AM$16*DC16</f>
        <v>0</v>
      </c>
      <c r="HB16" s="164">
        <f>$AN$16*DD16</f>
        <v>0</v>
      </c>
      <c r="HC16" s="173">
        <f>$AO$16*DE16</f>
        <v>0</v>
      </c>
      <c r="HD16" s="229"/>
      <c r="HE16" s="172">
        <f>$Z$16*DG16</f>
        <v>0</v>
      </c>
      <c r="HF16" s="164">
        <f>$AA$16*DH16</f>
        <v>222.83999999999997</v>
      </c>
      <c r="HG16" s="164">
        <f>$AB$16*DI16</f>
        <v>445.68</v>
      </c>
      <c r="HH16" s="164">
        <f>$AC$16*DJ16</f>
        <v>222.84</v>
      </c>
      <c r="HI16" s="164">
        <f>$AD$16*DK16</f>
        <v>0</v>
      </c>
      <c r="HJ16" s="164">
        <f>$AE$16*DL16</f>
        <v>0</v>
      </c>
      <c r="HK16" s="164">
        <f>$AF$16*DM16</f>
        <v>0</v>
      </c>
      <c r="HL16" s="164">
        <f>$AG$16*DN16</f>
        <v>0</v>
      </c>
      <c r="HM16" s="164">
        <f>$AH$16*DO16</f>
        <v>0</v>
      </c>
      <c r="HN16" s="164">
        <f>$AI$16*DP16</f>
        <v>0</v>
      </c>
      <c r="HO16" s="164">
        <f>$AJ$16*DQ16</f>
        <v>0</v>
      </c>
      <c r="HP16" s="164">
        <f>$AK$16*DR16</f>
        <v>0</v>
      </c>
      <c r="HQ16" s="164">
        <f>$AL$16*DS16</f>
        <v>0</v>
      </c>
      <c r="HR16" s="164">
        <f>$AM$16*DT16</f>
        <v>0</v>
      </c>
      <c r="HS16" s="164">
        <f>$AN$16*DU16</f>
        <v>0</v>
      </c>
      <c r="HT16" s="173">
        <f>$AO$16*DV16</f>
        <v>0</v>
      </c>
      <c r="HU16" s="229"/>
      <c r="HV16" s="172">
        <f>$Z$16*DX16</f>
        <v>0</v>
      </c>
      <c r="HW16" s="164">
        <f>$AA$16*DY16</f>
        <v>0</v>
      </c>
      <c r="HX16" s="164">
        <f>$AB$16*DZ16</f>
        <v>0</v>
      </c>
      <c r="HY16" s="164">
        <f>$AC$16*EA16</f>
        <v>0</v>
      </c>
      <c r="HZ16" s="164">
        <f>$AD$16*EB16</f>
        <v>0</v>
      </c>
      <c r="IA16" s="164">
        <f>$AE$16*EC16</f>
        <v>0</v>
      </c>
      <c r="IB16" s="164">
        <f>$AF$16*ED16</f>
        <v>0</v>
      </c>
      <c r="IC16" s="164">
        <f>$AG$16*EE16</f>
        <v>0</v>
      </c>
      <c r="ID16" s="164">
        <f>$AH$16*EF16</f>
        <v>0</v>
      </c>
      <c r="IE16" s="164">
        <f>$AI$16*EG16</f>
        <v>0</v>
      </c>
      <c r="IF16" s="164">
        <f>$AJ$16*EH16</f>
        <v>0</v>
      </c>
      <c r="IG16" s="164">
        <f>$AK$16*EI16</f>
        <v>0</v>
      </c>
      <c r="IH16" s="164">
        <f>$AL$16*EJ16</f>
        <v>0</v>
      </c>
      <c r="II16" s="164">
        <f>$AM$16*EK16</f>
        <v>0</v>
      </c>
      <c r="IJ16" s="164">
        <f>$AN$16*EL16</f>
        <v>0</v>
      </c>
      <c r="IK16" s="173">
        <f>$AO$16*EM16</f>
        <v>0</v>
      </c>
      <c r="IM16" s="55" t="s">
        <v>233</v>
      </c>
      <c r="IN16" s="62">
        <f t="shared" si="4"/>
        <v>0</v>
      </c>
      <c r="IO16" s="289">
        <f t="shared" si="5"/>
        <v>0</v>
      </c>
      <c r="IP16" s="289">
        <f t="shared" si="6"/>
        <v>2206.2728464071183</v>
      </c>
      <c r="IQ16" s="289">
        <f t="shared" si="7"/>
        <v>0</v>
      </c>
      <c r="IR16" s="289">
        <f t="shared" si="8"/>
        <v>0</v>
      </c>
      <c r="IS16" s="236">
        <f t="shared" si="9"/>
        <v>0</v>
      </c>
    </row>
    <row r="17" spans="1:253">
      <c r="A17" s="62" t="s">
        <v>264</v>
      </c>
      <c r="B17" s="145">
        <f>INDEX('Waste Projections'!$H19:$AL19,MATCH('6. YTS UCRTS+Decentral Compost'!$B$1,'Waste Projections'!$H$6:$AL$6,0))</f>
        <v>3025</v>
      </c>
      <c r="C17" s="286" t="s">
        <v>294</v>
      </c>
      <c r="D17" s="154" t="s">
        <v>257</v>
      </c>
      <c r="E17" s="83" t="s">
        <v>249</v>
      </c>
      <c r="F17" s="83" t="s">
        <v>249</v>
      </c>
      <c r="G17" s="156">
        <v>43.3</v>
      </c>
      <c r="H17" s="83" t="s">
        <v>219</v>
      </c>
      <c r="I17" s="156">
        <v>0</v>
      </c>
      <c r="J17" s="156" t="str">
        <f t="shared" si="1"/>
        <v>N/A</v>
      </c>
      <c r="K17" s="156">
        <v>0</v>
      </c>
      <c r="L17" s="240" t="str">
        <f t="shared" si="2"/>
        <v>N/A</v>
      </c>
      <c r="M17" s="243">
        <f t="shared" si="10"/>
        <v>1200</v>
      </c>
      <c r="N17" s="190" t="str">
        <f t="shared" si="3"/>
        <v>Rail</v>
      </c>
      <c r="O17" s="156">
        <v>12</v>
      </c>
      <c r="P17" s="190" t="s">
        <v>219</v>
      </c>
      <c r="Q17" s="172">
        <f t="shared" si="0"/>
        <v>96896.799999999988</v>
      </c>
      <c r="R17" s="164">
        <f t="shared" si="0"/>
        <v>0</v>
      </c>
      <c r="S17" s="164">
        <f t="shared" si="0"/>
        <v>0</v>
      </c>
      <c r="T17" s="173">
        <f t="shared" si="0"/>
        <v>2323200</v>
      </c>
      <c r="U17" s="172">
        <f>INDEX('Transportation GHG'!$B$21:$B$24,MATCH('6. YTS UCRTS+Decentral Compost'!U$4,'Transportation GHG'!$A$21:$A$24,0))*Q17</f>
        <v>17.384776639999998</v>
      </c>
      <c r="V17" s="164">
        <f>INDEX('Transportation GHG'!$B$21:$B$24,MATCH('6. YTS UCRTS+Decentral Compost'!V$4,'Transportation GHG'!$A$21:$A$24,0))*R17</f>
        <v>0</v>
      </c>
      <c r="W17" s="164">
        <f>INDEX('Transportation GHG'!$B$21:$B$24,MATCH('6. YTS UCRTS+Decentral Compost'!W$4,'Transportation GHG'!$A$21:$A$24,0))*S17</f>
        <v>0</v>
      </c>
      <c r="X17" s="173">
        <f>INDEX('Transportation GHG'!$B$21:$B$24,MATCH('6. YTS UCRTS+Decentral Compost'!X$4,'Transportation GHG'!$A$21:$A$24,0))*T17</f>
        <v>55.067395121951229</v>
      </c>
      <c r="Z17" s="172">
        <f>INDEX('Waste Composition'!$P$5:$P$20,MATCH('6. YTS UCRTS+Decentral Compost'!Z$4,'Waste Composition'!$O$5:$O$20,0))*$B17</f>
        <v>121</v>
      </c>
      <c r="AA17" s="164">
        <f>INDEX('Waste Composition'!$P$5:$P$20,MATCH('6. YTS UCRTS+Decentral Compost'!AA$4,'Waste Composition'!$O$5:$O$20,0))*$B17</f>
        <v>514.25</v>
      </c>
      <c r="AB17" s="164">
        <f>INDEX('Waste Composition'!$P$5:$P$20,MATCH('6. YTS UCRTS+Decentral Compost'!AB$4,'Waste Composition'!$O$5:$O$20,0))*$B17</f>
        <v>544.5</v>
      </c>
      <c r="AC17" s="164">
        <f>INDEX('Waste Composition'!$P$5:$P$20,MATCH('6. YTS UCRTS+Decentral Compost'!AC$4,'Waste Composition'!$O$5:$O$20,0))*$B17</f>
        <v>272.25</v>
      </c>
      <c r="AD17" s="164">
        <f>INDEX('Waste Composition'!$P$5:$P$20,MATCH('6. YTS UCRTS+Decentral Compost'!AD$4,'Waste Composition'!$O$5:$O$20,0))*$B17</f>
        <v>45.375</v>
      </c>
      <c r="AE17" s="164">
        <f>INDEX('Waste Composition'!$P$5:$P$20,MATCH('6. YTS UCRTS+Decentral Compost'!AE$4,'Waste Composition'!$O$5:$O$20,0))*$B17</f>
        <v>75.625</v>
      </c>
      <c r="AF17" s="164">
        <f>INDEX('Waste Composition'!$P$5:$P$20,MATCH('6. YTS UCRTS+Decentral Compost'!AF$4,'Waste Composition'!$O$5:$O$20,0))*$B17</f>
        <v>15.125</v>
      </c>
      <c r="AG17" s="164">
        <f>INDEX('Waste Composition'!$P$5:$P$20,MATCH('6. YTS UCRTS+Decentral Compost'!AG$4,'Waste Composition'!$O$5:$O$20,0))*$B17</f>
        <v>226.875</v>
      </c>
      <c r="AH17" s="164">
        <f>INDEX('Waste Composition'!$P$5:$P$20,MATCH('6. YTS UCRTS+Decentral Compost'!AH$4,'Waste Composition'!$O$5:$O$20,0))*$B17</f>
        <v>30.25</v>
      </c>
      <c r="AI17" s="164">
        <f>INDEX('Waste Composition'!$P$5:$P$20,MATCH('6. YTS UCRTS+Decentral Compost'!AI$4,'Waste Composition'!$O$5:$O$20,0))*$B17</f>
        <v>30.25</v>
      </c>
      <c r="AJ17" s="164">
        <f>INDEX('Waste Composition'!$P$5:$P$20,MATCH('6. YTS UCRTS+Decentral Compost'!AJ$4,'Waste Composition'!$O$5:$O$20,0))*$B17</f>
        <v>75.625</v>
      </c>
      <c r="AK17" s="164">
        <f>INDEX('Waste Composition'!$P$5:$P$20,MATCH('6. YTS UCRTS+Decentral Compost'!AK$4,'Waste Composition'!$O$5:$O$20,0))*$B17</f>
        <v>90.75</v>
      </c>
      <c r="AL17" s="164">
        <f>INDEX('Waste Composition'!$P$5:$P$20,MATCH('6. YTS UCRTS+Decentral Compost'!AL$4,'Waste Composition'!$O$5:$O$20,0))*$B17</f>
        <v>363</v>
      </c>
      <c r="AM17" s="164">
        <f>INDEX('Waste Composition'!$P$5:$P$20,MATCH('6. YTS UCRTS+Decentral Compost'!AM$4,'Waste Composition'!$O$5:$O$20,0))*$B17</f>
        <v>15.125</v>
      </c>
      <c r="AN17" s="164">
        <f>INDEX('Waste Composition'!$P$5:$P$20,MATCH('6. YTS UCRTS+Decentral Compost'!AN$4,'Waste Composition'!$O$5:$O$20,0))*$B17</f>
        <v>363</v>
      </c>
      <c r="AO17" s="173">
        <f>INDEX('Waste Composition'!$P$5:$P$20,MATCH('6. YTS UCRTS+Decentral Compost'!AO$4,'Waste Composition'!$O$5:$O$20,0))*$B17</f>
        <v>242</v>
      </c>
      <c r="AQ17" s="214">
        <v>0</v>
      </c>
      <c r="AR17" s="215">
        <v>0</v>
      </c>
      <c r="AS17" s="215">
        <v>0</v>
      </c>
      <c r="AT17" s="215">
        <v>0</v>
      </c>
      <c r="AU17" s="215">
        <v>0</v>
      </c>
      <c r="AV17" s="215">
        <v>0</v>
      </c>
      <c r="AW17" s="215">
        <v>0</v>
      </c>
      <c r="AX17" s="215">
        <v>0</v>
      </c>
      <c r="AY17" s="215">
        <v>0</v>
      </c>
      <c r="AZ17" s="215">
        <v>0</v>
      </c>
      <c r="BA17" s="215">
        <v>0</v>
      </c>
      <c r="BB17" s="215">
        <v>0</v>
      </c>
      <c r="BC17" s="215">
        <v>0</v>
      </c>
      <c r="BD17" s="215">
        <v>0</v>
      </c>
      <c r="BE17" s="215">
        <v>0</v>
      </c>
      <c r="BF17" s="215">
        <v>0</v>
      </c>
      <c r="BH17" s="214">
        <v>0</v>
      </c>
      <c r="BI17" s="215">
        <v>0</v>
      </c>
      <c r="BJ17" s="215">
        <v>0</v>
      </c>
      <c r="BK17" s="215">
        <v>0</v>
      </c>
      <c r="BL17" s="215">
        <v>0</v>
      </c>
      <c r="BM17" s="215">
        <v>0</v>
      </c>
      <c r="BN17" s="215">
        <v>0</v>
      </c>
      <c r="BO17" s="215">
        <v>0</v>
      </c>
      <c r="BP17" s="215">
        <v>0</v>
      </c>
      <c r="BQ17" s="215">
        <v>0</v>
      </c>
      <c r="BR17" s="215">
        <v>0</v>
      </c>
      <c r="BS17" s="215">
        <v>0</v>
      </c>
      <c r="BT17" s="215">
        <v>0</v>
      </c>
      <c r="BU17" s="215">
        <v>0</v>
      </c>
      <c r="BV17" s="215">
        <v>0</v>
      </c>
      <c r="BW17" s="219">
        <v>0</v>
      </c>
      <c r="BY17" s="214">
        <v>1</v>
      </c>
      <c r="BZ17" s="215">
        <f>'Waste Composition'!$G$5/'Waste Composition'!$P$5</f>
        <v>0.4705882352941177</v>
      </c>
      <c r="CA17" s="215">
        <v>0</v>
      </c>
      <c r="CB17" s="215">
        <v>0</v>
      </c>
      <c r="CC17" s="215">
        <v>1</v>
      </c>
      <c r="CD17" s="215">
        <v>1</v>
      </c>
      <c r="CE17" s="215">
        <v>1</v>
      </c>
      <c r="CF17" s="215">
        <v>1</v>
      </c>
      <c r="CG17" s="215">
        <v>1</v>
      </c>
      <c r="CH17" s="215">
        <v>1</v>
      </c>
      <c r="CI17" s="215">
        <v>1</v>
      </c>
      <c r="CJ17" s="215">
        <v>1</v>
      </c>
      <c r="CK17" s="215">
        <v>1</v>
      </c>
      <c r="CL17" s="215">
        <v>1</v>
      </c>
      <c r="CM17" s="215">
        <v>1</v>
      </c>
      <c r="CN17" s="219">
        <v>1</v>
      </c>
      <c r="CP17" s="214">
        <v>0</v>
      </c>
      <c r="CQ17" s="215">
        <v>0</v>
      </c>
      <c r="CR17" s="215">
        <v>0</v>
      </c>
      <c r="CS17" s="215">
        <v>0</v>
      </c>
      <c r="CT17" s="215">
        <v>0</v>
      </c>
      <c r="CU17" s="215">
        <v>0</v>
      </c>
      <c r="CV17" s="215">
        <v>0</v>
      </c>
      <c r="CW17" s="215">
        <v>0</v>
      </c>
      <c r="CX17" s="215">
        <v>0</v>
      </c>
      <c r="CY17" s="215">
        <v>0</v>
      </c>
      <c r="CZ17" s="215">
        <v>0</v>
      </c>
      <c r="DA17" s="215">
        <v>0</v>
      </c>
      <c r="DB17" s="215">
        <v>0</v>
      </c>
      <c r="DC17" s="215">
        <v>0</v>
      </c>
      <c r="DD17" s="215">
        <v>0</v>
      </c>
      <c r="DE17" s="219">
        <v>0</v>
      </c>
      <c r="DG17" s="214">
        <v>0</v>
      </c>
      <c r="DH17" s="215">
        <f>'Waste Composition'!$G$16/'Waste Composition'!$P$5</f>
        <v>0.52941176470588236</v>
      </c>
      <c r="DI17" s="215">
        <v>1</v>
      </c>
      <c r="DJ17" s="215">
        <v>1</v>
      </c>
      <c r="DK17" s="215">
        <v>0</v>
      </c>
      <c r="DL17" s="215">
        <v>0</v>
      </c>
      <c r="DM17" s="215">
        <v>0</v>
      </c>
      <c r="DN17" s="215">
        <v>0</v>
      </c>
      <c r="DO17" s="215">
        <v>0</v>
      </c>
      <c r="DP17" s="215">
        <v>0</v>
      </c>
      <c r="DQ17" s="215">
        <v>0</v>
      </c>
      <c r="DR17" s="215">
        <v>0</v>
      </c>
      <c r="DS17" s="215">
        <v>0</v>
      </c>
      <c r="DT17" s="215">
        <v>0</v>
      </c>
      <c r="DU17" s="215">
        <v>0</v>
      </c>
      <c r="DV17" s="219">
        <v>0</v>
      </c>
      <c r="DX17" s="214">
        <v>0</v>
      </c>
      <c r="DY17" s="215">
        <v>0</v>
      </c>
      <c r="DZ17" s="215">
        <v>0</v>
      </c>
      <c r="EA17" s="215">
        <v>0</v>
      </c>
      <c r="EB17" s="215">
        <v>0</v>
      </c>
      <c r="EC17" s="215">
        <v>0</v>
      </c>
      <c r="ED17" s="215">
        <v>0</v>
      </c>
      <c r="EE17" s="215">
        <v>0</v>
      </c>
      <c r="EF17" s="215">
        <v>0</v>
      </c>
      <c r="EG17" s="215">
        <v>0</v>
      </c>
      <c r="EH17" s="215">
        <v>0</v>
      </c>
      <c r="EI17" s="215">
        <v>0</v>
      </c>
      <c r="EJ17" s="215">
        <v>0</v>
      </c>
      <c r="EK17" s="215">
        <v>0</v>
      </c>
      <c r="EL17" s="215">
        <v>0</v>
      </c>
      <c r="EM17" s="219">
        <v>0</v>
      </c>
      <c r="EO17" s="172">
        <f>$Z$17*AQ17</f>
        <v>0</v>
      </c>
      <c r="EP17" s="164">
        <f>$AA$17*AR17</f>
        <v>0</v>
      </c>
      <c r="EQ17" s="164">
        <f>$AB$17*AS17</f>
        <v>0</v>
      </c>
      <c r="ER17" s="164">
        <f>$AC$17*AT17</f>
        <v>0</v>
      </c>
      <c r="ES17" s="164">
        <f>$AD$17*AU17</f>
        <v>0</v>
      </c>
      <c r="ET17" s="164">
        <f>$AE$17*AV17</f>
        <v>0</v>
      </c>
      <c r="EU17" s="164">
        <f>$AF$17*AW17</f>
        <v>0</v>
      </c>
      <c r="EV17" s="164">
        <f>$AG$17*AX17</f>
        <v>0</v>
      </c>
      <c r="EW17" s="164">
        <f>$AH$17*AY17</f>
        <v>0</v>
      </c>
      <c r="EX17" s="164">
        <f>$AI$17*AZ17</f>
        <v>0</v>
      </c>
      <c r="EY17" s="164">
        <f>$AJ$17*BA17</f>
        <v>0</v>
      </c>
      <c r="EZ17" s="164">
        <f>$AK$17*BB17</f>
        <v>0</v>
      </c>
      <c r="FA17" s="164">
        <f>$AL$17*BC17</f>
        <v>0</v>
      </c>
      <c r="FB17" s="164">
        <f>$AM$17*BD17</f>
        <v>0</v>
      </c>
      <c r="FC17" s="164">
        <f>$AN$17*BE17</f>
        <v>0</v>
      </c>
      <c r="FD17" s="173">
        <f>$AO$17*BF17</f>
        <v>0</v>
      </c>
      <c r="FE17" s="229"/>
      <c r="FF17" s="172">
        <f>$Z$17*BH17</f>
        <v>0</v>
      </c>
      <c r="FG17" s="164">
        <f>$AA$17*BI17</f>
        <v>0</v>
      </c>
      <c r="FH17" s="164">
        <f>$AB$17*BJ17</f>
        <v>0</v>
      </c>
      <c r="FI17" s="164">
        <f>$AC$17*BK17</f>
        <v>0</v>
      </c>
      <c r="FJ17" s="164">
        <f>$AD$17*BL17</f>
        <v>0</v>
      </c>
      <c r="FK17" s="164">
        <f>$AE$17*BM17</f>
        <v>0</v>
      </c>
      <c r="FL17" s="164">
        <f>$AF$17*BN17</f>
        <v>0</v>
      </c>
      <c r="FM17" s="164">
        <f>$AG$17*BO17</f>
        <v>0</v>
      </c>
      <c r="FN17" s="164">
        <f>$AH$17*BP17</f>
        <v>0</v>
      </c>
      <c r="FO17" s="164">
        <f>$AI$17*BQ17</f>
        <v>0</v>
      </c>
      <c r="FP17" s="164">
        <f>$AJ$17*BR17</f>
        <v>0</v>
      </c>
      <c r="FQ17" s="164">
        <f>$AK$17*BS17</f>
        <v>0</v>
      </c>
      <c r="FR17" s="164">
        <f>$AL$17*BT17</f>
        <v>0</v>
      </c>
      <c r="FS17" s="164">
        <f>$AM$17*BU17</f>
        <v>0</v>
      </c>
      <c r="FT17" s="164">
        <f>$AN$17*BV17</f>
        <v>0</v>
      </c>
      <c r="FU17" s="173">
        <f>$AO$17*BW17</f>
        <v>0</v>
      </c>
      <c r="FV17" s="229"/>
      <c r="FW17" s="172">
        <f>$Z$17*BY17</f>
        <v>121</v>
      </c>
      <c r="FX17" s="164">
        <f>$AA$17*BZ17</f>
        <v>242.00000000000003</v>
      </c>
      <c r="FY17" s="164">
        <f>$AB$17*CA17</f>
        <v>0</v>
      </c>
      <c r="FZ17" s="164">
        <f>$AC$17*CB17</f>
        <v>0</v>
      </c>
      <c r="GA17" s="164">
        <f>$AD$17*CC17</f>
        <v>45.375</v>
      </c>
      <c r="GB17" s="164">
        <f>$AE$17*CD17</f>
        <v>75.625</v>
      </c>
      <c r="GC17" s="164">
        <f>$AF$17*CE17</f>
        <v>15.125</v>
      </c>
      <c r="GD17" s="164">
        <f>$AG$17*CF17</f>
        <v>226.875</v>
      </c>
      <c r="GE17" s="164">
        <f>$AH$17*CG17</f>
        <v>30.25</v>
      </c>
      <c r="GF17" s="164">
        <f>$AI$17*CH17</f>
        <v>30.25</v>
      </c>
      <c r="GG17" s="164">
        <f>$AJ$17*CI17</f>
        <v>75.625</v>
      </c>
      <c r="GH17" s="164">
        <f>$AK$17*CJ17</f>
        <v>90.75</v>
      </c>
      <c r="GI17" s="164">
        <f>$AL$17*CK17</f>
        <v>363</v>
      </c>
      <c r="GJ17" s="164">
        <f>$AM$17*CL17</f>
        <v>15.125</v>
      </c>
      <c r="GK17" s="164">
        <f>$AN$17*CM17</f>
        <v>363</v>
      </c>
      <c r="GL17" s="173">
        <f>$AO$17*CN17</f>
        <v>242</v>
      </c>
      <c r="GM17" s="229"/>
      <c r="GN17" s="172">
        <f>$Z$17*CP17</f>
        <v>0</v>
      </c>
      <c r="GO17" s="164">
        <f>$AA$17*CQ17</f>
        <v>0</v>
      </c>
      <c r="GP17" s="164">
        <f>$AB$17*CR17</f>
        <v>0</v>
      </c>
      <c r="GQ17" s="164">
        <f>$AC$17*CS17</f>
        <v>0</v>
      </c>
      <c r="GR17" s="164">
        <f>$AD$17*CT17</f>
        <v>0</v>
      </c>
      <c r="GS17" s="164">
        <f>$AE$17*CU17</f>
        <v>0</v>
      </c>
      <c r="GT17" s="164">
        <f>$AF$17*CV17</f>
        <v>0</v>
      </c>
      <c r="GU17" s="164">
        <f>$AG$17*CW17</f>
        <v>0</v>
      </c>
      <c r="GV17" s="164">
        <f>$AH$17*CX17</f>
        <v>0</v>
      </c>
      <c r="GW17" s="164">
        <f>$AI$17*CY17</f>
        <v>0</v>
      </c>
      <c r="GX17" s="164">
        <f>$AJ$17*CZ17</f>
        <v>0</v>
      </c>
      <c r="GY17" s="164">
        <f>$AK$17*DA17</f>
        <v>0</v>
      </c>
      <c r="GZ17" s="164">
        <f>$AL$17*DB17</f>
        <v>0</v>
      </c>
      <c r="HA17" s="164">
        <f>$AM$17*DC17</f>
        <v>0</v>
      </c>
      <c r="HB17" s="164">
        <f>$AN$17*DD17</f>
        <v>0</v>
      </c>
      <c r="HC17" s="173">
        <f>$AO$17*DE17</f>
        <v>0</v>
      </c>
      <c r="HD17" s="229"/>
      <c r="HE17" s="172">
        <f>$Z$17*DG17</f>
        <v>0</v>
      </c>
      <c r="HF17" s="164">
        <f>$AA$17*DH17</f>
        <v>272.25</v>
      </c>
      <c r="HG17" s="164">
        <f>$AB$17*DI17</f>
        <v>544.5</v>
      </c>
      <c r="HH17" s="164">
        <f>$AC$17*DJ17</f>
        <v>272.25</v>
      </c>
      <c r="HI17" s="164">
        <f>$AD$17*DK17</f>
        <v>0</v>
      </c>
      <c r="HJ17" s="164">
        <f>$AE$17*DL17</f>
        <v>0</v>
      </c>
      <c r="HK17" s="164">
        <f>$AF$17*DM17</f>
        <v>0</v>
      </c>
      <c r="HL17" s="164">
        <f>$AG$17*DN17</f>
        <v>0</v>
      </c>
      <c r="HM17" s="164">
        <f>$AH$17*DO17</f>
        <v>0</v>
      </c>
      <c r="HN17" s="164">
        <f>$AI$17*DP17</f>
        <v>0</v>
      </c>
      <c r="HO17" s="164">
        <f>$AJ$17*DQ17</f>
        <v>0</v>
      </c>
      <c r="HP17" s="164">
        <f>$AK$17*DR17</f>
        <v>0</v>
      </c>
      <c r="HQ17" s="164">
        <f>$AL$17*DS17</f>
        <v>0</v>
      </c>
      <c r="HR17" s="164">
        <f>$AM$17*DT17</f>
        <v>0</v>
      </c>
      <c r="HS17" s="164">
        <f>$AN$17*DU17</f>
        <v>0</v>
      </c>
      <c r="HT17" s="173">
        <f>$AO$17*DV17</f>
        <v>0</v>
      </c>
      <c r="HU17" s="229"/>
      <c r="HV17" s="172">
        <f>$Z$17*DX17</f>
        <v>0</v>
      </c>
      <c r="HW17" s="164">
        <f>$AA$17*DY17</f>
        <v>0</v>
      </c>
      <c r="HX17" s="164">
        <f>$AB$17*DZ17</f>
        <v>0</v>
      </c>
      <c r="HY17" s="164">
        <f>$AC$17*EA17</f>
        <v>0</v>
      </c>
      <c r="HZ17" s="164">
        <f>$AD$17*EB17</f>
        <v>0</v>
      </c>
      <c r="IA17" s="164">
        <f>$AE$17*EC17</f>
        <v>0</v>
      </c>
      <c r="IB17" s="164">
        <f>$AF$17*ED17</f>
        <v>0</v>
      </c>
      <c r="IC17" s="164">
        <f>$AG$17*EE17</f>
        <v>0</v>
      </c>
      <c r="ID17" s="164">
        <f>$AH$17*EF17</f>
        <v>0</v>
      </c>
      <c r="IE17" s="164">
        <f>$AI$17*EG17</f>
        <v>0</v>
      </c>
      <c r="IF17" s="164">
        <f>$AJ$17*EH17</f>
        <v>0</v>
      </c>
      <c r="IG17" s="164">
        <f>$AK$17*EI17</f>
        <v>0</v>
      </c>
      <c r="IH17" s="164">
        <f>$AL$17*EJ17</f>
        <v>0</v>
      </c>
      <c r="II17" s="164">
        <f>$AM$17*EK17</f>
        <v>0</v>
      </c>
      <c r="IJ17" s="164">
        <f>$AN$17*EL17</f>
        <v>0</v>
      </c>
      <c r="IK17" s="173">
        <f>$AO$17*EM17</f>
        <v>0</v>
      </c>
      <c r="IM17" s="61" t="s">
        <v>234</v>
      </c>
      <c r="IN17" s="62">
        <f t="shared" si="4"/>
        <v>0</v>
      </c>
      <c r="IO17" s="289">
        <f t="shared" si="5"/>
        <v>0</v>
      </c>
      <c r="IP17" s="289">
        <f t="shared" si="6"/>
        <v>10192.823999999999</v>
      </c>
      <c r="IQ17" s="289">
        <f t="shared" si="7"/>
        <v>0</v>
      </c>
      <c r="IR17" s="289">
        <f t="shared" si="8"/>
        <v>0</v>
      </c>
      <c r="IS17" s="236">
        <f t="shared" si="9"/>
        <v>0</v>
      </c>
    </row>
    <row r="18" spans="1:253">
      <c r="A18" s="62" t="s">
        <v>265</v>
      </c>
      <c r="B18" s="145">
        <f>INDEX('Waste Projections'!$H20:$AL20,MATCH('6. YTS UCRTS+Decentral Compost'!$B$1,'Waste Projections'!$H$6:$AL$6,0))</f>
        <v>2783</v>
      </c>
      <c r="C18" s="286" t="s">
        <v>294</v>
      </c>
      <c r="D18" s="154" t="s">
        <v>297</v>
      </c>
      <c r="E18" s="83" t="s">
        <v>249</v>
      </c>
      <c r="F18" s="83" t="s">
        <v>249</v>
      </c>
      <c r="G18" s="156">
        <v>14</v>
      </c>
      <c r="H18" s="83" t="s">
        <v>220</v>
      </c>
      <c r="I18" s="156">
        <v>0</v>
      </c>
      <c r="J18" s="156" t="str">
        <f t="shared" si="1"/>
        <v>N/A</v>
      </c>
      <c r="K18" s="156">
        <v>0</v>
      </c>
      <c r="L18" s="240" t="str">
        <f t="shared" si="2"/>
        <v>N/A</v>
      </c>
      <c r="M18" s="243">
        <f t="shared" si="10"/>
        <v>1200</v>
      </c>
      <c r="N18" s="190" t="str">
        <f t="shared" si="3"/>
        <v>Rail</v>
      </c>
      <c r="O18" s="156">
        <v>12</v>
      </c>
      <c r="P18" s="190" t="s">
        <v>219</v>
      </c>
      <c r="Q18" s="172">
        <f t="shared" si="0"/>
        <v>12022.56</v>
      </c>
      <c r="R18" s="164">
        <f t="shared" si="0"/>
        <v>24935.68</v>
      </c>
      <c r="S18" s="164">
        <f t="shared" si="0"/>
        <v>0</v>
      </c>
      <c r="T18" s="173">
        <f t="shared" si="0"/>
        <v>2137344</v>
      </c>
      <c r="U18" s="172">
        <f>INDEX('Transportation GHG'!$B$21:$B$24,MATCH('6. YTS UCRTS+Decentral Compost'!U$4,'Transportation GHG'!$A$21:$A$24,0))*Q18</f>
        <v>2.1570322264615385</v>
      </c>
      <c r="V18" s="164">
        <f>INDEX('Transportation GHG'!$B$21:$B$24,MATCH('6. YTS UCRTS+Decentral Compost'!V$4,'Transportation GHG'!$A$21:$A$24,0))*R18</f>
        <v>2.2369223089230768</v>
      </c>
      <c r="W18" s="164">
        <f>INDEX('Transportation GHG'!$B$21:$B$24,MATCH('6. YTS UCRTS+Decentral Compost'!W$4,'Transportation GHG'!$A$21:$A$24,0))*S18</f>
        <v>0</v>
      </c>
      <c r="X18" s="173">
        <f>INDEX('Transportation GHG'!$B$21:$B$24,MATCH('6. YTS UCRTS+Decentral Compost'!X$4,'Transportation GHG'!$A$21:$A$24,0))*T18</f>
        <v>50.662003512195128</v>
      </c>
      <c r="Z18" s="172">
        <f>INDEX('Waste Composition'!$P$5:$P$20,MATCH('6. YTS UCRTS+Decentral Compost'!Z$4,'Waste Composition'!$O$5:$O$20,0))*$B18</f>
        <v>111.32000000000001</v>
      </c>
      <c r="AA18" s="164">
        <f>INDEX('Waste Composition'!$P$5:$P$20,MATCH('6. YTS UCRTS+Decentral Compost'!AA$4,'Waste Composition'!$O$5:$O$20,0))*$B18</f>
        <v>473.10999999999996</v>
      </c>
      <c r="AB18" s="164">
        <f>INDEX('Waste Composition'!$P$5:$P$20,MATCH('6. YTS UCRTS+Decentral Compost'!AB$4,'Waste Composition'!$O$5:$O$20,0))*$B18</f>
        <v>500.94</v>
      </c>
      <c r="AC18" s="164">
        <f>INDEX('Waste Composition'!$P$5:$P$20,MATCH('6. YTS UCRTS+Decentral Compost'!AC$4,'Waste Composition'!$O$5:$O$20,0))*$B18</f>
        <v>250.47</v>
      </c>
      <c r="AD18" s="164">
        <f>INDEX('Waste Composition'!$P$5:$P$20,MATCH('6. YTS UCRTS+Decentral Compost'!AD$4,'Waste Composition'!$O$5:$O$20,0))*$B18</f>
        <v>41.744999999999997</v>
      </c>
      <c r="AE18" s="164">
        <f>INDEX('Waste Composition'!$P$5:$P$20,MATCH('6. YTS UCRTS+Decentral Compost'!AE$4,'Waste Composition'!$O$5:$O$20,0))*$B18</f>
        <v>69.575000000000003</v>
      </c>
      <c r="AF18" s="164">
        <f>INDEX('Waste Composition'!$P$5:$P$20,MATCH('6. YTS UCRTS+Decentral Compost'!AF$4,'Waste Composition'!$O$5:$O$20,0))*$B18</f>
        <v>13.915000000000001</v>
      </c>
      <c r="AG18" s="164">
        <f>INDEX('Waste Composition'!$P$5:$P$20,MATCH('6. YTS UCRTS+Decentral Compost'!AG$4,'Waste Composition'!$O$5:$O$20,0))*$B18</f>
        <v>208.72499999999999</v>
      </c>
      <c r="AH18" s="164">
        <f>INDEX('Waste Composition'!$P$5:$P$20,MATCH('6. YTS UCRTS+Decentral Compost'!AH$4,'Waste Composition'!$O$5:$O$20,0))*$B18</f>
        <v>27.830000000000002</v>
      </c>
      <c r="AI18" s="164">
        <f>INDEX('Waste Composition'!$P$5:$P$20,MATCH('6. YTS UCRTS+Decentral Compost'!AI$4,'Waste Composition'!$O$5:$O$20,0))*$B18</f>
        <v>27.830000000000002</v>
      </c>
      <c r="AJ18" s="164">
        <f>INDEX('Waste Composition'!$P$5:$P$20,MATCH('6. YTS UCRTS+Decentral Compost'!AJ$4,'Waste Composition'!$O$5:$O$20,0))*$B18</f>
        <v>69.575000000000003</v>
      </c>
      <c r="AK18" s="164">
        <f>INDEX('Waste Composition'!$P$5:$P$20,MATCH('6. YTS UCRTS+Decentral Compost'!AK$4,'Waste Composition'!$O$5:$O$20,0))*$B18</f>
        <v>83.49</v>
      </c>
      <c r="AL18" s="164">
        <f>INDEX('Waste Composition'!$P$5:$P$20,MATCH('6. YTS UCRTS+Decentral Compost'!AL$4,'Waste Composition'!$O$5:$O$20,0))*$B18</f>
        <v>333.96</v>
      </c>
      <c r="AM18" s="164">
        <f>INDEX('Waste Composition'!$P$5:$P$20,MATCH('6. YTS UCRTS+Decentral Compost'!AM$4,'Waste Composition'!$O$5:$O$20,0))*$B18</f>
        <v>13.915000000000001</v>
      </c>
      <c r="AN18" s="164">
        <f>INDEX('Waste Composition'!$P$5:$P$20,MATCH('6. YTS UCRTS+Decentral Compost'!AN$4,'Waste Composition'!$O$5:$O$20,0))*$B18</f>
        <v>333.96</v>
      </c>
      <c r="AO18" s="173">
        <f>INDEX('Waste Composition'!$P$5:$P$20,MATCH('6. YTS UCRTS+Decentral Compost'!AO$4,'Waste Composition'!$O$5:$O$20,0))*$B18</f>
        <v>222.64000000000001</v>
      </c>
      <c r="AQ18" s="214">
        <v>0</v>
      </c>
      <c r="AR18" s="215">
        <v>0</v>
      </c>
      <c r="AS18" s="215">
        <v>0</v>
      </c>
      <c r="AT18" s="215">
        <v>0</v>
      </c>
      <c r="AU18" s="215">
        <v>0</v>
      </c>
      <c r="AV18" s="215">
        <v>0</v>
      </c>
      <c r="AW18" s="215">
        <v>0</v>
      </c>
      <c r="AX18" s="215">
        <v>0</v>
      </c>
      <c r="AY18" s="215">
        <v>0</v>
      </c>
      <c r="AZ18" s="215">
        <v>0</v>
      </c>
      <c r="BA18" s="215">
        <v>0</v>
      </c>
      <c r="BB18" s="215">
        <v>0</v>
      </c>
      <c r="BC18" s="215">
        <v>0</v>
      </c>
      <c r="BD18" s="215">
        <v>0</v>
      </c>
      <c r="BE18" s="215">
        <v>0</v>
      </c>
      <c r="BF18" s="215">
        <v>0</v>
      </c>
      <c r="BH18" s="214">
        <v>0</v>
      </c>
      <c r="BI18" s="215">
        <v>0</v>
      </c>
      <c r="BJ18" s="215">
        <v>0</v>
      </c>
      <c r="BK18" s="215">
        <v>0</v>
      </c>
      <c r="BL18" s="215">
        <v>0</v>
      </c>
      <c r="BM18" s="215">
        <v>0</v>
      </c>
      <c r="BN18" s="215">
        <v>0</v>
      </c>
      <c r="BO18" s="215">
        <v>0</v>
      </c>
      <c r="BP18" s="215">
        <v>0</v>
      </c>
      <c r="BQ18" s="215">
        <v>0</v>
      </c>
      <c r="BR18" s="215">
        <v>0</v>
      </c>
      <c r="BS18" s="215">
        <v>0</v>
      </c>
      <c r="BT18" s="215">
        <v>0</v>
      </c>
      <c r="BU18" s="215">
        <v>0</v>
      </c>
      <c r="BV18" s="215">
        <v>0</v>
      </c>
      <c r="BW18" s="219">
        <v>0</v>
      </c>
      <c r="BY18" s="214">
        <v>1</v>
      </c>
      <c r="BZ18" s="215">
        <f>'Waste Composition'!$G$5/'Waste Composition'!$P$5</f>
        <v>0.4705882352941177</v>
      </c>
      <c r="CA18" s="215">
        <v>0</v>
      </c>
      <c r="CB18" s="215">
        <v>0</v>
      </c>
      <c r="CC18" s="215">
        <v>1</v>
      </c>
      <c r="CD18" s="215">
        <v>1</v>
      </c>
      <c r="CE18" s="215">
        <v>1</v>
      </c>
      <c r="CF18" s="215">
        <v>1</v>
      </c>
      <c r="CG18" s="215">
        <v>1</v>
      </c>
      <c r="CH18" s="215">
        <v>1</v>
      </c>
      <c r="CI18" s="215">
        <v>1</v>
      </c>
      <c r="CJ18" s="215">
        <v>1</v>
      </c>
      <c r="CK18" s="215">
        <v>1</v>
      </c>
      <c r="CL18" s="215">
        <v>1</v>
      </c>
      <c r="CM18" s="215">
        <v>1</v>
      </c>
      <c r="CN18" s="219">
        <v>1</v>
      </c>
      <c r="CP18" s="214">
        <v>0</v>
      </c>
      <c r="CQ18" s="215">
        <v>0</v>
      </c>
      <c r="CR18" s="215">
        <v>0</v>
      </c>
      <c r="CS18" s="215">
        <v>0</v>
      </c>
      <c r="CT18" s="215">
        <v>0</v>
      </c>
      <c r="CU18" s="215">
        <v>0</v>
      </c>
      <c r="CV18" s="215">
        <v>0</v>
      </c>
      <c r="CW18" s="215">
        <v>0</v>
      </c>
      <c r="CX18" s="215">
        <v>0</v>
      </c>
      <c r="CY18" s="215">
        <v>0</v>
      </c>
      <c r="CZ18" s="215">
        <v>0</v>
      </c>
      <c r="DA18" s="215">
        <v>0</v>
      </c>
      <c r="DB18" s="215">
        <v>0</v>
      </c>
      <c r="DC18" s="215">
        <v>0</v>
      </c>
      <c r="DD18" s="215">
        <v>0</v>
      </c>
      <c r="DE18" s="219">
        <v>0</v>
      </c>
      <c r="DG18" s="214">
        <v>0</v>
      </c>
      <c r="DH18" s="215">
        <f>'Waste Composition'!$G$16/'Waste Composition'!$P$5</f>
        <v>0.52941176470588236</v>
      </c>
      <c r="DI18" s="215">
        <v>1</v>
      </c>
      <c r="DJ18" s="215">
        <v>1</v>
      </c>
      <c r="DK18" s="215">
        <v>0</v>
      </c>
      <c r="DL18" s="215">
        <v>0</v>
      </c>
      <c r="DM18" s="215">
        <v>0</v>
      </c>
      <c r="DN18" s="215">
        <v>0</v>
      </c>
      <c r="DO18" s="215">
        <v>0</v>
      </c>
      <c r="DP18" s="215">
        <v>0</v>
      </c>
      <c r="DQ18" s="215">
        <v>0</v>
      </c>
      <c r="DR18" s="215">
        <v>0</v>
      </c>
      <c r="DS18" s="215">
        <v>0</v>
      </c>
      <c r="DT18" s="215">
        <v>0</v>
      </c>
      <c r="DU18" s="215">
        <v>0</v>
      </c>
      <c r="DV18" s="219">
        <v>0</v>
      </c>
      <c r="DX18" s="214">
        <v>0</v>
      </c>
      <c r="DY18" s="215">
        <v>0</v>
      </c>
      <c r="DZ18" s="215">
        <v>0</v>
      </c>
      <c r="EA18" s="215">
        <v>0</v>
      </c>
      <c r="EB18" s="215">
        <v>0</v>
      </c>
      <c r="EC18" s="215">
        <v>0</v>
      </c>
      <c r="ED18" s="215">
        <v>0</v>
      </c>
      <c r="EE18" s="215">
        <v>0</v>
      </c>
      <c r="EF18" s="215">
        <v>0</v>
      </c>
      <c r="EG18" s="215">
        <v>0</v>
      </c>
      <c r="EH18" s="215">
        <v>0</v>
      </c>
      <c r="EI18" s="215">
        <v>0</v>
      </c>
      <c r="EJ18" s="215">
        <v>0</v>
      </c>
      <c r="EK18" s="215">
        <v>0</v>
      </c>
      <c r="EL18" s="215">
        <v>0</v>
      </c>
      <c r="EM18" s="219">
        <v>0</v>
      </c>
      <c r="EO18" s="172">
        <f>$Z$18*AQ18</f>
        <v>0</v>
      </c>
      <c r="EP18" s="164">
        <f>$AA$18*AR18</f>
        <v>0</v>
      </c>
      <c r="EQ18" s="164">
        <f>$AB$18*AS18</f>
        <v>0</v>
      </c>
      <c r="ER18" s="164">
        <f>$AC$18*AT18</f>
        <v>0</v>
      </c>
      <c r="ES18" s="164">
        <f>$AD$18*AU18</f>
        <v>0</v>
      </c>
      <c r="ET18" s="164">
        <f>$AE$18*AV18</f>
        <v>0</v>
      </c>
      <c r="EU18" s="164">
        <f>$AF$18*AW18</f>
        <v>0</v>
      </c>
      <c r="EV18" s="164">
        <f>$AG$18*AX18</f>
        <v>0</v>
      </c>
      <c r="EW18" s="164">
        <f>$AH$18*AY18</f>
        <v>0</v>
      </c>
      <c r="EX18" s="164">
        <f>$AI$18*AZ18</f>
        <v>0</v>
      </c>
      <c r="EY18" s="164">
        <f>$AJ$18*BA18</f>
        <v>0</v>
      </c>
      <c r="EZ18" s="164">
        <f>$AK$18*BB18</f>
        <v>0</v>
      </c>
      <c r="FA18" s="164">
        <f>$AL$18*BC18</f>
        <v>0</v>
      </c>
      <c r="FB18" s="164">
        <f>$AM$18*BD18</f>
        <v>0</v>
      </c>
      <c r="FC18" s="164">
        <f>$AN$18*BE18</f>
        <v>0</v>
      </c>
      <c r="FD18" s="173">
        <f>$AO$18*BF18</f>
        <v>0</v>
      </c>
      <c r="FE18" s="229"/>
      <c r="FF18" s="172">
        <f>$Z$18*BH18</f>
        <v>0</v>
      </c>
      <c r="FG18" s="164">
        <f>$AA$18*BI18</f>
        <v>0</v>
      </c>
      <c r="FH18" s="164">
        <f>$AB$18*BJ18</f>
        <v>0</v>
      </c>
      <c r="FI18" s="164">
        <f>$AC$18*BK18</f>
        <v>0</v>
      </c>
      <c r="FJ18" s="164">
        <f>$AD$18*BL18</f>
        <v>0</v>
      </c>
      <c r="FK18" s="164">
        <f>$AE$18*BM18</f>
        <v>0</v>
      </c>
      <c r="FL18" s="164">
        <f>$AF$18*BN18</f>
        <v>0</v>
      </c>
      <c r="FM18" s="164">
        <f>$AG$18*BO18</f>
        <v>0</v>
      </c>
      <c r="FN18" s="164">
        <f>$AH$18*BP18</f>
        <v>0</v>
      </c>
      <c r="FO18" s="164">
        <f>$AI$18*BQ18</f>
        <v>0</v>
      </c>
      <c r="FP18" s="164">
        <f>$AJ$18*BR18</f>
        <v>0</v>
      </c>
      <c r="FQ18" s="164">
        <f>$AK$18*BS18</f>
        <v>0</v>
      </c>
      <c r="FR18" s="164">
        <f>$AL$18*BT18</f>
        <v>0</v>
      </c>
      <c r="FS18" s="164">
        <f>$AM$18*BU18</f>
        <v>0</v>
      </c>
      <c r="FT18" s="164">
        <f>$AN$18*BV18</f>
        <v>0</v>
      </c>
      <c r="FU18" s="173">
        <f>$AO$18*BW18</f>
        <v>0</v>
      </c>
      <c r="FV18" s="229"/>
      <c r="FW18" s="172">
        <f>$Z$18*BY18</f>
        <v>111.32000000000001</v>
      </c>
      <c r="FX18" s="164">
        <f>$AA$18*BZ18</f>
        <v>222.64000000000001</v>
      </c>
      <c r="FY18" s="164">
        <f>$AB$18*CA18</f>
        <v>0</v>
      </c>
      <c r="FZ18" s="164">
        <f>$AC$18*CB18</f>
        <v>0</v>
      </c>
      <c r="GA18" s="164">
        <f>$AD$18*CC18</f>
        <v>41.744999999999997</v>
      </c>
      <c r="GB18" s="164">
        <f>$AE$18*CD18</f>
        <v>69.575000000000003</v>
      </c>
      <c r="GC18" s="164">
        <f>$AF$18*CE18</f>
        <v>13.915000000000001</v>
      </c>
      <c r="GD18" s="164">
        <f>$AG$18*CF18</f>
        <v>208.72499999999999</v>
      </c>
      <c r="GE18" s="164">
        <f>$AH$18*CG18</f>
        <v>27.830000000000002</v>
      </c>
      <c r="GF18" s="164">
        <f>$AI$18*CH18</f>
        <v>27.830000000000002</v>
      </c>
      <c r="GG18" s="164">
        <f>$AJ$18*CI18</f>
        <v>69.575000000000003</v>
      </c>
      <c r="GH18" s="164">
        <f>$AK$18*CJ18</f>
        <v>83.49</v>
      </c>
      <c r="GI18" s="164">
        <f>$AL$18*CK18</f>
        <v>333.96</v>
      </c>
      <c r="GJ18" s="164">
        <f>$AM$18*CL18</f>
        <v>13.915000000000001</v>
      </c>
      <c r="GK18" s="164">
        <f>$AN$18*CM18</f>
        <v>333.96</v>
      </c>
      <c r="GL18" s="173">
        <f>$AO$18*CN18</f>
        <v>222.64000000000001</v>
      </c>
      <c r="GM18" s="229"/>
      <c r="GN18" s="172">
        <f>$Z$18*CP18</f>
        <v>0</v>
      </c>
      <c r="GO18" s="164">
        <f>$AA$18*CQ18</f>
        <v>0</v>
      </c>
      <c r="GP18" s="164">
        <f>$AB$18*CR18</f>
        <v>0</v>
      </c>
      <c r="GQ18" s="164">
        <f>$AC$18*CS18</f>
        <v>0</v>
      </c>
      <c r="GR18" s="164">
        <f>$AD$18*CT18</f>
        <v>0</v>
      </c>
      <c r="GS18" s="164">
        <f>$AE$18*CU18</f>
        <v>0</v>
      </c>
      <c r="GT18" s="164">
        <f>$AF$18*CV18</f>
        <v>0</v>
      </c>
      <c r="GU18" s="164">
        <f>$AG$18*CW18</f>
        <v>0</v>
      </c>
      <c r="GV18" s="164">
        <f>$AH$18*CX18</f>
        <v>0</v>
      </c>
      <c r="GW18" s="164">
        <f>$AI$18*CY18</f>
        <v>0</v>
      </c>
      <c r="GX18" s="164">
        <f>$AJ$18*CZ18</f>
        <v>0</v>
      </c>
      <c r="GY18" s="164">
        <f>$AK$18*DA18</f>
        <v>0</v>
      </c>
      <c r="GZ18" s="164">
        <f>$AL$18*DB18</f>
        <v>0</v>
      </c>
      <c r="HA18" s="164">
        <f>$AM$18*DC18</f>
        <v>0</v>
      </c>
      <c r="HB18" s="164">
        <f>$AN$18*DD18</f>
        <v>0</v>
      </c>
      <c r="HC18" s="173">
        <f>$AO$18*DE18</f>
        <v>0</v>
      </c>
      <c r="HD18" s="229"/>
      <c r="HE18" s="172">
        <f>$Z$18*DG18</f>
        <v>0</v>
      </c>
      <c r="HF18" s="164">
        <f>$AA$18*DH18</f>
        <v>250.46999999999997</v>
      </c>
      <c r="HG18" s="164">
        <f>$AB$18*DI18</f>
        <v>500.94</v>
      </c>
      <c r="HH18" s="164">
        <f>$AC$18*DJ18</f>
        <v>250.47</v>
      </c>
      <c r="HI18" s="164">
        <f>$AD$18*DK18</f>
        <v>0</v>
      </c>
      <c r="HJ18" s="164">
        <f>$AE$18*DL18</f>
        <v>0</v>
      </c>
      <c r="HK18" s="164">
        <f>$AF$18*DM18</f>
        <v>0</v>
      </c>
      <c r="HL18" s="164">
        <f>$AG$18*DN18</f>
        <v>0</v>
      </c>
      <c r="HM18" s="164">
        <f>$AH$18*DO18</f>
        <v>0</v>
      </c>
      <c r="HN18" s="164">
        <f>$AI$18*DP18</f>
        <v>0</v>
      </c>
      <c r="HO18" s="164">
        <f>$AJ$18*DQ18</f>
        <v>0</v>
      </c>
      <c r="HP18" s="164">
        <f>$AK$18*DR18</f>
        <v>0</v>
      </c>
      <c r="HQ18" s="164">
        <f>$AL$18*DS18</f>
        <v>0</v>
      </c>
      <c r="HR18" s="164">
        <f>$AM$18*DT18</f>
        <v>0</v>
      </c>
      <c r="HS18" s="164">
        <f>$AN$18*DU18</f>
        <v>0</v>
      </c>
      <c r="HT18" s="173">
        <f>$AO$18*DV18</f>
        <v>0</v>
      </c>
      <c r="HU18" s="229"/>
      <c r="HV18" s="172">
        <f>$Z$18*DX18</f>
        <v>0</v>
      </c>
      <c r="HW18" s="164">
        <f>$AA$18*DY18</f>
        <v>0</v>
      </c>
      <c r="HX18" s="164">
        <f>$AB$18*DZ18</f>
        <v>0</v>
      </c>
      <c r="HY18" s="164">
        <f>$AC$18*EA18</f>
        <v>0</v>
      </c>
      <c r="HZ18" s="164">
        <f>$AD$18*EB18</f>
        <v>0</v>
      </c>
      <c r="IA18" s="164">
        <f>$AE$18*EC18</f>
        <v>0</v>
      </c>
      <c r="IB18" s="164">
        <f>$AF$18*ED18</f>
        <v>0</v>
      </c>
      <c r="IC18" s="164">
        <f>$AG$18*EE18</f>
        <v>0</v>
      </c>
      <c r="ID18" s="164">
        <f>$AH$18*EF18</f>
        <v>0</v>
      </c>
      <c r="IE18" s="164">
        <f>$AI$18*EG18</f>
        <v>0</v>
      </c>
      <c r="IF18" s="164">
        <f>$AJ$18*EH18</f>
        <v>0</v>
      </c>
      <c r="IG18" s="164">
        <f>$AK$18*EI18</f>
        <v>0</v>
      </c>
      <c r="IH18" s="164">
        <f>$AL$18*EJ18</f>
        <v>0</v>
      </c>
      <c r="II18" s="164">
        <f>$AM$18*EK18</f>
        <v>0</v>
      </c>
      <c r="IJ18" s="164">
        <f>$AN$18*EL18</f>
        <v>0</v>
      </c>
      <c r="IK18" s="173">
        <f>$AO$18*EM18</f>
        <v>0</v>
      </c>
      <c r="IM18" s="65" t="s">
        <v>235</v>
      </c>
      <c r="IN18" s="62">
        <f t="shared" si="4"/>
        <v>0</v>
      </c>
      <c r="IO18" s="289">
        <f t="shared" si="5"/>
        <v>0</v>
      </c>
      <c r="IP18" s="289">
        <f t="shared" si="6"/>
        <v>367.71214106785305</v>
      </c>
      <c r="IQ18" s="289">
        <f t="shared" si="7"/>
        <v>0</v>
      </c>
      <c r="IR18" s="289">
        <f t="shared" si="8"/>
        <v>0</v>
      </c>
      <c r="IS18" s="236">
        <f t="shared" si="9"/>
        <v>0</v>
      </c>
    </row>
    <row r="19" spans="1:253">
      <c r="A19" s="62" t="s">
        <v>266</v>
      </c>
      <c r="B19" s="145">
        <f>INDEX('Waste Projections'!$H21:$AL21,MATCH('6. YTS UCRTS+Decentral Compost'!$B$1,'Waste Projections'!$H$6:$AL$6,0))</f>
        <v>1047.98</v>
      </c>
      <c r="C19" s="286" t="s">
        <v>294</v>
      </c>
      <c r="D19" s="154" t="s">
        <v>257</v>
      </c>
      <c r="E19" s="83" t="s">
        <v>249</v>
      </c>
      <c r="F19" s="83" t="s">
        <v>249</v>
      </c>
      <c r="G19" s="156">
        <v>33.9</v>
      </c>
      <c r="H19" s="83" t="s">
        <v>220</v>
      </c>
      <c r="I19" s="156">
        <v>0</v>
      </c>
      <c r="J19" s="156" t="str">
        <f t="shared" si="1"/>
        <v>N/A</v>
      </c>
      <c r="K19" s="156">
        <v>0</v>
      </c>
      <c r="L19" s="240" t="str">
        <f t="shared" si="2"/>
        <v>N/A</v>
      </c>
      <c r="M19" s="243">
        <f t="shared" si="10"/>
        <v>1200</v>
      </c>
      <c r="N19" s="190" t="str">
        <f t="shared" si="3"/>
        <v>Rail</v>
      </c>
      <c r="O19" s="156">
        <v>12</v>
      </c>
      <c r="P19" s="190" t="s">
        <v>219</v>
      </c>
      <c r="Q19" s="172">
        <f t="shared" si="0"/>
        <v>4527.2736000000004</v>
      </c>
      <c r="R19" s="164">
        <f t="shared" si="0"/>
        <v>22736.97408</v>
      </c>
      <c r="S19" s="164">
        <f t="shared" si="0"/>
        <v>0</v>
      </c>
      <c r="T19" s="173">
        <f t="shared" si="0"/>
        <v>804848.64000000001</v>
      </c>
      <c r="U19" s="172">
        <f>INDEX('Transportation GHG'!$B$21:$B$24,MATCH('6. YTS UCRTS+Decentral Compost'!U$4,'Transportation GHG'!$A$21:$A$24,0))*Q19</f>
        <v>0.81226253420307704</v>
      </c>
      <c r="V19" s="164">
        <f>INDEX('Transportation GHG'!$B$21:$B$24,MATCH('6. YTS UCRTS+Decentral Compost'!V$4,'Transportation GHG'!$A$21:$A$24,0))*R19</f>
        <v>2.0396814747766152</v>
      </c>
      <c r="W19" s="164">
        <f>INDEX('Transportation GHG'!$B$21:$B$24,MATCH('6. YTS UCRTS+Decentral Compost'!W$4,'Transportation GHG'!$A$21:$A$24,0))*S19</f>
        <v>0</v>
      </c>
      <c r="X19" s="173">
        <f>INDEX('Transportation GHG'!$B$21:$B$24,MATCH('6. YTS UCRTS+Decentral Compost'!X$4,'Transportation GHG'!$A$21:$A$24,0))*T19</f>
        <v>19.077530161951223</v>
      </c>
      <c r="Z19" s="172">
        <f>INDEX('Waste Composition'!$P$5:$P$20,MATCH('6. YTS UCRTS+Decentral Compost'!Z$4,'Waste Composition'!$O$5:$O$20,0))*$B19</f>
        <v>41.919200000000004</v>
      </c>
      <c r="AA19" s="164">
        <f>INDEX('Waste Composition'!$P$5:$P$20,MATCH('6. YTS UCRTS+Decentral Compost'!AA$4,'Waste Composition'!$O$5:$O$20,0))*$B19</f>
        <v>178.1566</v>
      </c>
      <c r="AB19" s="164">
        <f>INDEX('Waste Composition'!$P$5:$P$20,MATCH('6. YTS UCRTS+Decentral Compost'!AB$4,'Waste Composition'!$O$5:$O$20,0))*$B19</f>
        <v>188.63640000000001</v>
      </c>
      <c r="AC19" s="164">
        <f>INDEX('Waste Composition'!$P$5:$P$20,MATCH('6. YTS UCRTS+Decentral Compost'!AC$4,'Waste Composition'!$O$5:$O$20,0))*$B19</f>
        <v>94.318200000000004</v>
      </c>
      <c r="AD19" s="164">
        <f>INDEX('Waste Composition'!$P$5:$P$20,MATCH('6. YTS UCRTS+Decentral Compost'!AD$4,'Waste Composition'!$O$5:$O$20,0))*$B19</f>
        <v>15.7197</v>
      </c>
      <c r="AE19" s="164">
        <f>INDEX('Waste Composition'!$P$5:$P$20,MATCH('6. YTS UCRTS+Decentral Compost'!AE$4,'Waste Composition'!$O$5:$O$20,0))*$B19</f>
        <v>26.1995</v>
      </c>
      <c r="AF19" s="164">
        <f>INDEX('Waste Composition'!$P$5:$P$20,MATCH('6. YTS UCRTS+Decentral Compost'!AF$4,'Waste Composition'!$O$5:$O$20,0))*$B19</f>
        <v>5.2399000000000004</v>
      </c>
      <c r="AG19" s="164">
        <f>INDEX('Waste Composition'!$P$5:$P$20,MATCH('6. YTS UCRTS+Decentral Compost'!AG$4,'Waste Composition'!$O$5:$O$20,0))*$B19</f>
        <v>78.598500000000001</v>
      </c>
      <c r="AH19" s="164">
        <f>INDEX('Waste Composition'!$P$5:$P$20,MATCH('6. YTS UCRTS+Decentral Compost'!AH$4,'Waste Composition'!$O$5:$O$20,0))*$B19</f>
        <v>10.479800000000001</v>
      </c>
      <c r="AI19" s="164">
        <f>INDEX('Waste Composition'!$P$5:$P$20,MATCH('6. YTS UCRTS+Decentral Compost'!AI$4,'Waste Composition'!$O$5:$O$20,0))*$B19</f>
        <v>10.479800000000001</v>
      </c>
      <c r="AJ19" s="164">
        <f>INDEX('Waste Composition'!$P$5:$P$20,MATCH('6. YTS UCRTS+Decentral Compost'!AJ$4,'Waste Composition'!$O$5:$O$20,0))*$B19</f>
        <v>26.1995</v>
      </c>
      <c r="AK19" s="164">
        <f>INDEX('Waste Composition'!$P$5:$P$20,MATCH('6. YTS UCRTS+Decentral Compost'!AK$4,'Waste Composition'!$O$5:$O$20,0))*$B19</f>
        <v>31.439399999999999</v>
      </c>
      <c r="AL19" s="164">
        <f>INDEX('Waste Composition'!$P$5:$P$20,MATCH('6. YTS UCRTS+Decentral Compost'!AL$4,'Waste Composition'!$O$5:$O$20,0))*$B19</f>
        <v>125.7576</v>
      </c>
      <c r="AM19" s="164">
        <f>INDEX('Waste Composition'!$P$5:$P$20,MATCH('6. YTS UCRTS+Decentral Compost'!AM$4,'Waste Composition'!$O$5:$O$20,0))*$B19</f>
        <v>5.2399000000000004</v>
      </c>
      <c r="AN19" s="164">
        <f>INDEX('Waste Composition'!$P$5:$P$20,MATCH('6. YTS UCRTS+Decentral Compost'!AN$4,'Waste Composition'!$O$5:$O$20,0))*$B19</f>
        <v>125.7576</v>
      </c>
      <c r="AO19" s="173">
        <f>INDEX('Waste Composition'!$P$5:$P$20,MATCH('6. YTS UCRTS+Decentral Compost'!AO$4,'Waste Composition'!$O$5:$O$20,0))*$B19</f>
        <v>83.838400000000007</v>
      </c>
      <c r="AQ19" s="214">
        <v>0</v>
      </c>
      <c r="AR19" s="215">
        <v>0</v>
      </c>
      <c r="AS19" s="215">
        <v>0</v>
      </c>
      <c r="AT19" s="215">
        <v>0</v>
      </c>
      <c r="AU19" s="215">
        <v>0</v>
      </c>
      <c r="AV19" s="215">
        <v>0</v>
      </c>
      <c r="AW19" s="215">
        <v>0</v>
      </c>
      <c r="AX19" s="215">
        <v>0</v>
      </c>
      <c r="AY19" s="215">
        <v>0</v>
      </c>
      <c r="AZ19" s="215">
        <v>0</v>
      </c>
      <c r="BA19" s="215">
        <v>0</v>
      </c>
      <c r="BB19" s="215">
        <v>0</v>
      </c>
      <c r="BC19" s="215">
        <v>0</v>
      </c>
      <c r="BD19" s="215">
        <v>0</v>
      </c>
      <c r="BE19" s="215">
        <v>0</v>
      </c>
      <c r="BF19" s="215">
        <v>0</v>
      </c>
      <c r="BH19" s="214">
        <v>0</v>
      </c>
      <c r="BI19" s="215">
        <v>0</v>
      </c>
      <c r="BJ19" s="215">
        <v>0</v>
      </c>
      <c r="BK19" s="215">
        <v>0</v>
      </c>
      <c r="BL19" s="215">
        <v>0</v>
      </c>
      <c r="BM19" s="215">
        <v>0</v>
      </c>
      <c r="BN19" s="215">
        <v>0</v>
      </c>
      <c r="BO19" s="215">
        <v>0</v>
      </c>
      <c r="BP19" s="215">
        <v>0</v>
      </c>
      <c r="BQ19" s="215">
        <v>0</v>
      </c>
      <c r="BR19" s="215">
        <v>0</v>
      </c>
      <c r="BS19" s="215">
        <v>0</v>
      </c>
      <c r="BT19" s="215">
        <v>0</v>
      </c>
      <c r="BU19" s="215">
        <v>0</v>
      </c>
      <c r="BV19" s="215">
        <v>0</v>
      </c>
      <c r="BW19" s="219">
        <v>0</v>
      </c>
      <c r="BY19" s="214">
        <v>1</v>
      </c>
      <c r="BZ19" s="215">
        <f>'Waste Composition'!$G$5/'Waste Composition'!$P$5</f>
        <v>0.4705882352941177</v>
      </c>
      <c r="CA19" s="215">
        <v>0</v>
      </c>
      <c r="CB19" s="215">
        <v>0</v>
      </c>
      <c r="CC19" s="215">
        <v>1</v>
      </c>
      <c r="CD19" s="215">
        <v>1</v>
      </c>
      <c r="CE19" s="215">
        <v>1</v>
      </c>
      <c r="CF19" s="215">
        <v>1</v>
      </c>
      <c r="CG19" s="215">
        <v>1</v>
      </c>
      <c r="CH19" s="215">
        <v>1</v>
      </c>
      <c r="CI19" s="215">
        <v>1</v>
      </c>
      <c r="CJ19" s="215">
        <v>1</v>
      </c>
      <c r="CK19" s="215">
        <v>1</v>
      </c>
      <c r="CL19" s="215">
        <v>1</v>
      </c>
      <c r="CM19" s="215">
        <v>1</v>
      </c>
      <c r="CN19" s="219">
        <v>1</v>
      </c>
      <c r="CP19" s="214">
        <v>0</v>
      </c>
      <c r="CQ19" s="215">
        <v>0</v>
      </c>
      <c r="CR19" s="215">
        <v>0</v>
      </c>
      <c r="CS19" s="215">
        <v>0</v>
      </c>
      <c r="CT19" s="215">
        <v>0</v>
      </c>
      <c r="CU19" s="215">
        <v>0</v>
      </c>
      <c r="CV19" s="215">
        <v>0</v>
      </c>
      <c r="CW19" s="215">
        <v>0</v>
      </c>
      <c r="CX19" s="215">
        <v>0</v>
      </c>
      <c r="CY19" s="215">
        <v>0</v>
      </c>
      <c r="CZ19" s="215">
        <v>0</v>
      </c>
      <c r="DA19" s="215">
        <v>0</v>
      </c>
      <c r="DB19" s="215">
        <v>0</v>
      </c>
      <c r="DC19" s="215">
        <v>0</v>
      </c>
      <c r="DD19" s="215">
        <v>0</v>
      </c>
      <c r="DE19" s="219">
        <v>0</v>
      </c>
      <c r="DG19" s="214">
        <v>0</v>
      </c>
      <c r="DH19" s="215">
        <f>'Waste Composition'!$G$16/'Waste Composition'!$P$5</f>
        <v>0.52941176470588236</v>
      </c>
      <c r="DI19" s="215">
        <v>1</v>
      </c>
      <c r="DJ19" s="215">
        <v>1</v>
      </c>
      <c r="DK19" s="215">
        <v>0</v>
      </c>
      <c r="DL19" s="215">
        <v>0</v>
      </c>
      <c r="DM19" s="215">
        <v>0</v>
      </c>
      <c r="DN19" s="215">
        <v>0</v>
      </c>
      <c r="DO19" s="215">
        <v>0</v>
      </c>
      <c r="DP19" s="215">
        <v>0</v>
      </c>
      <c r="DQ19" s="215">
        <v>0</v>
      </c>
      <c r="DR19" s="215">
        <v>0</v>
      </c>
      <c r="DS19" s="215">
        <v>0</v>
      </c>
      <c r="DT19" s="215">
        <v>0</v>
      </c>
      <c r="DU19" s="215">
        <v>0</v>
      </c>
      <c r="DV19" s="219">
        <v>0</v>
      </c>
      <c r="DX19" s="214">
        <v>0</v>
      </c>
      <c r="DY19" s="215">
        <v>0</v>
      </c>
      <c r="DZ19" s="215">
        <v>0</v>
      </c>
      <c r="EA19" s="215">
        <v>0</v>
      </c>
      <c r="EB19" s="215">
        <v>0</v>
      </c>
      <c r="EC19" s="215">
        <v>0</v>
      </c>
      <c r="ED19" s="215">
        <v>0</v>
      </c>
      <c r="EE19" s="215">
        <v>0</v>
      </c>
      <c r="EF19" s="215">
        <v>0</v>
      </c>
      <c r="EG19" s="215">
        <v>0</v>
      </c>
      <c r="EH19" s="215">
        <v>0</v>
      </c>
      <c r="EI19" s="215">
        <v>0</v>
      </c>
      <c r="EJ19" s="215">
        <v>0</v>
      </c>
      <c r="EK19" s="215">
        <v>0</v>
      </c>
      <c r="EL19" s="215">
        <v>0</v>
      </c>
      <c r="EM19" s="219">
        <v>0</v>
      </c>
      <c r="EO19" s="172">
        <f>$Z$19*AQ19</f>
        <v>0</v>
      </c>
      <c r="EP19" s="164">
        <f>$AA$19*AR19</f>
        <v>0</v>
      </c>
      <c r="EQ19" s="164">
        <f>$AB$19*AS19</f>
        <v>0</v>
      </c>
      <c r="ER19" s="164">
        <f>$AC$19*AT19</f>
        <v>0</v>
      </c>
      <c r="ES19" s="164">
        <f>$AD$19*AU19</f>
        <v>0</v>
      </c>
      <c r="ET19" s="164">
        <f>$AE$19*AV19</f>
        <v>0</v>
      </c>
      <c r="EU19" s="164">
        <f>$AF$19*AW19</f>
        <v>0</v>
      </c>
      <c r="EV19" s="164">
        <f>$AG$19*AX19</f>
        <v>0</v>
      </c>
      <c r="EW19" s="164">
        <f>$AH$19*AY19</f>
        <v>0</v>
      </c>
      <c r="EX19" s="164">
        <f>$AI$19*AZ19</f>
        <v>0</v>
      </c>
      <c r="EY19" s="164">
        <f>$AJ$19*BA19</f>
        <v>0</v>
      </c>
      <c r="EZ19" s="164">
        <f>$AK$19*BB19</f>
        <v>0</v>
      </c>
      <c r="FA19" s="164">
        <f>$AL$19*BC19</f>
        <v>0</v>
      </c>
      <c r="FB19" s="164">
        <f>$AM$19*BD19</f>
        <v>0</v>
      </c>
      <c r="FC19" s="164">
        <f>$AN$19*BE19</f>
        <v>0</v>
      </c>
      <c r="FD19" s="173">
        <f>$AO$19*BF19</f>
        <v>0</v>
      </c>
      <c r="FE19" s="229"/>
      <c r="FF19" s="172">
        <f>$Z$19*BH19</f>
        <v>0</v>
      </c>
      <c r="FG19" s="164">
        <f>$AA$19*BI19</f>
        <v>0</v>
      </c>
      <c r="FH19" s="164">
        <f>$AB$19*BJ19</f>
        <v>0</v>
      </c>
      <c r="FI19" s="164">
        <f>$AC$19*BK19</f>
        <v>0</v>
      </c>
      <c r="FJ19" s="164">
        <f>$AD$19*BL19</f>
        <v>0</v>
      </c>
      <c r="FK19" s="164">
        <f>$AE$19*BM19</f>
        <v>0</v>
      </c>
      <c r="FL19" s="164">
        <f>$AF$19*BN19</f>
        <v>0</v>
      </c>
      <c r="FM19" s="164">
        <f>$AG$19*BO19</f>
        <v>0</v>
      </c>
      <c r="FN19" s="164">
        <f>$AH$19*BP19</f>
        <v>0</v>
      </c>
      <c r="FO19" s="164">
        <f>$AI$19*BQ19</f>
        <v>0</v>
      </c>
      <c r="FP19" s="164">
        <f>$AJ$19*BR19</f>
        <v>0</v>
      </c>
      <c r="FQ19" s="164">
        <f>$AK$19*BS19</f>
        <v>0</v>
      </c>
      <c r="FR19" s="164">
        <f>$AL$19*BT19</f>
        <v>0</v>
      </c>
      <c r="FS19" s="164">
        <f>$AM$19*BU19</f>
        <v>0</v>
      </c>
      <c r="FT19" s="164">
        <f>$AN$19*BV19</f>
        <v>0</v>
      </c>
      <c r="FU19" s="173">
        <f>$AO$19*BW19</f>
        <v>0</v>
      </c>
      <c r="FV19" s="229"/>
      <c r="FW19" s="172">
        <f>$Z$19*BY19</f>
        <v>41.919200000000004</v>
      </c>
      <c r="FX19" s="164">
        <f>$AA$19*BZ19</f>
        <v>83.838400000000007</v>
      </c>
      <c r="FY19" s="164">
        <f>$AB$19*CA19</f>
        <v>0</v>
      </c>
      <c r="FZ19" s="164">
        <f>$AC$19*CB19</f>
        <v>0</v>
      </c>
      <c r="GA19" s="164">
        <f>$AD$19*CC19</f>
        <v>15.7197</v>
      </c>
      <c r="GB19" s="164">
        <f>$AE$19*CD19</f>
        <v>26.1995</v>
      </c>
      <c r="GC19" s="164">
        <f>$AF$19*CE19</f>
        <v>5.2399000000000004</v>
      </c>
      <c r="GD19" s="164">
        <f>$AG$19*CF19</f>
        <v>78.598500000000001</v>
      </c>
      <c r="GE19" s="164">
        <f>$AH$19*CG19</f>
        <v>10.479800000000001</v>
      </c>
      <c r="GF19" s="164">
        <f>$AI$19*CH19</f>
        <v>10.479800000000001</v>
      </c>
      <c r="GG19" s="164">
        <f>$AJ$19*CI19</f>
        <v>26.1995</v>
      </c>
      <c r="GH19" s="164">
        <f>$AK$19*CJ19</f>
        <v>31.439399999999999</v>
      </c>
      <c r="GI19" s="164">
        <f>$AL$19*CK19</f>
        <v>125.7576</v>
      </c>
      <c r="GJ19" s="164">
        <f>$AM$19*CL19</f>
        <v>5.2399000000000004</v>
      </c>
      <c r="GK19" s="164">
        <f>$AN$19*CM19</f>
        <v>125.7576</v>
      </c>
      <c r="GL19" s="173">
        <f>$AO$19*CN19</f>
        <v>83.838400000000007</v>
      </c>
      <c r="GM19" s="229"/>
      <c r="GN19" s="172">
        <f>$Z$19*CP19</f>
        <v>0</v>
      </c>
      <c r="GO19" s="164">
        <f>$AA$19*CQ19</f>
        <v>0</v>
      </c>
      <c r="GP19" s="164">
        <f>$AB$19*CR19</f>
        <v>0</v>
      </c>
      <c r="GQ19" s="164">
        <f>$AC$19*CS19</f>
        <v>0</v>
      </c>
      <c r="GR19" s="164">
        <f>$AD$19*CT19</f>
        <v>0</v>
      </c>
      <c r="GS19" s="164">
        <f>$AE$19*CU19</f>
        <v>0</v>
      </c>
      <c r="GT19" s="164">
        <f>$AF$19*CV19</f>
        <v>0</v>
      </c>
      <c r="GU19" s="164">
        <f>$AG$19*CW19</f>
        <v>0</v>
      </c>
      <c r="GV19" s="164">
        <f>$AH$19*CX19</f>
        <v>0</v>
      </c>
      <c r="GW19" s="164">
        <f>$AI$19*CY19</f>
        <v>0</v>
      </c>
      <c r="GX19" s="164">
        <f>$AJ$19*CZ19</f>
        <v>0</v>
      </c>
      <c r="GY19" s="164">
        <f>$AK$19*DA19</f>
        <v>0</v>
      </c>
      <c r="GZ19" s="164">
        <f>$AL$19*DB19</f>
        <v>0</v>
      </c>
      <c r="HA19" s="164">
        <f>$AM$19*DC19</f>
        <v>0</v>
      </c>
      <c r="HB19" s="164">
        <f>$AN$19*DD19</f>
        <v>0</v>
      </c>
      <c r="HC19" s="173">
        <f>$AO$19*DE19</f>
        <v>0</v>
      </c>
      <c r="HD19" s="229"/>
      <c r="HE19" s="172">
        <f>$Z$19*DG19</f>
        <v>0</v>
      </c>
      <c r="HF19" s="164">
        <f>$AA$19*DH19</f>
        <v>94.318200000000004</v>
      </c>
      <c r="HG19" s="164">
        <f>$AB$19*DI19</f>
        <v>188.63640000000001</v>
      </c>
      <c r="HH19" s="164">
        <f>$AC$19*DJ19</f>
        <v>94.318200000000004</v>
      </c>
      <c r="HI19" s="164">
        <f>$AD$19*DK19</f>
        <v>0</v>
      </c>
      <c r="HJ19" s="164">
        <f>$AE$19*DL19</f>
        <v>0</v>
      </c>
      <c r="HK19" s="164">
        <f>$AF$19*DM19</f>
        <v>0</v>
      </c>
      <c r="HL19" s="164">
        <f>$AG$19*DN19</f>
        <v>0</v>
      </c>
      <c r="HM19" s="164">
        <f>$AH$19*DO19</f>
        <v>0</v>
      </c>
      <c r="HN19" s="164">
        <f>$AI$19*DP19</f>
        <v>0</v>
      </c>
      <c r="HO19" s="164">
        <f>$AJ$19*DQ19</f>
        <v>0</v>
      </c>
      <c r="HP19" s="164">
        <f>$AK$19*DR19</f>
        <v>0</v>
      </c>
      <c r="HQ19" s="164">
        <f>$AL$19*DS19</f>
        <v>0</v>
      </c>
      <c r="HR19" s="164">
        <f>$AM$19*DT19</f>
        <v>0</v>
      </c>
      <c r="HS19" s="164">
        <f>$AN$19*DU19</f>
        <v>0</v>
      </c>
      <c r="HT19" s="173">
        <f>$AO$19*DV19</f>
        <v>0</v>
      </c>
      <c r="HU19" s="229"/>
      <c r="HV19" s="172">
        <f>$Z$19*DX19</f>
        <v>0</v>
      </c>
      <c r="HW19" s="164">
        <f>$AA$19*DY19</f>
        <v>0</v>
      </c>
      <c r="HX19" s="164">
        <f>$AB$19*DZ19</f>
        <v>0</v>
      </c>
      <c r="HY19" s="164">
        <f>$AC$19*EA19</f>
        <v>0</v>
      </c>
      <c r="HZ19" s="164">
        <f>$AD$19*EB19</f>
        <v>0</v>
      </c>
      <c r="IA19" s="164">
        <f>$AE$19*EC19</f>
        <v>0</v>
      </c>
      <c r="IB19" s="164">
        <f>$AF$19*ED19</f>
        <v>0</v>
      </c>
      <c r="IC19" s="164">
        <f>$AG$19*EE19</f>
        <v>0</v>
      </c>
      <c r="ID19" s="164">
        <f>$AH$19*EF19</f>
        <v>0</v>
      </c>
      <c r="IE19" s="164">
        <f>$AI$19*EG19</f>
        <v>0</v>
      </c>
      <c r="IF19" s="164">
        <f>$AJ$19*EH19</f>
        <v>0</v>
      </c>
      <c r="IG19" s="164">
        <f>$AK$19*EI19</f>
        <v>0</v>
      </c>
      <c r="IH19" s="164">
        <f>$AL$19*EJ19</f>
        <v>0</v>
      </c>
      <c r="II19" s="164">
        <f>$AM$19*EK19</f>
        <v>0</v>
      </c>
      <c r="IJ19" s="164">
        <f>$AN$19*EL19</f>
        <v>0</v>
      </c>
      <c r="IK19" s="173">
        <f>$AO$19*EM19</f>
        <v>0</v>
      </c>
      <c r="IM19" s="65" t="s">
        <v>236</v>
      </c>
      <c r="IN19" s="62">
        <f t="shared" si="4"/>
        <v>0</v>
      </c>
      <c r="IO19" s="289">
        <f t="shared" si="5"/>
        <v>0</v>
      </c>
      <c r="IP19" s="289">
        <f t="shared" si="6"/>
        <v>8825.0913856284733</v>
      </c>
      <c r="IQ19" s="289">
        <f t="shared" si="7"/>
        <v>0</v>
      </c>
      <c r="IR19" s="289">
        <f t="shared" si="8"/>
        <v>0</v>
      </c>
      <c r="IS19" s="236">
        <f t="shared" si="9"/>
        <v>0</v>
      </c>
    </row>
    <row r="20" spans="1:253" ht="14.65" thickBot="1">
      <c r="A20" s="62" t="s">
        <v>267</v>
      </c>
      <c r="B20" s="145">
        <f>INDEX('Waste Projections'!$H22:$AL22,MATCH('6. YTS UCRTS+Decentral Compost'!$B$1,'Waste Projections'!$H$6:$AL$6,0))</f>
        <v>773.87</v>
      </c>
      <c r="C20" s="286" t="s">
        <v>294</v>
      </c>
      <c r="D20" s="154" t="s">
        <v>257</v>
      </c>
      <c r="E20" s="83" t="s">
        <v>249</v>
      </c>
      <c r="F20" s="83" t="s">
        <v>249</v>
      </c>
      <c r="G20" s="156">
        <v>29.7</v>
      </c>
      <c r="H20" s="83" t="s">
        <v>220</v>
      </c>
      <c r="I20" s="156">
        <v>0</v>
      </c>
      <c r="J20" s="156" t="str">
        <f t="shared" si="1"/>
        <v>N/A</v>
      </c>
      <c r="K20" s="156">
        <v>0</v>
      </c>
      <c r="L20" s="240" t="str">
        <f t="shared" si="2"/>
        <v>N/A</v>
      </c>
      <c r="M20" s="243">
        <f t="shared" si="10"/>
        <v>1200</v>
      </c>
      <c r="N20" s="190" t="str">
        <f t="shared" si="3"/>
        <v>Rail</v>
      </c>
      <c r="O20" s="156">
        <v>12</v>
      </c>
      <c r="P20" s="190" t="s">
        <v>219</v>
      </c>
      <c r="Q20" s="172">
        <f t="shared" si="0"/>
        <v>3343.1183999999994</v>
      </c>
      <c r="R20" s="164">
        <f t="shared" si="0"/>
        <v>14709.720960000001</v>
      </c>
      <c r="S20" s="164">
        <f t="shared" si="0"/>
        <v>0</v>
      </c>
      <c r="T20" s="173">
        <f t="shared" si="0"/>
        <v>594332.16000000003</v>
      </c>
      <c r="U20" s="172">
        <f>INDEX('Transportation GHG'!$B$21:$B$24,MATCH('6. YTS UCRTS+Decentral Compost'!U$4,'Transportation GHG'!$A$21:$A$24,0))*Q20</f>
        <v>0.59980687355076912</v>
      </c>
      <c r="V20" s="164">
        <f>INDEX('Transportation GHG'!$B$21:$B$24,MATCH('6. YTS UCRTS+Decentral Compost'!V$4,'Transportation GHG'!$A$21:$A$24,0))*R20</f>
        <v>1.3195751218116925</v>
      </c>
      <c r="W20" s="164">
        <f>INDEX('Transportation GHG'!$B$21:$B$24,MATCH('6. YTS UCRTS+Decentral Compost'!W$4,'Transportation GHG'!$A$21:$A$24,0))*S20</f>
        <v>0</v>
      </c>
      <c r="X20" s="173">
        <f>INDEX('Transportation GHG'!$B$21:$B$24,MATCH('6. YTS UCRTS+Decentral Compost'!X$4,'Transportation GHG'!$A$21:$A$24,0))*T20</f>
        <v>14.087604979512198</v>
      </c>
      <c r="Z20" s="172">
        <f>INDEX('Waste Composition'!$P$5:$P$20,MATCH('6. YTS UCRTS+Decentral Compost'!Z$4,'Waste Composition'!$O$5:$O$20,0))*$B20</f>
        <v>30.954800000000002</v>
      </c>
      <c r="AA20" s="164">
        <f>INDEX('Waste Composition'!$P$5:$P$20,MATCH('6. YTS UCRTS+Decentral Compost'!AA$4,'Waste Composition'!$O$5:$O$20,0))*$B20</f>
        <v>131.55789999999999</v>
      </c>
      <c r="AB20" s="164">
        <f>INDEX('Waste Composition'!$P$5:$P$20,MATCH('6. YTS UCRTS+Decentral Compost'!AB$4,'Waste Composition'!$O$5:$O$20,0))*$B20</f>
        <v>139.29659999999998</v>
      </c>
      <c r="AC20" s="164">
        <f>INDEX('Waste Composition'!$P$5:$P$20,MATCH('6. YTS UCRTS+Decentral Compost'!AC$4,'Waste Composition'!$O$5:$O$20,0))*$B20</f>
        <v>69.648299999999992</v>
      </c>
      <c r="AD20" s="164">
        <f>INDEX('Waste Composition'!$P$5:$P$20,MATCH('6. YTS UCRTS+Decentral Compost'!AD$4,'Waste Composition'!$O$5:$O$20,0))*$B20</f>
        <v>11.60805</v>
      </c>
      <c r="AE20" s="164">
        <f>INDEX('Waste Composition'!$P$5:$P$20,MATCH('6. YTS UCRTS+Decentral Compost'!AE$4,'Waste Composition'!$O$5:$O$20,0))*$B20</f>
        <v>19.34675</v>
      </c>
      <c r="AF20" s="164">
        <f>INDEX('Waste Composition'!$P$5:$P$20,MATCH('6. YTS UCRTS+Decentral Compost'!AF$4,'Waste Composition'!$O$5:$O$20,0))*$B20</f>
        <v>3.8693500000000003</v>
      </c>
      <c r="AG20" s="164">
        <f>INDEX('Waste Composition'!$P$5:$P$20,MATCH('6. YTS UCRTS+Decentral Compost'!AG$4,'Waste Composition'!$O$5:$O$20,0))*$B20</f>
        <v>58.04025</v>
      </c>
      <c r="AH20" s="164">
        <f>INDEX('Waste Composition'!$P$5:$P$20,MATCH('6. YTS UCRTS+Decentral Compost'!AH$4,'Waste Composition'!$O$5:$O$20,0))*$B20</f>
        <v>7.7387000000000006</v>
      </c>
      <c r="AI20" s="164">
        <f>INDEX('Waste Composition'!$P$5:$P$20,MATCH('6. YTS UCRTS+Decentral Compost'!AI$4,'Waste Composition'!$O$5:$O$20,0))*$B20</f>
        <v>7.7387000000000006</v>
      </c>
      <c r="AJ20" s="164">
        <f>INDEX('Waste Composition'!$P$5:$P$20,MATCH('6. YTS UCRTS+Decentral Compost'!AJ$4,'Waste Composition'!$O$5:$O$20,0))*$B20</f>
        <v>19.34675</v>
      </c>
      <c r="AK20" s="164">
        <f>INDEX('Waste Composition'!$P$5:$P$20,MATCH('6. YTS UCRTS+Decentral Compost'!AK$4,'Waste Composition'!$O$5:$O$20,0))*$B20</f>
        <v>23.216100000000001</v>
      </c>
      <c r="AL20" s="164">
        <f>INDEX('Waste Composition'!$P$5:$P$20,MATCH('6. YTS UCRTS+Decentral Compost'!AL$4,'Waste Composition'!$O$5:$O$20,0))*$B20</f>
        <v>92.864400000000003</v>
      </c>
      <c r="AM20" s="164">
        <f>INDEX('Waste Composition'!$P$5:$P$20,MATCH('6. YTS UCRTS+Decentral Compost'!AM$4,'Waste Composition'!$O$5:$O$20,0))*$B20</f>
        <v>3.8693500000000003</v>
      </c>
      <c r="AN20" s="164">
        <f>INDEX('Waste Composition'!$P$5:$P$20,MATCH('6. YTS UCRTS+Decentral Compost'!AN$4,'Waste Composition'!$O$5:$O$20,0))*$B20</f>
        <v>92.864400000000003</v>
      </c>
      <c r="AO20" s="173">
        <f>INDEX('Waste Composition'!$P$5:$P$20,MATCH('6. YTS UCRTS+Decentral Compost'!AO$4,'Waste Composition'!$O$5:$O$20,0))*$B20</f>
        <v>61.909600000000005</v>
      </c>
      <c r="AQ20" s="214">
        <v>0</v>
      </c>
      <c r="AR20" s="215">
        <v>0</v>
      </c>
      <c r="AS20" s="215">
        <v>0</v>
      </c>
      <c r="AT20" s="215">
        <v>0</v>
      </c>
      <c r="AU20" s="215">
        <v>0</v>
      </c>
      <c r="AV20" s="215">
        <v>0</v>
      </c>
      <c r="AW20" s="215">
        <v>0</v>
      </c>
      <c r="AX20" s="215">
        <v>0</v>
      </c>
      <c r="AY20" s="215">
        <v>0</v>
      </c>
      <c r="AZ20" s="215">
        <v>0</v>
      </c>
      <c r="BA20" s="215">
        <v>0</v>
      </c>
      <c r="BB20" s="215">
        <v>0</v>
      </c>
      <c r="BC20" s="215">
        <v>0</v>
      </c>
      <c r="BD20" s="215">
        <v>0</v>
      </c>
      <c r="BE20" s="215">
        <v>0</v>
      </c>
      <c r="BF20" s="215">
        <v>0</v>
      </c>
      <c r="BH20" s="214">
        <v>0</v>
      </c>
      <c r="BI20" s="215">
        <v>0</v>
      </c>
      <c r="BJ20" s="215">
        <v>0</v>
      </c>
      <c r="BK20" s="215">
        <v>0</v>
      </c>
      <c r="BL20" s="215">
        <v>0</v>
      </c>
      <c r="BM20" s="215">
        <v>0</v>
      </c>
      <c r="BN20" s="215">
        <v>0</v>
      </c>
      <c r="BO20" s="215">
        <v>0</v>
      </c>
      <c r="BP20" s="215">
        <v>0</v>
      </c>
      <c r="BQ20" s="215">
        <v>0</v>
      </c>
      <c r="BR20" s="215">
        <v>0</v>
      </c>
      <c r="BS20" s="215">
        <v>0</v>
      </c>
      <c r="BT20" s="215">
        <v>0</v>
      </c>
      <c r="BU20" s="215">
        <v>0</v>
      </c>
      <c r="BV20" s="215">
        <v>0</v>
      </c>
      <c r="BW20" s="219">
        <v>0</v>
      </c>
      <c r="BY20" s="214">
        <v>1</v>
      </c>
      <c r="BZ20" s="215">
        <f>'Waste Composition'!$G$5/'Waste Composition'!$P$5</f>
        <v>0.4705882352941177</v>
      </c>
      <c r="CA20" s="215">
        <v>0</v>
      </c>
      <c r="CB20" s="215">
        <v>0</v>
      </c>
      <c r="CC20" s="215">
        <v>1</v>
      </c>
      <c r="CD20" s="215">
        <v>1</v>
      </c>
      <c r="CE20" s="215">
        <v>1</v>
      </c>
      <c r="CF20" s="215">
        <v>1</v>
      </c>
      <c r="CG20" s="215">
        <v>1</v>
      </c>
      <c r="CH20" s="215">
        <v>1</v>
      </c>
      <c r="CI20" s="215">
        <v>1</v>
      </c>
      <c r="CJ20" s="215">
        <v>1</v>
      </c>
      <c r="CK20" s="215">
        <v>1</v>
      </c>
      <c r="CL20" s="215">
        <v>1</v>
      </c>
      <c r="CM20" s="215">
        <v>1</v>
      </c>
      <c r="CN20" s="219">
        <v>1</v>
      </c>
      <c r="CP20" s="214">
        <v>0</v>
      </c>
      <c r="CQ20" s="215">
        <v>0</v>
      </c>
      <c r="CR20" s="215">
        <v>0</v>
      </c>
      <c r="CS20" s="215">
        <v>0</v>
      </c>
      <c r="CT20" s="215">
        <v>0</v>
      </c>
      <c r="CU20" s="215">
        <v>0</v>
      </c>
      <c r="CV20" s="215">
        <v>0</v>
      </c>
      <c r="CW20" s="215">
        <v>0</v>
      </c>
      <c r="CX20" s="215">
        <v>0</v>
      </c>
      <c r="CY20" s="215">
        <v>0</v>
      </c>
      <c r="CZ20" s="215">
        <v>0</v>
      </c>
      <c r="DA20" s="215">
        <v>0</v>
      </c>
      <c r="DB20" s="215">
        <v>0</v>
      </c>
      <c r="DC20" s="215">
        <v>0</v>
      </c>
      <c r="DD20" s="215">
        <v>0</v>
      </c>
      <c r="DE20" s="219">
        <v>0</v>
      </c>
      <c r="DG20" s="214">
        <v>0</v>
      </c>
      <c r="DH20" s="215">
        <f>'Waste Composition'!$G$16/'Waste Composition'!$P$5</f>
        <v>0.52941176470588236</v>
      </c>
      <c r="DI20" s="215">
        <v>1</v>
      </c>
      <c r="DJ20" s="215">
        <v>1</v>
      </c>
      <c r="DK20" s="215">
        <v>0</v>
      </c>
      <c r="DL20" s="215">
        <v>0</v>
      </c>
      <c r="DM20" s="215">
        <v>0</v>
      </c>
      <c r="DN20" s="215">
        <v>0</v>
      </c>
      <c r="DO20" s="215">
        <v>0</v>
      </c>
      <c r="DP20" s="215">
        <v>0</v>
      </c>
      <c r="DQ20" s="215">
        <v>0</v>
      </c>
      <c r="DR20" s="215">
        <v>0</v>
      </c>
      <c r="DS20" s="215">
        <v>0</v>
      </c>
      <c r="DT20" s="215">
        <v>0</v>
      </c>
      <c r="DU20" s="215">
        <v>0</v>
      </c>
      <c r="DV20" s="219">
        <v>0</v>
      </c>
      <c r="DX20" s="214">
        <v>0</v>
      </c>
      <c r="DY20" s="215">
        <v>0</v>
      </c>
      <c r="DZ20" s="215">
        <v>0</v>
      </c>
      <c r="EA20" s="215">
        <v>0</v>
      </c>
      <c r="EB20" s="215">
        <v>0</v>
      </c>
      <c r="EC20" s="215">
        <v>0</v>
      </c>
      <c r="ED20" s="215">
        <v>0</v>
      </c>
      <c r="EE20" s="215">
        <v>0</v>
      </c>
      <c r="EF20" s="215">
        <v>0</v>
      </c>
      <c r="EG20" s="215">
        <v>0</v>
      </c>
      <c r="EH20" s="215">
        <v>0</v>
      </c>
      <c r="EI20" s="215">
        <v>0</v>
      </c>
      <c r="EJ20" s="215">
        <v>0</v>
      </c>
      <c r="EK20" s="215">
        <v>0</v>
      </c>
      <c r="EL20" s="215">
        <v>0</v>
      </c>
      <c r="EM20" s="219">
        <v>0</v>
      </c>
      <c r="EO20" s="172">
        <f>$Z$20*AQ20</f>
        <v>0</v>
      </c>
      <c r="EP20" s="164">
        <f>$AA$20*AR20</f>
        <v>0</v>
      </c>
      <c r="EQ20" s="164">
        <f>$AB$20*AS20</f>
        <v>0</v>
      </c>
      <c r="ER20" s="164">
        <f>$AC$20*AT20</f>
        <v>0</v>
      </c>
      <c r="ES20" s="164">
        <f>$AD$20*AU20</f>
        <v>0</v>
      </c>
      <c r="ET20" s="164">
        <f>$AE$20*AV20</f>
        <v>0</v>
      </c>
      <c r="EU20" s="164">
        <f>$AF$20*AW20</f>
        <v>0</v>
      </c>
      <c r="EV20" s="164">
        <f>$AG$20*AX20</f>
        <v>0</v>
      </c>
      <c r="EW20" s="164">
        <f>$AH$20*AY20</f>
        <v>0</v>
      </c>
      <c r="EX20" s="164">
        <f>$AI$20*AZ20</f>
        <v>0</v>
      </c>
      <c r="EY20" s="164">
        <f>$AJ$20*BA20</f>
        <v>0</v>
      </c>
      <c r="EZ20" s="164">
        <f>$AK$20*BB20</f>
        <v>0</v>
      </c>
      <c r="FA20" s="164">
        <f>$AL$20*BC20</f>
        <v>0</v>
      </c>
      <c r="FB20" s="164">
        <f>$AM$20*BD20</f>
        <v>0</v>
      </c>
      <c r="FC20" s="164">
        <f>$AN$20*BE20</f>
        <v>0</v>
      </c>
      <c r="FD20" s="173">
        <f>$AO$20*BF20</f>
        <v>0</v>
      </c>
      <c r="FE20" s="229"/>
      <c r="FF20" s="172">
        <f>$Z$20*BH20</f>
        <v>0</v>
      </c>
      <c r="FG20" s="164">
        <f>$AA$20*BI20</f>
        <v>0</v>
      </c>
      <c r="FH20" s="164">
        <f>$AB$20*BJ20</f>
        <v>0</v>
      </c>
      <c r="FI20" s="164">
        <f>$AC$20*BK20</f>
        <v>0</v>
      </c>
      <c r="FJ20" s="164">
        <f>$AD$20*BL20</f>
        <v>0</v>
      </c>
      <c r="FK20" s="164">
        <f>$AE$20*BM20</f>
        <v>0</v>
      </c>
      <c r="FL20" s="164">
        <f>$AF$20*BN20</f>
        <v>0</v>
      </c>
      <c r="FM20" s="164">
        <f>$AG$20*BO20</f>
        <v>0</v>
      </c>
      <c r="FN20" s="164">
        <f>$AH$20*BP20</f>
        <v>0</v>
      </c>
      <c r="FO20" s="164">
        <f>$AI$20*BQ20</f>
        <v>0</v>
      </c>
      <c r="FP20" s="164">
        <f>$AJ$20*BR20</f>
        <v>0</v>
      </c>
      <c r="FQ20" s="164">
        <f>$AK$20*BS20</f>
        <v>0</v>
      </c>
      <c r="FR20" s="164">
        <f>$AL$20*BT20</f>
        <v>0</v>
      </c>
      <c r="FS20" s="164">
        <f>$AM$20*BU20</f>
        <v>0</v>
      </c>
      <c r="FT20" s="164">
        <f>$AN$20*BV20</f>
        <v>0</v>
      </c>
      <c r="FU20" s="173">
        <f>$AO$20*BW20</f>
        <v>0</v>
      </c>
      <c r="FV20" s="229"/>
      <c r="FW20" s="172">
        <f>$Z$20*BY20</f>
        <v>30.954800000000002</v>
      </c>
      <c r="FX20" s="164">
        <f>$AA$20*BZ20</f>
        <v>61.909600000000005</v>
      </c>
      <c r="FY20" s="164">
        <f>$AB$20*CA20</f>
        <v>0</v>
      </c>
      <c r="FZ20" s="164">
        <f>$AC$20*CB20</f>
        <v>0</v>
      </c>
      <c r="GA20" s="164">
        <f>$AD$20*CC20</f>
        <v>11.60805</v>
      </c>
      <c r="GB20" s="164">
        <f>$AE$20*CD20</f>
        <v>19.34675</v>
      </c>
      <c r="GC20" s="164">
        <f>$AF$20*CE20</f>
        <v>3.8693500000000003</v>
      </c>
      <c r="GD20" s="164">
        <f>$AG$20*CF20</f>
        <v>58.04025</v>
      </c>
      <c r="GE20" s="164">
        <f>$AH$20*CG20</f>
        <v>7.7387000000000006</v>
      </c>
      <c r="GF20" s="164">
        <f>$AI$20*CH20</f>
        <v>7.7387000000000006</v>
      </c>
      <c r="GG20" s="164">
        <f>$AJ$20*CI20</f>
        <v>19.34675</v>
      </c>
      <c r="GH20" s="164">
        <f>$AK$20*CJ20</f>
        <v>23.216100000000001</v>
      </c>
      <c r="GI20" s="164">
        <f>$AL$20*CK20</f>
        <v>92.864400000000003</v>
      </c>
      <c r="GJ20" s="164">
        <f>$AM$20*CL20</f>
        <v>3.8693500000000003</v>
      </c>
      <c r="GK20" s="164">
        <f>$AN$20*CM20</f>
        <v>92.864400000000003</v>
      </c>
      <c r="GL20" s="173">
        <f>$AO$20*CN20</f>
        <v>61.909600000000005</v>
      </c>
      <c r="GM20" s="229"/>
      <c r="GN20" s="172">
        <f>$Z$20*CP20</f>
        <v>0</v>
      </c>
      <c r="GO20" s="164">
        <f>$AA$20*CQ20</f>
        <v>0</v>
      </c>
      <c r="GP20" s="164">
        <f>$AB$20*CR20</f>
        <v>0</v>
      </c>
      <c r="GQ20" s="164">
        <f>$AC$20*CS20</f>
        <v>0</v>
      </c>
      <c r="GR20" s="164">
        <f>$AD$20*CT20</f>
        <v>0</v>
      </c>
      <c r="GS20" s="164">
        <f>$AE$20*CU20</f>
        <v>0</v>
      </c>
      <c r="GT20" s="164">
        <f>$AF$20*CV20</f>
        <v>0</v>
      </c>
      <c r="GU20" s="164">
        <f>$AG$20*CW20</f>
        <v>0</v>
      </c>
      <c r="GV20" s="164">
        <f>$AH$20*CX20</f>
        <v>0</v>
      </c>
      <c r="GW20" s="164">
        <f>$AI$20*CY20</f>
        <v>0</v>
      </c>
      <c r="GX20" s="164">
        <f>$AJ$20*CZ20</f>
        <v>0</v>
      </c>
      <c r="GY20" s="164">
        <f>$AK$20*DA20</f>
        <v>0</v>
      </c>
      <c r="GZ20" s="164">
        <f>$AL$20*DB20</f>
        <v>0</v>
      </c>
      <c r="HA20" s="164">
        <f>$AM$20*DC20</f>
        <v>0</v>
      </c>
      <c r="HB20" s="164">
        <f>$AN$20*DD20</f>
        <v>0</v>
      </c>
      <c r="HC20" s="173">
        <f>$AO$20*DE20</f>
        <v>0</v>
      </c>
      <c r="HD20" s="229"/>
      <c r="HE20" s="172">
        <f>$Z$20*DG20</f>
        <v>0</v>
      </c>
      <c r="HF20" s="164">
        <f>$AA$20*DH20</f>
        <v>69.648299999999992</v>
      </c>
      <c r="HG20" s="164">
        <f>$AB$20*DI20</f>
        <v>139.29659999999998</v>
      </c>
      <c r="HH20" s="164">
        <f>$AC$20*DJ20</f>
        <v>69.648299999999992</v>
      </c>
      <c r="HI20" s="164">
        <f>$AD$20*DK20</f>
        <v>0</v>
      </c>
      <c r="HJ20" s="164">
        <f>$AE$20*DL20</f>
        <v>0</v>
      </c>
      <c r="HK20" s="164">
        <f>$AF$20*DM20</f>
        <v>0</v>
      </c>
      <c r="HL20" s="164">
        <f>$AG$20*DN20</f>
        <v>0</v>
      </c>
      <c r="HM20" s="164">
        <f>$AH$20*DO20</f>
        <v>0</v>
      </c>
      <c r="HN20" s="164">
        <f>$AI$20*DP20</f>
        <v>0</v>
      </c>
      <c r="HO20" s="164">
        <f>$AJ$20*DQ20</f>
        <v>0</v>
      </c>
      <c r="HP20" s="164">
        <f>$AK$20*DR20</f>
        <v>0</v>
      </c>
      <c r="HQ20" s="164">
        <f>$AL$20*DS20</f>
        <v>0</v>
      </c>
      <c r="HR20" s="164">
        <f>$AM$20*DT20</f>
        <v>0</v>
      </c>
      <c r="HS20" s="164">
        <f>$AN$20*DU20</f>
        <v>0</v>
      </c>
      <c r="HT20" s="173">
        <f>$AO$20*DV20</f>
        <v>0</v>
      </c>
      <c r="HU20" s="229"/>
      <c r="HV20" s="172">
        <f>$Z$20*DX20</f>
        <v>0</v>
      </c>
      <c r="HW20" s="164">
        <f>$AA$20*DY20</f>
        <v>0</v>
      </c>
      <c r="HX20" s="164">
        <f>$AB$20*DZ20</f>
        <v>0</v>
      </c>
      <c r="HY20" s="164">
        <f>$AC$20*EA20</f>
        <v>0</v>
      </c>
      <c r="HZ20" s="164">
        <f>$AD$20*EB20</f>
        <v>0</v>
      </c>
      <c r="IA20" s="164">
        <f>$AE$20*EC20</f>
        <v>0</v>
      </c>
      <c r="IB20" s="164">
        <f>$AF$20*ED20</f>
        <v>0</v>
      </c>
      <c r="IC20" s="164">
        <f>$AG$20*EE20</f>
        <v>0</v>
      </c>
      <c r="ID20" s="164">
        <f>$AH$20*EF20</f>
        <v>0</v>
      </c>
      <c r="IE20" s="164">
        <f>$AI$20*EG20</f>
        <v>0</v>
      </c>
      <c r="IF20" s="164">
        <f>$AJ$20*EH20</f>
        <v>0</v>
      </c>
      <c r="IG20" s="164">
        <f>$AK$20*EI20</f>
        <v>0</v>
      </c>
      <c r="IH20" s="164">
        <f>$AL$20*EJ20</f>
        <v>0</v>
      </c>
      <c r="II20" s="164">
        <f>$AM$20*EK20</f>
        <v>0</v>
      </c>
      <c r="IJ20" s="164">
        <f>$AN$20*EL20</f>
        <v>0</v>
      </c>
      <c r="IK20" s="173">
        <f>$AO$20*EM20</f>
        <v>0</v>
      </c>
      <c r="IM20" s="69" t="s">
        <v>237</v>
      </c>
      <c r="IN20" s="282">
        <f t="shared" si="4"/>
        <v>0</v>
      </c>
      <c r="IO20" s="237">
        <f t="shared" si="5"/>
        <v>0</v>
      </c>
      <c r="IP20" s="237">
        <f t="shared" si="6"/>
        <v>6795.2159999999985</v>
      </c>
      <c r="IQ20" s="237">
        <f t="shared" si="7"/>
        <v>0</v>
      </c>
      <c r="IR20" s="237">
        <f t="shared" si="8"/>
        <v>0</v>
      </c>
      <c r="IS20" s="238">
        <f t="shared" si="9"/>
        <v>0</v>
      </c>
    </row>
    <row r="21" spans="1:253" ht="14.65" thickBot="1">
      <c r="A21" s="283" t="s">
        <v>268</v>
      </c>
      <c r="B21" s="145">
        <f>INDEX('Waste Projections'!$H23:$AL23,MATCH('6. YTS UCRTS+Decentral Compost'!$B$1,'Waste Projections'!$H$6:$AL$6,0))</f>
        <v>8428</v>
      </c>
      <c r="C21" s="286" t="s">
        <v>294</v>
      </c>
      <c r="D21" s="154" t="s">
        <v>257</v>
      </c>
      <c r="E21" s="150" t="s">
        <v>249</v>
      </c>
      <c r="F21" s="150" t="s">
        <v>249</v>
      </c>
      <c r="G21" s="157">
        <v>2.2000000000000002</v>
      </c>
      <c r="H21" s="150" t="s">
        <v>249</v>
      </c>
      <c r="I21" s="157">
        <v>0</v>
      </c>
      <c r="J21" s="157" t="str">
        <f t="shared" si="1"/>
        <v>N/A</v>
      </c>
      <c r="K21" s="157">
        <v>0</v>
      </c>
      <c r="L21" s="241" t="str">
        <f t="shared" si="2"/>
        <v>N/A</v>
      </c>
      <c r="M21" s="243">
        <f t="shared" si="10"/>
        <v>1200</v>
      </c>
      <c r="N21" s="183" t="str">
        <f t="shared" si="3"/>
        <v>Rail</v>
      </c>
      <c r="O21" s="157">
        <v>12</v>
      </c>
      <c r="P21" s="190" t="s">
        <v>219</v>
      </c>
      <c r="Q21" s="174">
        <f t="shared" si="0"/>
        <v>36408.959999999999</v>
      </c>
      <c r="R21" s="165">
        <f t="shared" si="0"/>
        <v>0</v>
      </c>
      <c r="S21" s="165">
        <f t="shared" si="0"/>
        <v>0</v>
      </c>
      <c r="T21" s="175">
        <f t="shared" si="0"/>
        <v>6472704</v>
      </c>
      <c r="U21" s="174">
        <f>INDEX('Transportation GHG'!$B$21:$B$24,MATCH('6. YTS UCRTS+Decentral Compost'!U$4,'Transportation GHG'!$A$21:$A$24,0))*Q21</f>
        <v>6.532327561846154</v>
      </c>
      <c r="V21" s="165">
        <f>INDEX('Transportation GHG'!$B$21:$B$24,MATCH('6. YTS UCRTS+Decentral Compost'!V$4,'Transportation GHG'!$A$21:$A$24,0))*R21</f>
        <v>0</v>
      </c>
      <c r="W21" s="165">
        <f>INDEX('Transportation GHG'!$B$21:$B$24,MATCH('6. YTS UCRTS+Decentral Compost'!W$4,'Transportation GHG'!$A$21:$A$24,0))*S21</f>
        <v>0</v>
      </c>
      <c r="X21" s="175">
        <f>INDEX('Transportation GHG'!$B$21:$B$24,MATCH('6. YTS UCRTS+Decentral Compost'!X$4,'Transportation GHG'!$A$21:$A$24,0))*T21</f>
        <v>153.42413424390247</v>
      </c>
      <c r="Z21" s="174">
        <f>INDEX('Waste Composition'!$P$5:$P$20,MATCH('6. YTS UCRTS+Decentral Compost'!Z$4,'Waste Composition'!$O$5:$O$20,0))*$B21</f>
        <v>337.12</v>
      </c>
      <c r="AA21" s="165">
        <f>INDEX('Waste Composition'!$P$5:$P$20,MATCH('6. YTS UCRTS+Decentral Compost'!AA$4,'Waste Composition'!$O$5:$O$20,0))*$B21</f>
        <v>1432.7599999999998</v>
      </c>
      <c r="AB21" s="165">
        <f>INDEX('Waste Composition'!$P$5:$P$20,MATCH('6. YTS UCRTS+Decentral Compost'!AB$4,'Waste Composition'!$O$5:$O$20,0))*$B21</f>
        <v>1517.04</v>
      </c>
      <c r="AC21" s="165">
        <f>INDEX('Waste Composition'!$P$5:$P$20,MATCH('6. YTS UCRTS+Decentral Compost'!AC$4,'Waste Composition'!$O$5:$O$20,0))*$B21</f>
        <v>758.52</v>
      </c>
      <c r="AD21" s="165">
        <f>INDEX('Waste Composition'!$P$5:$P$20,MATCH('6. YTS UCRTS+Decentral Compost'!AD$4,'Waste Composition'!$O$5:$O$20,0))*$B21</f>
        <v>126.42</v>
      </c>
      <c r="AE21" s="165">
        <f>INDEX('Waste Composition'!$P$5:$P$20,MATCH('6. YTS UCRTS+Decentral Compost'!AE$4,'Waste Composition'!$O$5:$O$20,0))*$B21</f>
        <v>210.70000000000002</v>
      </c>
      <c r="AF21" s="165">
        <f>INDEX('Waste Composition'!$P$5:$P$20,MATCH('6. YTS UCRTS+Decentral Compost'!AF$4,'Waste Composition'!$O$5:$O$20,0))*$B21</f>
        <v>42.14</v>
      </c>
      <c r="AG21" s="165">
        <f>INDEX('Waste Composition'!$P$5:$P$20,MATCH('6. YTS UCRTS+Decentral Compost'!AG$4,'Waste Composition'!$O$5:$O$20,0))*$B21</f>
        <v>632.1</v>
      </c>
      <c r="AH21" s="165">
        <f>INDEX('Waste Composition'!$P$5:$P$20,MATCH('6. YTS UCRTS+Decentral Compost'!AH$4,'Waste Composition'!$O$5:$O$20,0))*$B21</f>
        <v>84.28</v>
      </c>
      <c r="AI21" s="165">
        <f>INDEX('Waste Composition'!$P$5:$P$20,MATCH('6. YTS UCRTS+Decentral Compost'!AI$4,'Waste Composition'!$O$5:$O$20,0))*$B21</f>
        <v>84.28</v>
      </c>
      <c r="AJ21" s="165">
        <f>INDEX('Waste Composition'!$P$5:$P$20,MATCH('6. YTS UCRTS+Decentral Compost'!AJ$4,'Waste Composition'!$O$5:$O$20,0))*$B21</f>
        <v>210.70000000000002</v>
      </c>
      <c r="AK21" s="165">
        <f>INDEX('Waste Composition'!$P$5:$P$20,MATCH('6. YTS UCRTS+Decentral Compost'!AK$4,'Waste Composition'!$O$5:$O$20,0))*$B21</f>
        <v>252.84</v>
      </c>
      <c r="AL21" s="165">
        <f>INDEX('Waste Composition'!$P$5:$P$20,MATCH('6. YTS UCRTS+Decentral Compost'!AL$4,'Waste Composition'!$O$5:$O$20,0))*$B21</f>
        <v>1011.36</v>
      </c>
      <c r="AM21" s="165">
        <f>INDEX('Waste Composition'!$P$5:$P$20,MATCH('6. YTS UCRTS+Decentral Compost'!AM$4,'Waste Composition'!$O$5:$O$20,0))*$B21</f>
        <v>42.14</v>
      </c>
      <c r="AN21" s="165">
        <f>INDEX('Waste Composition'!$P$5:$P$20,MATCH('6. YTS UCRTS+Decentral Compost'!AN$4,'Waste Composition'!$O$5:$O$20,0))*$B21</f>
        <v>1011.36</v>
      </c>
      <c r="AO21" s="175">
        <f>INDEX('Waste Composition'!$P$5:$P$20,MATCH('6. YTS UCRTS+Decentral Compost'!AO$4,'Waste Composition'!$O$5:$O$20,0))*$B21</f>
        <v>674.24</v>
      </c>
      <c r="AQ21" s="216">
        <v>0</v>
      </c>
      <c r="AR21" s="217">
        <v>0</v>
      </c>
      <c r="AS21" s="217">
        <v>0</v>
      </c>
      <c r="AT21" s="217">
        <v>0</v>
      </c>
      <c r="AU21" s="217">
        <v>0</v>
      </c>
      <c r="AV21" s="217">
        <v>0</v>
      </c>
      <c r="AW21" s="217">
        <v>0</v>
      </c>
      <c r="AX21" s="217">
        <v>0</v>
      </c>
      <c r="AY21" s="217">
        <v>0</v>
      </c>
      <c r="AZ21" s="217">
        <v>0</v>
      </c>
      <c r="BA21" s="217">
        <v>0</v>
      </c>
      <c r="BB21" s="217">
        <v>0</v>
      </c>
      <c r="BC21" s="217">
        <v>0</v>
      </c>
      <c r="BD21" s="217">
        <v>0</v>
      </c>
      <c r="BE21" s="217">
        <v>0</v>
      </c>
      <c r="BF21" s="217">
        <v>0</v>
      </c>
      <c r="BH21" s="216">
        <v>0</v>
      </c>
      <c r="BI21" s="217">
        <v>0</v>
      </c>
      <c r="BJ21" s="217">
        <v>0</v>
      </c>
      <c r="BK21" s="217">
        <v>0</v>
      </c>
      <c r="BL21" s="217">
        <v>0</v>
      </c>
      <c r="BM21" s="217">
        <v>0</v>
      </c>
      <c r="BN21" s="217">
        <v>0</v>
      </c>
      <c r="BO21" s="217">
        <v>0</v>
      </c>
      <c r="BP21" s="217">
        <v>0</v>
      </c>
      <c r="BQ21" s="217">
        <v>0</v>
      </c>
      <c r="BR21" s="217">
        <v>0</v>
      </c>
      <c r="BS21" s="217">
        <v>0</v>
      </c>
      <c r="BT21" s="217">
        <v>0</v>
      </c>
      <c r="BU21" s="217">
        <v>0</v>
      </c>
      <c r="BV21" s="217">
        <v>0</v>
      </c>
      <c r="BW21" s="220">
        <v>0</v>
      </c>
      <c r="BY21" s="214">
        <v>1</v>
      </c>
      <c r="BZ21" s="215">
        <f>'Waste Composition'!$G$5/'Waste Composition'!$P$5</f>
        <v>0.4705882352941177</v>
      </c>
      <c r="CA21" s="217">
        <v>0</v>
      </c>
      <c r="CB21" s="217">
        <v>0</v>
      </c>
      <c r="CC21" s="215">
        <v>1</v>
      </c>
      <c r="CD21" s="215">
        <v>1</v>
      </c>
      <c r="CE21" s="215">
        <v>1</v>
      </c>
      <c r="CF21" s="215">
        <v>1</v>
      </c>
      <c r="CG21" s="215">
        <v>1</v>
      </c>
      <c r="CH21" s="215">
        <v>1</v>
      </c>
      <c r="CI21" s="215">
        <v>1</v>
      </c>
      <c r="CJ21" s="215">
        <v>1</v>
      </c>
      <c r="CK21" s="215">
        <v>1</v>
      </c>
      <c r="CL21" s="215">
        <v>1</v>
      </c>
      <c r="CM21" s="215">
        <v>1</v>
      </c>
      <c r="CN21" s="219">
        <v>1</v>
      </c>
      <c r="CP21" s="216">
        <v>0</v>
      </c>
      <c r="CQ21" s="217">
        <v>0</v>
      </c>
      <c r="CR21" s="217">
        <v>0</v>
      </c>
      <c r="CS21" s="217">
        <v>0</v>
      </c>
      <c r="CT21" s="217">
        <v>0</v>
      </c>
      <c r="CU21" s="217">
        <v>0</v>
      </c>
      <c r="CV21" s="217">
        <v>0</v>
      </c>
      <c r="CW21" s="217">
        <v>0</v>
      </c>
      <c r="CX21" s="217">
        <v>0</v>
      </c>
      <c r="CY21" s="217">
        <v>0</v>
      </c>
      <c r="CZ21" s="217">
        <v>0</v>
      </c>
      <c r="DA21" s="217">
        <v>0</v>
      </c>
      <c r="DB21" s="217">
        <v>0</v>
      </c>
      <c r="DC21" s="217">
        <v>0</v>
      </c>
      <c r="DD21" s="217">
        <v>0</v>
      </c>
      <c r="DE21" s="220">
        <v>0</v>
      </c>
      <c r="DG21" s="216">
        <v>0</v>
      </c>
      <c r="DH21" s="217">
        <f>'Waste Composition'!$G$16/'Waste Composition'!$P$5</f>
        <v>0.52941176470588236</v>
      </c>
      <c r="DI21" s="217">
        <v>1</v>
      </c>
      <c r="DJ21" s="217">
        <v>1</v>
      </c>
      <c r="DK21" s="217">
        <v>0</v>
      </c>
      <c r="DL21" s="217">
        <v>0</v>
      </c>
      <c r="DM21" s="217">
        <v>0</v>
      </c>
      <c r="DN21" s="217">
        <v>0</v>
      </c>
      <c r="DO21" s="217">
        <v>0</v>
      </c>
      <c r="DP21" s="217">
        <v>0</v>
      </c>
      <c r="DQ21" s="217">
        <v>0</v>
      </c>
      <c r="DR21" s="217">
        <v>0</v>
      </c>
      <c r="DS21" s="217">
        <v>0</v>
      </c>
      <c r="DT21" s="217">
        <v>0</v>
      </c>
      <c r="DU21" s="217">
        <v>0</v>
      </c>
      <c r="DV21" s="220">
        <v>0</v>
      </c>
      <c r="DX21" s="216">
        <v>0</v>
      </c>
      <c r="DY21" s="217">
        <v>0</v>
      </c>
      <c r="DZ21" s="217">
        <v>0</v>
      </c>
      <c r="EA21" s="217">
        <v>0</v>
      </c>
      <c r="EB21" s="217">
        <v>0</v>
      </c>
      <c r="EC21" s="217">
        <v>0</v>
      </c>
      <c r="ED21" s="217">
        <v>0</v>
      </c>
      <c r="EE21" s="217">
        <v>0</v>
      </c>
      <c r="EF21" s="217">
        <v>0</v>
      </c>
      <c r="EG21" s="217">
        <v>0</v>
      </c>
      <c r="EH21" s="217">
        <v>0</v>
      </c>
      <c r="EI21" s="217">
        <v>0</v>
      </c>
      <c r="EJ21" s="217">
        <v>0</v>
      </c>
      <c r="EK21" s="217">
        <v>0</v>
      </c>
      <c r="EL21" s="217">
        <v>0</v>
      </c>
      <c r="EM21" s="220">
        <v>0</v>
      </c>
      <c r="EO21" s="174">
        <f>$Z$21*AQ21</f>
        <v>0</v>
      </c>
      <c r="EP21" s="165">
        <f>$AA$21*AR21</f>
        <v>0</v>
      </c>
      <c r="EQ21" s="165">
        <f>$AB$21*AS21</f>
        <v>0</v>
      </c>
      <c r="ER21" s="165">
        <f>$AC$21*AT21</f>
        <v>0</v>
      </c>
      <c r="ES21" s="165">
        <f>$AD$21*AU21</f>
        <v>0</v>
      </c>
      <c r="ET21" s="165">
        <f>$AE$21*AV21</f>
        <v>0</v>
      </c>
      <c r="EU21" s="165">
        <f>$AF$21*AW21</f>
        <v>0</v>
      </c>
      <c r="EV21" s="165">
        <f>$AG$21*AX21</f>
        <v>0</v>
      </c>
      <c r="EW21" s="165">
        <f>$AH$21*AY21</f>
        <v>0</v>
      </c>
      <c r="EX21" s="165">
        <f>$AI$21*AZ21</f>
        <v>0</v>
      </c>
      <c r="EY21" s="165">
        <f>$AJ$21*BA21</f>
        <v>0</v>
      </c>
      <c r="EZ21" s="165">
        <f>$AK$21*BB21</f>
        <v>0</v>
      </c>
      <c r="FA21" s="165">
        <f>$AL$21*BC21</f>
        <v>0</v>
      </c>
      <c r="FB21" s="165">
        <f>$AM$21*BD21</f>
        <v>0</v>
      </c>
      <c r="FC21" s="165">
        <f>$AN$21*BE21</f>
        <v>0</v>
      </c>
      <c r="FD21" s="175">
        <f>$AO$21*BF21</f>
        <v>0</v>
      </c>
      <c r="FE21" s="229"/>
      <c r="FF21" s="174">
        <f>$Z$21*BH21</f>
        <v>0</v>
      </c>
      <c r="FG21" s="165">
        <f>$AA$21*BI21</f>
        <v>0</v>
      </c>
      <c r="FH21" s="165">
        <f>$AB$21*BJ21</f>
        <v>0</v>
      </c>
      <c r="FI21" s="165">
        <f>$AC$21*BK21</f>
        <v>0</v>
      </c>
      <c r="FJ21" s="165">
        <f>$AD$21*BL21</f>
        <v>0</v>
      </c>
      <c r="FK21" s="165">
        <f>$AE$21*BM21</f>
        <v>0</v>
      </c>
      <c r="FL21" s="165">
        <f>$AF$21*BN21</f>
        <v>0</v>
      </c>
      <c r="FM21" s="165">
        <f>$AG$21*BO21</f>
        <v>0</v>
      </c>
      <c r="FN21" s="165">
        <f>$AH$21*BP21</f>
        <v>0</v>
      </c>
      <c r="FO21" s="165">
        <f>$AI$21*BQ21</f>
        <v>0</v>
      </c>
      <c r="FP21" s="165">
        <f>$AJ$21*BR21</f>
        <v>0</v>
      </c>
      <c r="FQ21" s="165">
        <f>$AK$21*BS21</f>
        <v>0</v>
      </c>
      <c r="FR21" s="165">
        <f>$AL$21*BT21</f>
        <v>0</v>
      </c>
      <c r="FS21" s="165">
        <f>$AM$21*BU21</f>
        <v>0</v>
      </c>
      <c r="FT21" s="165">
        <f>$AN$21*BV21</f>
        <v>0</v>
      </c>
      <c r="FU21" s="175">
        <f>$AO$21*BW21</f>
        <v>0</v>
      </c>
      <c r="FV21" s="229"/>
      <c r="FW21" s="174">
        <f>$Z$21*BY21</f>
        <v>337.12</v>
      </c>
      <c r="FX21" s="165">
        <f>$AA$21*BZ21</f>
        <v>674.24</v>
      </c>
      <c r="FY21" s="165">
        <f>$AB$21*CA21</f>
        <v>0</v>
      </c>
      <c r="FZ21" s="165">
        <f>$AC$21*CB21</f>
        <v>0</v>
      </c>
      <c r="GA21" s="165">
        <f>$AD$21*CC21</f>
        <v>126.42</v>
      </c>
      <c r="GB21" s="165">
        <f>$AE$21*CD21</f>
        <v>210.70000000000002</v>
      </c>
      <c r="GC21" s="165">
        <f>$AF$21*CE21</f>
        <v>42.14</v>
      </c>
      <c r="GD21" s="165">
        <f>$AG$21*CF21</f>
        <v>632.1</v>
      </c>
      <c r="GE21" s="165">
        <f>$AH$21*CG21</f>
        <v>84.28</v>
      </c>
      <c r="GF21" s="165">
        <f>$AI$21*CH21</f>
        <v>84.28</v>
      </c>
      <c r="GG21" s="165">
        <f>$AJ$21*CI21</f>
        <v>210.70000000000002</v>
      </c>
      <c r="GH21" s="165">
        <f>$AK$21*CJ21</f>
        <v>252.84</v>
      </c>
      <c r="GI21" s="165">
        <f>$AL$21*CK21</f>
        <v>1011.36</v>
      </c>
      <c r="GJ21" s="165">
        <f>$AM$21*CL21</f>
        <v>42.14</v>
      </c>
      <c r="GK21" s="165">
        <f>$AN$21*CM21</f>
        <v>1011.36</v>
      </c>
      <c r="GL21" s="175">
        <f>$AO$21*CN21</f>
        <v>674.24</v>
      </c>
      <c r="GM21" s="229"/>
      <c r="GN21" s="174">
        <f>$Z$21*CP21</f>
        <v>0</v>
      </c>
      <c r="GO21" s="165">
        <f>$AA$21*CQ21</f>
        <v>0</v>
      </c>
      <c r="GP21" s="165">
        <f>$AB$21*CR21</f>
        <v>0</v>
      </c>
      <c r="GQ21" s="165">
        <f>$AC$21*CS21</f>
        <v>0</v>
      </c>
      <c r="GR21" s="165">
        <f>$AD$21*CT21</f>
        <v>0</v>
      </c>
      <c r="GS21" s="165">
        <f>$AE$21*CU21</f>
        <v>0</v>
      </c>
      <c r="GT21" s="165">
        <f>$AF$21*CV21</f>
        <v>0</v>
      </c>
      <c r="GU21" s="165">
        <f>$AG$21*CW21</f>
        <v>0</v>
      </c>
      <c r="GV21" s="165">
        <f>$AH$21*CX21</f>
        <v>0</v>
      </c>
      <c r="GW21" s="165">
        <f>$AI$21*CY21</f>
        <v>0</v>
      </c>
      <c r="GX21" s="165">
        <f>$AJ$21*CZ21</f>
        <v>0</v>
      </c>
      <c r="GY21" s="165">
        <f>$AK$21*DA21</f>
        <v>0</v>
      </c>
      <c r="GZ21" s="165">
        <f>$AL$21*DB21</f>
        <v>0</v>
      </c>
      <c r="HA21" s="165">
        <f>$AM$21*DC21</f>
        <v>0</v>
      </c>
      <c r="HB21" s="165">
        <f>$AN$21*DD21</f>
        <v>0</v>
      </c>
      <c r="HC21" s="175">
        <f>$AO$21*DE21</f>
        <v>0</v>
      </c>
      <c r="HD21" s="229"/>
      <c r="HE21" s="174">
        <f>$Z$21*DG21</f>
        <v>0</v>
      </c>
      <c r="HF21" s="165">
        <f>$AA$21*DH21</f>
        <v>758.51999999999987</v>
      </c>
      <c r="HG21" s="165">
        <f>$AB$21*DI21</f>
        <v>1517.04</v>
      </c>
      <c r="HH21" s="165">
        <f>$AC$21*DJ21</f>
        <v>758.52</v>
      </c>
      <c r="HI21" s="165">
        <f>$AD$21*DK21</f>
        <v>0</v>
      </c>
      <c r="HJ21" s="165">
        <f>$AE$21*DL21</f>
        <v>0</v>
      </c>
      <c r="HK21" s="165">
        <f>$AF$21*DM21</f>
        <v>0</v>
      </c>
      <c r="HL21" s="165">
        <f>$AG$21*DN21</f>
        <v>0</v>
      </c>
      <c r="HM21" s="165">
        <f>$AH$21*DO21</f>
        <v>0</v>
      </c>
      <c r="HN21" s="165">
        <f>$AI$21*DP21</f>
        <v>0</v>
      </c>
      <c r="HO21" s="165">
        <f>$AJ$21*DQ21</f>
        <v>0</v>
      </c>
      <c r="HP21" s="165">
        <f>$AK$21*DR21</f>
        <v>0</v>
      </c>
      <c r="HQ21" s="165">
        <f>$AL$21*DS21</f>
        <v>0</v>
      </c>
      <c r="HR21" s="165">
        <f>$AM$21*DT21</f>
        <v>0</v>
      </c>
      <c r="HS21" s="165">
        <f>$AN$21*DU21</f>
        <v>0</v>
      </c>
      <c r="HT21" s="175">
        <f>$AO$21*DV21</f>
        <v>0</v>
      </c>
      <c r="HU21" s="229"/>
      <c r="HV21" s="174">
        <f>$Z$21*DX21</f>
        <v>0</v>
      </c>
      <c r="HW21" s="165">
        <f>$AA$21*DY21</f>
        <v>0</v>
      </c>
      <c r="HX21" s="165">
        <f>$AB$21*DZ21</f>
        <v>0</v>
      </c>
      <c r="HY21" s="165">
        <f>$AC$21*EA21</f>
        <v>0</v>
      </c>
      <c r="HZ21" s="165">
        <f>$AD$21*EB21</f>
        <v>0</v>
      </c>
      <c r="IA21" s="165">
        <f>$AE$21*EC21</f>
        <v>0</v>
      </c>
      <c r="IB21" s="165">
        <f>$AF$21*ED21</f>
        <v>0</v>
      </c>
      <c r="IC21" s="165">
        <f>$AG$21*EE21</f>
        <v>0</v>
      </c>
      <c r="ID21" s="165">
        <f>$AH$21*EF21</f>
        <v>0</v>
      </c>
      <c r="IE21" s="165">
        <f>$AI$21*EG21</f>
        <v>0</v>
      </c>
      <c r="IF21" s="165">
        <f>$AJ$21*EH21</f>
        <v>0</v>
      </c>
      <c r="IG21" s="165">
        <f>$AK$21*EI21</f>
        <v>0</v>
      </c>
      <c r="IH21" s="165">
        <f>$AL$21*EJ21</f>
        <v>0</v>
      </c>
      <c r="II21" s="165">
        <f>$AM$21*EK21</f>
        <v>0</v>
      </c>
      <c r="IJ21" s="165">
        <f>$AN$21*EL21</f>
        <v>0</v>
      </c>
      <c r="IK21" s="175">
        <f>$AO$21*EM21</f>
        <v>0</v>
      </c>
    </row>
    <row r="22" spans="1:253">
      <c r="A22" s="75" t="s">
        <v>270</v>
      </c>
      <c r="B22" s="191">
        <f>AVERAGE(B5:B21)</f>
        <v>3882.9505882352942</v>
      </c>
      <c r="C22" s="76"/>
      <c r="D22" s="76"/>
      <c r="E22" s="76"/>
      <c r="F22" s="76"/>
      <c r="G22" s="76"/>
      <c r="H22" s="77"/>
      <c r="I22" s="76"/>
      <c r="J22" s="76"/>
      <c r="K22" s="76"/>
      <c r="L22" s="76"/>
      <c r="M22" s="76"/>
      <c r="N22" s="176"/>
      <c r="O22" s="76"/>
      <c r="P22" s="182"/>
      <c r="Q22" s="250"/>
      <c r="R22" s="145"/>
      <c r="S22" s="145"/>
      <c r="T22" s="251"/>
      <c r="U22" s="170">
        <f>AVERAGE(U5:U21)</f>
        <v>4.8226796890978463</v>
      </c>
      <c r="V22" s="163">
        <f>AVERAGE(V5:V21)</f>
        <v>1.5540621980455382</v>
      </c>
      <c r="W22" s="163">
        <f>AVERAGE(W5:W21)</f>
        <v>0</v>
      </c>
      <c r="X22" s="171">
        <f>AVERAGE(X5:X21)</f>
        <v>70.685611332682925</v>
      </c>
      <c r="Z22" s="170">
        <f>AVERAGE(Z5:Z21)</f>
        <v>155.31802352941173</v>
      </c>
      <c r="AA22" s="163">
        <f t="shared" ref="AA22:AO22" si="11">AVERAGE(AA5:AA21)</f>
        <v>660.10159999999996</v>
      </c>
      <c r="AB22" s="163">
        <f t="shared" si="11"/>
        <v>698.93110588235288</v>
      </c>
      <c r="AC22" s="163">
        <f t="shared" si="11"/>
        <v>349.46555294117644</v>
      </c>
      <c r="AD22" s="163">
        <f t="shared" si="11"/>
        <v>58.2442588235294</v>
      </c>
      <c r="AE22" s="163">
        <f t="shared" si="11"/>
        <v>97.073764705882354</v>
      </c>
      <c r="AF22" s="163">
        <f t="shared" si="11"/>
        <v>19.414752941176467</v>
      </c>
      <c r="AG22" s="163">
        <f t="shared" si="11"/>
        <v>291.22129411764712</v>
      </c>
      <c r="AH22" s="163">
        <f t="shared" si="11"/>
        <v>38.829505882352933</v>
      </c>
      <c r="AI22" s="163">
        <f t="shared" si="11"/>
        <v>38.829505882352933</v>
      </c>
      <c r="AJ22" s="163">
        <f t="shared" si="11"/>
        <v>97.073764705882354</v>
      </c>
      <c r="AK22" s="163">
        <f t="shared" si="11"/>
        <v>116.4885176470588</v>
      </c>
      <c r="AL22" s="163">
        <f t="shared" si="11"/>
        <v>465.9540705882352</v>
      </c>
      <c r="AM22" s="163">
        <f t="shared" si="11"/>
        <v>19.414752941176467</v>
      </c>
      <c r="AN22" s="163">
        <f t="shared" si="11"/>
        <v>465.9540705882352</v>
      </c>
      <c r="AO22" s="171">
        <f t="shared" si="11"/>
        <v>310.63604705882346</v>
      </c>
      <c r="AQ22" s="170"/>
      <c r="AR22" s="163"/>
      <c r="AS22" s="163"/>
      <c r="AT22" s="163"/>
      <c r="AU22" s="163"/>
      <c r="AV22" s="163"/>
      <c r="AW22" s="163"/>
      <c r="AX22" s="163"/>
      <c r="AY22" s="163"/>
      <c r="AZ22" s="163"/>
      <c r="BA22" s="163"/>
      <c r="BB22" s="163"/>
      <c r="BC22" s="163"/>
      <c r="BD22" s="163"/>
      <c r="BE22" s="163"/>
      <c r="BF22" s="171"/>
      <c r="BH22" s="212"/>
      <c r="BI22" s="213"/>
      <c r="BJ22" s="213"/>
      <c r="BK22" s="213"/>
      <c r="BL22" s="213"/>
      <c r="BM22" s="213"/>
      <c r="BN22" s="213"/>
      <c r="BO22" s="213"/>
      <c r="BP22" s="213"/>
      <c r="BQ22" s="213"/>
      <c r="BR22" s="213"/>
      <c r="BS22" s="213"/>
      <c r="BT22" s="213"/>
      <c r="BU22" s="213"/>
      <c r="BV22" s="213"/>
      <c r="BW22" s="218"/>
      <c r="BY22" s="212"/>
      <c r="BZ22" s="213"/>
      <c r="CA22" s="213"/>
      <c r="CB22" s="213"/>
      <c r="CC22" s="213"/>
      <c r="CD22" s="213"/>
      <c r="CE22" s="213"/>
      <c r="CF22" s="213"/>
      <c r="CG22" s="213"/>
      <c r="CH22" s="213"/>
      <c r="CI22" s="213"/>
      <c r="CJ22" s="213"/>
      <c r="CK22" s="213"/>
      <c r="CL22" s="213"/>
      <c r="CM22" s="213"/>
      <c r="CN22" s="218"/>
      <c r="CP22" s="212"/>
      <c r="CQ22" s="213"/>
      <c r="CR22" s="213"/>
      <c r="CS22" s="213"/>
      <c r="CT22" s="213"/>
      <c r="CU22" s="213"/>
      <c r="CV22" s="213"/>
      <c r="CW22" s="213"/>
      <c r="CX22" s="213"/>
      <c r="CY22" s="213"/>
      <c r="CZ22" s="213"/>
      <c r="DA22" s="213"/>
      <c r="DB22" s="213"/>
      <c r="DC22" s="213"/>
      <c r="DD22" s="213"/>
      <c r="DE22" s="218"/>
      <c r="DG22" s="212"/>
      <c r="DH22" s="163"/>
      <c r="DI22" s="163"/>
      <c r="DJ22" s="163"/>
      <c r="DK22" s="213"/>
      <c r="DL22" s="213"/>
      <c r="DM22" s="213"/>
      <c r="DN22" s="213"/>
      <c r="DO22" s="213"/>
      <c r="DP22" s="213"/>
      <c r="DQ22" s="213"/>
      <c r="DR22" s="213"/>
      <c r="DS22" s="213"/>
      <c r="DT22" s="213"/>
      <c r="DU22" s="213"/>
      <c r="DV22" s="218"/>
      <c r="DX22" s="212"/>
      <c r="DY22" s="213"/>
      <c r="DZ22" s="213"/>
      <c r="EA22" s="213"/>
      <c r="EB22" s="213"/>
      <c r="EC22" s="213"/>
      <c r="ED22" s="213"/>
      <c r="EE22" s="213"/>
      <c r="EF22" s="213"/>
      <c r="EG22" s="213"/>
      <c r="EH22" s="213"/>
      <c r="EI22" s="213"/>
      <c r="EJ22" s="213"/>
      <c r="EK22" s="213"/>
      <c r="EL22" s="213"/>
      <c r="EM22" s="218"/>
      <c r="EO22" s="170">
        <f>AVERAGE(EO5:EO21)</f>
        <v>0</v>
      </c>
      <c r="EP22" s="163">
        <f t="shared" ref="EP22:FD22" si="12">AVERAGE(EP5:EP21)</f>
        <v>0</v>
      </c>
      <c r="EQ22" s="163">
        <f t="shared" si="12"/>
        <v>0</v>
      </c>
      <c r="ER22" s="163">
        <f t="shared" si="12"/>
        <v>0</v>
      </c>
      <c r="ES22" s="163">
        <f t="shared" si="12"/>
        <v>0</v>
      </c>
      <c r="ET22" s="163">
        <f t="shared" si="12"/>
        <v>0</v>
      </c>
      <c r="EU22" s="163">
        <f t="shared" si="12"/>
        <v>0</v>
      </c>
      <c r="EV22" s="163">
        <f t="shared" si="12"/>
        <v>0</v>
      </c>
      <c r="EW22" s="163">
        <f t="shared" si="12"/>
        <v>0</v>
      </c>
      <c r="EX22" s="163">
        <f t="shared" si="12"/>
        <v>0</v>
      </c>
      <c r="EY22" s="163">
        <f t="shared" si="12"/>
        <v>0</v>
      </c>
      <c r="EZ22" s="163">
        <f t="shared" si="12"/>
        <v>0</v>
      </c>
      <c r="FA22" s="163">
        <f t="shared" si="12"/>
        <v>0</v>
      </c>
      <c r="FB22" s="163">
        <f t="shared" si="12"/>
        <v>0</v>
      </c>
      <c r="FC22" s="163">
        <f t="shared" si="12"/>
        <v>0</v>
      </c>
      <c r="FD22" s="171">
        <f t="shared" si="12"/>
        <v>0</v>
      </c>
      <c r="FE22" s="229"/>
      <c r="FF22" s="170">
        <f>AVERAGE(FF5:FF21)</f>
        <v>0</v>
      </c>
      <c r="FG22" s="163">
        <f t="shared" ref="FG22:FU22" si="13">AVERAGE(FG5:FG21)</f>
        <v>0</v>
      </c>
      <c r="FH22" s="163">
        <f t="shared" si="13"/>
        <v>0</v>
      </c>
      <c r="FI22" s="163">
        <f t="shared" si="13"/>
        <v>0</v>
      </c>
      <c r="FJ22" s="163">
        <f t="shared" si="13"/>
        <v>0</v>
      </c>
      <c r="FK22" s="163">
        <f t="shared" si="13"/>
        <v>0</v>
      </c>
      <c r="FL22" s="163">
        <f t="shared" si="13"/>
        <v>0</v>
      </c>
      <c r="FM22" s="163">
        <f t="shared" si="13"/>
        <v>0</v>
      </c>
      <c r="FN22" s="163">
        <f t="shared" si="13"/>
        <v>0</v>
      </c>
      <c r="FO22" s="163">
        <f t="shared" si="13"/>
        <v>0</v>
      </c>
      <c r="FP22" s="163">
        <f t="shared" si="13"/>
        <v>0</v>
      </c>
      <c r="FQ22" s="163">
        <f t="shared" si="13"/>
        <v>0</v>
      </c>
      <c r="FR22" s="163">
        <f t="shared" si="13"/>
        <v>0</v>
      </c>
      <c r="FS22" s="163">
        <f t="shared" si="13"/>
        <v>0</v>
      </c>
      <c r="FT22" s="163">
        <f t="shared" si="13"/>
        <v>0</v>
      </c>
      <c r="FU22" s="171">
        <f t="shared" si="13"/>
        <v>0</v>
      </c>
      <c r="FV22" s="229"/>
      <c r="FW22" s="170">
        <f>AVERAGE(FW5:FW21)</f>
        <v>155.31802352941173</v>
      </c>
      <c r="FX22" s="163">
        <f t="shared" ref="FX22:GL22" si="14">AVERAGE(FX5:FX21)</f>
        <v>310.63604705882352</v>
      </c>
      <c r="FY22" s="163">
        <f t="shared" si="14"/>
        <v>0</v>
      </c>
      <c r="FZ22" s="163">
        <f t="shared" si="14"/>
        <v>0</v>
      </c>
      <c r="GA22" s="163">
        <f t="shared" si="14"/>
        <v>58.2442588235294</v>
      </c>
      <c r="GB22" s="163">
        <f t="shared" si="14"/>
        <v>97.073764705882354</v>
      </c>
      <c r="GC22" s="163">
        <f t="shared" si="14"/>
        <v>19.414752941176467</v>
      </c>
      <c r="GD22" s="163">
        <f t="shared" si="14"/>
        <v>291.22129411764712</v>
      </c>
      <c r="GE22" s="163">
        <f t="shared" si="14"/>
        <v>38.829505882352933</v>
      </c>
      <c r="GF22" s="163">
        <f t="shared" si="14"/>
        <v>38.829505882352933</v>
      </c>
      <c r="GG22" s="163">
        <f t="shared" si="14"/>
        <v>97.073764705882354</v>
      </c>
      <c r="GH22" s="163">
        <f t="shared" si="14"/>
        <v>116.4885176470588</v>
      </c>
      <c r="GI22" s="163">
        <f t="shared" si="14"/>
        <v>465.9540705882352</v>
      </c>
      <c r="GJ22" s="163">
        <f t="shared" si="14"/>
        <v>19.414752941176467</v>
      </c>
      <c r="GK22" s="163">
        <f t="shared" si="14"/>
        <v>465.9540705882352</v>
      </c>
      <c r="GL22" s="171">
        <f t="shared" si="14"/>
        <v>310.63604705882346</v>
      </c>
      <c r="GM22" s="229"/>
      <c r="GN22" s="170">
        <f>AVERAGE(GN5:GN21)</f>
        <v>0</v>
      </c>
      <c r="GO22" s="163">
        <f t="shared" ref="GO22:HC22" si="15">AVERAGE(GO5:GO21)</f>
        <v>0</v>
      </c>
      <c r="GP22" s="163">
        <f t="shared" si="15"/>
        <v>0</v>
      </c>
      <c r="GQ22" s="163">
        <f t="shared" si="15"/>
        <v>0</v>
      </c>
      <c r="GR22" s="163">
        <f t="shared" si="15"/>
        <v>0</v>
      </c>
      <c r="GS22" s="163">
        <f t="shared" si="15"/>
        <v>0</v>
      </c>
      <c r="GT22" s="163">
        <f t="shared" si="15"/>
        <v>0</v>
      </c>
      <c r="GU22" s="163">
        <f t="shared" si="15"/>
        <v>0</v>
      </c>
      <c r="GV22" s="163">
        <f t="shared" si="15"/>
        <v>0</v>
      </c>
      <c r="GW22" s="163">
        <f t="shared" si="15"/>
        <v>0</v>
      </c>
      <c r="GX22" s="163">
        <f t="shared" si="15"/>
        <v>0</v>
      </c>
      <c r="GY22" s="163">
        <f t="shared" si="15"/>
        <v>0</v>
      </c>
      <c r="GZ22" s="163">
        <f t="shared" si="15"/>
        <v>0</v>
      </c>
      <c r="HA22" s="163">
        <f t="shared" si="15"/>
        <v>0</v>
      </c>
      <c r="HB22" s="163">
        <f t="shared" si="15"/>
        <v>0</v>
      </c>
      <c r="HC22" s="171">
        <f t="shared" si="15"/>
        <v>0</v>
      </c>
      <c r="HD22" s="229"/>
      <c r="HE22" s="170">
        <f>AVERAGE(HE5:HE21)</f>
        <v>0</v>
      </c>
      <c r="HF22" s="163">
        <f t="shared" ref="HF22:HT22" si="16">AVERAGE(HF5:HF21)</f>
        <v>349.46555294117638</v>
      </c>
      <c r="HG22" s="163">
        <f t="shared" si="16"/>
        <v>698.93110588235288</v>
      </c>
      <c r="HH22" s="163">
        <f t="shared" si="16"/>
        <v>349.46555294117644</v>
      </c>
      <c r="HI22" s="163">
        <f t="shared" si="16"/>
        <v>0</v>
      </c>
      <c r="HJ22" s="163">
        <f t="shared" si="16"/>
        <v>0</v>
      </c>
      <c r="HK22" s="163">
        <f t="shared" si="16"/>
        <v>0</v>
      </c>
      <c r="HL22" s="163">
        <f t="shared" si="16"/>
        <v>0</v>
      </c>
      <c r="HM22" s="163">
        <f t="shared" si="16"/>
        <v>0</v>
      </c>
      <c r="HN22" s="163">
        <f t="shared" si="16"/>
        <v>0</v>
      </c>
      <c r="HO22" s="163">
        <f t="shared" si="16"/>
        <v>0</v>
      </c>
      <c r="HP22" s="163">
        <f t="shared" si="16"/>
        <v>0</v>
      </c>
      <c r="HQ22" s="163">
        <f t="shared" si="16"/>
        <v>0</v>
      </c>
      <c r="HR22" s="163">
        <f t="shared" si="16"/>
        <v>0</v>
      </c>
      <c r="HS22" s="163">
        <f t="shared" si="16"/>
        <v>0</v>
      </c>
      <c r="HT22" s="171">
        <f t="shared" si="16"/>
        <v>0</v>
      </c>
      <c r="HU22" s="229"/>
      <c r="HV22" s="170">
        <f>AVERAGE(HV5:HV21)</f>
        <v>0</v>
      </c>
      <c r="HW22" s="163">
        <f t="shared" ref="HW22:IK22" si="17">AVERAGE(HW5:HW21)</f>
        <v>0</v>
      </c>
      <c r="HX22" s="163">
        <f t="shared" si="17"/>
        <v>0</v>
      </c>
      <c r="HY22" s="163">
        <f t="shared" si="17"/>
        <v>0</v>
      </c>
      <c r="HZ22" s="163">
        <f t="shared" si="17"/>
        <v>0</v>
      </c>
      <c r="IA22" s="163">
        <f t="shared" si="17"/>
        <v>0</v>
      </c>
      <c r="IB22" s="163">
        <f t="shared" si="17"/>
        <v>0</v>
      </c>
      <c r="IC22" s="163">
        <f t="shared" si="17"/>
        <v>0</v>
      </c>
      <c r="ID22" s="163">
        <f t="shared" si="17"/>
        <v>0</v>
      </c>
      <c r="IE22" s="163">
        <f t="shared" si="17"/>
        <v>0</v>
      </c>
      <c r="IF22" s="163">
        <f t="shared" si="17"/>
        <v>0</v>
      </c>
      <c r="IG22" s="163">
        <f t="shared" si="17"/>
        <v>0</v>
      </c>
      <c r="IH22" s="163">
        <f t="shared" si="17"/>
        <v>0</v>
      </c>
      <c r="II22" s="163">
        <f t="shared" si="17"/>
        <v>0</v>
      </c>
      <c r="IJ22" s="163">
        <f t="shared" si="17"/>
        <v>0</v>
      </c>
      <c r="IK22" s="171">
        <f t="shared" si="17"/>
        <v>0</v>
      </c>
    </row>
    <row r="23" spans="1:253" ht="14.65" thickBot="1">
      <c r="A23" s="78" t="s">
        <v>271</v>
      </c>
      <c r="B23" s="192">
        <f>SUM(B5:B21)</f>
        <v>66010.16</v>
      </c>
      <c r="C23" s="79"/>
      <c r="D23" s="79"/>
      <c r="E23" s="79"/>
      <c r="F23" s="79"/>
      <c r="G23" s="79"/>
      <c r="H23" s="80"/>
      <c r="I23" s="79"/>
      <c r="J23" s="79"/>
      <c r="K23" s="79"/>
      <c r="L23" s="79"/>
      <c r="M23" s="79"/>
      <c r="N23" s="177"/>
      <c r="O23" s="79"/>
      <c r="P23" s="181"/>
      <c r="Q23" s="174"/>
      <c r="R23" s="165"/>
      <c r="S23" s="165"/>
      <c r="T23" s="175"/>
      <c r="U23" s="174">
        <f>SUM(U5:U21)</f>
        <v>81.985554714663394</v>
      </c>
      <c r="V23" s="165">
        <f>SUM(V5:V21)</f>
        <v>26.419057366774151</v>
      </c>
      <c r="W23" s="165">
        <f>SUM(W5:W21)</f>
        <v>0</v>
      </c>
      <c r="X23" s="175">
        <f>SUM(X5:X21)</f>
        <v>1201.6553926556098</v>
      </c>
      <c r="Z23" s="174">
        <f>SUM(Z5:Z21)</f>
        <v>2640.4063999999994</v>
      </c>
      <c r="AA23" s="165">
        <f t="shared" ref="AA23:AO23" si="18">SUM(AA5:AA21)</f>
        <v>11221.727199999999</v>
      </c>
      <c r="AB23" s="165">
        <f t="shared" si="18"/>
        <v>11881.828799999999</v>
      </c>
      <c r="AC23" s="165">
        <f t="shared" si="18"/>
        <v>5940.9143999999997</v>
      </c>
      <c r="AD23" s="165">
        <f t="shared" si="18"/>
        <v>990.15239999999983</v>
      </c>
      <c r="AE23" s="165">
        <f t="shared" si="18"/>
        <v>1650.2540000000001</v>
      </c>
      <c r="AF23" s="165">
        <f t="shared" si="18"/>
        <v>330.05079999999992</v>
      </c>
      <c r="AG23" s="165">
        <f t="shared" si="18"/>
        <v>4950.7620000000006</v>
      </c>
      <c r="AH23" s="165">
        <f t="shared" si="18"/>
        <v>660.10159999999985</v>
      </c>
      <c r="AI23" s="165">
        <f t="shared" si="18"/>
        <v>660.10159999999985</v>
      </c>
      <c r="AJ23" s="165">
        <f t="shared" si="18"/>
        <v>1650.2540000000001</v>
      </c>
      <c r="AK23" s="165">
        <f t="shared" si="18"/>
        <v>1980.3047999999997</v>
      </c>
      <c r="AL23" s="165">
        <f t="shared" si="18"/>
        <v>7921.2191999999986</v>
      </c>
      <c r="AM23" s="165">
        <f t="shared" si="18"/>
        <v>330.05079999999992</v>
      </c>
      <c r="AN23" s="165">
        <f t="shared" si="18"/>
        <v>7921.2191999999986</v>
      </c>
      <c r="AO23" s="175">
        <f t="shared" si="18"/>
        <v>5280.8127999999988</v>
      </c>
      <c r="AQ23" s="174"/>
      <c r="AR23" s="165"/>
      <c r="AS23" s="165"/>
      <c r="AT23" s="165"/>
      <c r="AU23" s="165"/>
      <c r="AV23" s="165"/>
      <c r="AW23" s="165"/>
      <c r="AX23" s="165"/>
      <c r="AY23" s="165"/>
      <c r="AZ23" s="165"/>
      <c r="BA23" s="165"/>
      <c r="BB23" s="165"/>
      <c r="BC23" s="165"/>
      <c r="BD23" s="165"/>
      <c r="BE23" s="165"/>
      <c r="BF23" s="175"/>
      <c r="BH23" s="216"/>
      <c r="BI23" s="217"/>
      <c r="BJ23" s="217"/>
      <c r="BK23" s="217"/>
      <c r="BL23" s="217"/>
      <c r="BM23" s="217"/>
      <c r="BN23" s="217"/>
      <c r="BO23" s="217"/>
      <c r="BP23" s="217"/>
      <c r="BQ23" s="217"/>
      <c r="BR23" s="217"/>
      <c r="BS23" s="217"/>
      <c r="BT23" s="217"/>
      <c r="BU23" s="217"/>
      <c r="BV23" s="217"/>
      <c r="BW23" s="220"/>
      <c r="BY23" s="216"/>
      <c r="BZ23" s="217"/>
      <c r="CA23" s="217"/>
      <c r="CB23" s="217"/>
      <c r="CC23" s="217"/>
      <c r="CD23" s="217"/>
      <c r="CE23" s="217"/>
      <c r="CF23" s="217"/>
      <c r="CG23" s="217"/>
      <c r="CH23" s="217"/>
      <c r="CI23" s="217"/>
      <c r="CJ23" s="217"/>
      <c r="CK23" s="217"/>
      <c r="CL23" s="217"/>
      <c r="CM23" s="217"/>
      <c r="CN23" s="220"/>
      <c r="CP23" s="216"/>
      <c r="CQ23" s="217"/>
      <c r="CR23" s="217"/>
      <c r="CS23" s="217"/>
      <c r="CT23" s="217"/>
      <c r="CU23" s="217"/>
      <c r="CV23" s="217"/>
      <c r="CW23" s="217"/>
      <c r="CX23" s="217"/>
      <c r="CY23" s="217"/>
      <c r="CZ23" s="217"/>
      <c r="DA23" s="217"/>
      <c r="DB23" s="217"/>
      <c r="DC23" s="217"/>
      <c r="DD23" s="217"/>
      <c r="DE23" s="220"/>
      <c r="DG23" s="216"/>
      <c r="DH23" s="165"/>
      <c r="DI23" s="165"/>
      <c r="DJ23" s="165"/>
      <c r="DK23" s="217"/>
      <c r="DL23" s="217"/>
      <c r="DM23" s="217"/>
      <c r="DN23" s="217"/>
      <c r="DO23" s="217"/>
      <c r="DP23" s="217"/>
      <c r="DQ23" s="217"/>
      <c r="DR23" s="217"/>
      <c r="DS23" s="217"/>
      <c r="DT23" s="217"/>
      <c r="DU23" s="217"/>
      <c r="DV23" s="220"/>
      <c r="DX23" s="216"/>
      <c r="DY23" s="217"/>
      <c r="DZ23" s="217"/>
      <c r="EA23" s="217"/>
      <c r="EB23" s="217"/>
      <c r="EC23" s="217"/>
      <c r="ED23" s="217"/>
      <c r="EE23" s="217"/>
      <c r="EF23" s="217"/>
      <c r="EG23" s="217"/>
      <c r="EH23" s="217"/>
      <c r="EI23" s="217"/>
      <c r="EJ23" s="217"/>
      <c r="EK23" s="217"/>
      <c r="EL23" s="217"/>
      <c r="EM23" s="220"/>
      <c r="EO23" s="174">
        <f>SUM(EO5:EO21)</f>
        <v>0</v>
      </c>
      <c r="EP23" s="165">
        <f t="shared" ref="EP23:FD23" si="19">SUM(EP5:EP21)</f>
        <v>0</v>
      </c>
      <c r="EQ23" s="165">
        <f t="shared" si="19"/>
        <v>0</v>
      </c>
      <c r="ER23" s="165">
        <f t="shared" si="19"/>
        <v>0</v>
      </c>
      <c r="ES23" s="165">
        <f t="shared" si="19"/>
        <v>0</v>
      </c>
      <c r="ET23" s="165">
        <f t="shared" si="19"/>
        <v>0</v>
      </c>
      <c r="EU23" s="165">
        <f t="shared" si="19"/>
        <v>0</v>
      </c>
      <c r="EV23" s="165">
        <f t="shared" si="19"/>
        <v>0</v>
      </c>
      <c r="EW23" s="165">
        <f t="shared" si="19"/>
        <v>0</v>
      </c>
      <c r="EX23" s="165">
        <f t="shared" si="19"/>
        <v>0</v>
      </c>
      <c r="EY23" s="165">
        <f t="shared" si="19"/>
        <v>0</v>
      </c>
      <c r="EZ23" s="165">
        <f t="shared" si="19"/>
        <v>0</v>
      </c>
      <c r="FA23" s="165">
        <f t="shared" si="19"/>
        <v>0</v>
      </c>
      <c r="FB23" s="165">
        <f t="shared" si="19"/>
        <v>0</v>
      </c>
      <c r="FC23" s="165">
        <f t="shared" si="19"/>
        <v>0</v>
      </c>
      <c r="FD23" s="175">
        <f t="shared" si="19"/>
        <v>0</v>
      </c>
      <c r="FE23" s="229"/>
      <c r="FF23" s="174">
        <f>SUM(FF5:FF21)</f>
        <v>0</v>
      </c>
      <c r="FG23" s="165">
        <f t="shared" ref="FG23:FU23" si="20">SUM(FG5:FG21)</f>
        <v>0</v>
      </c>
      <c r="FH23" s="165">
        <f t="shared" si="20"/>
        <v>0</v>
      </c>
      <c r="FI23" s="165">
        <f t="shared" si="20"/>
        <v>0</v>
      </c>
      <c r="FJ23" s="165">
        <f t="shared" si="20"/>
        <v>0</v>
      </c>
      <c r="FK23" s="165">
        <f t="shared" si="20"/>
        <v>0</v>
      </c>
      <c r="FL23" s="165">
        <f t="shared" si="20"/>
        <v>0</v>
      </c>
      <c r="FM23" s="165">
        <f t="shared" si="20"/>
        <v>0</v>
      </c>
      <c r="FN23" s="165">
        <f t="shared" si="20"/>
        <v>0</v>
      </c>
      <c r="FO23" s="165">
        <f t="shared" si="20"/>
        <v>0</v>
      </c>
      <c r="FP23" s="165">
        <f t="shared" si="20"/>
        <v>0</v>
      </c>
      <c r="FQ23" s="165">
        <f t="shared" si="20"/>
        <v>0</v>
      </c>
      <c r="FR23" s="165">
        <f t="shared" si="20"/>
        <v>0</v>
      </c>
      <c r="FS23" s="165">
        <f t="shared" si="20"/>
        <v>0</v>
      </c>
      <c r="FT23" s="165">
        <f t="shared" si="20"/>
        <v>0</v>
      </c>
      <c r="FU23" s="175">
        <f t="shared" si="20"/>
        <v>0</v>
      </c>
      <c r="FV23" s="229"/>
      <c r="FW23" s="174">
        <f>SUM(FW5:FW21)</f>
        <v>2640.4063999999994</v>
      </c>
      <c r="FX23" s="165">
        <f t="shared" ref="FX23:GL23" si="21">SUM(FX5:FX21)</f>
        <v>5280.8127999999997</v>
      </c>
      <c r="FY23" s="165">
        <f t="shared" si="21"/>
        <v>0</v>
      </c>
      <c r="FZ23" s="165">
        <f t="shared" si="21"/>
        <v>0</v>
      </c>
      <c r="GA23" s="165">
        <f t="shared" si="21"/>
        <v>990.15239999999983</v>
      </c>
      <c r="GB23" s="165">
        <f t="shared" si="21"/>
        <v>1650.2540000000001</v>
      </c>
      <c r="GC23" s="165">
        <f t="shared" si="21"/>
        <v>330.05079999999992</v>
      </c>
      <c r="GD23" s="165">
        <f t="shared" si="21"/>
        <v>4950.7620000000006</v>
      </c>
      <c r="GE23" s="165">
        <f t="shared" si="21"/>
        <v>660.10159999999985</v>
      </c>
      <c r="GF23" s="165">
        <f t="shared" si="21"/>
        <v>660.10159999999985</v>
      </c>
      <c r="GG23" s="165">
        <f t="shared" si="21"/>
        <v>1650.2540000000001</v>
      </c>
      <c r="GH23" s="165">
        <f t="shared" si="21"/>
        <v>1980.3047999999997</v>
      </c>
      <c r="GI23" s="165">
        <f t="shared" si="21"/>
        <v>7921.2191999999986</v>
      </c>
      <c r="GJ23" s="165">
        <f t="shared" si="21"/>
        <v>330.05079999999992</v>
      </c>
      <c r="GK23" s="165">
        <f t="shared" si="21"/>
        <v>7921.2191999999986</v>
      </c>
      <c r="GL23" s="175">
        <f t="shared" si="21"/>
        <v>5280.8127999999988</v>
      </c>
      <c r="GM23" s="229"/>
      <c r="GN23" s="174">
        <f>SUM(GN5:GN21)</f>
        <v>0</v>
      </c>
      <c r="GO23" s="165">
        <f t="shared" ref="GO23:HC23" si="22">SUM(GO5:GO21)</f>
        <v>0</v>
      </c>
      <c r="GP23" s="165">
        <f t="shared" si="22"/>
        <v>0</v>
      </c>
      <c r="GQ23" s="165">
        <f t="shared" si="22"/>
        <v>0</v>
      </c>
      <c r="GR23" s="165">
        <f t="shared" si="22"/>
        <v>0</v>
      </c>
      <c r="GS23" s="165">
        <f t="shared" si="22"/>
        <v>0</v>
      </c>
      <c r="GT23" s="165">
        <f t="shared" si="22"/>
        <v>0</v>
      </c>
      <c r="GU23" s="165">
        <f t="shared" si="22"/>
        <v>0</v>
      </c>
      <c r="GV23" s="165">
        <f t="shared" si="22"/>
        <v>0</v>
      </c>
      <c r="GW23" s="165">
        <f t="shared" si="22"/>
        <v>0</v>
      </c>
      <c r="GX23" s="165">
        <f t="shared" si="22"/>
        <v>0</v>
      </c>
      <c r="GY23" s="165">
        <f t="shared" si="22"/>
        <v>0</v>
      </c>
      <c r="GZ23" s="165">
        <f t="shared" si="22"/>
        <v>0</v>
      </c>
      <c r="HA23" s="165">
        <f t="shared" si="22"/>
        <v>0</v>
      </c>
      <c r="HB23" s="165">
        <f t="shared" si="22"/>
        <v>0</v>
      </c>
      <c r="HC23" s="175">
        <f t="shared" si="22"/>
        <v>0</v>
      </c>
      <c r="HD23" s="229"/>
      <c r="HE23" s="174">
        <f>SUM(HE5:HE21)</f>
        <v>0</v>
      </c>
      <c r="HF23" s="165">
        <f t="shared" ref="HF23:HT23" si="23">SUM(HF5:HF21)</f>
        <v>5940.9143999999987</v>
      </c>
      <c r="HG23" s="165">
        <f t="shared" si="23"/>
        <v>11881.828799999999</v>
      </c>
      <c r="HH23" s="165">
        <f t="shared" si="23"/>
        <v>5940.9143999999997</v>
      </c>
      <c r="HI23" s="165">
        <f t="shared" si="23"/>
        <v>0</v>
      </c>
      <c r="HJ23" s="165">
        <f t="shared" si="23"/>
        <v>0</v>
      </c>
      <c r="HK23" s="165">
        <f t="shared" si="23"/>
        <v>0</v>
      </c>
      <c r="HL23" s="165">
        <f t="shared" si="23"/>
        <v>0</v>
      </c>
      <c r="HM23" s="165">
        <f t="shared" si="23"/>
        <v>0</v>
      </c>
      <c r="HN23" s="165">
        <f t="shared" si="23"/>
        <v>0</v>
      </c>
      <c r="HO23" s="165">
        <f t="shared" si="23"/>
        <v>0</v>
      </c>
      <c r="HP23" s="165">
        <f t="shared" si="23"/>
        <v>0</v>
      </c>
      <c r="HQ23" s="165">
        <f t="shared" si="23"/>
        <v>0</v>
      </c>
      <c r="HR23" s="165">
        <f t="shared" si="23"/>
        <v>0</v>
      </c>
      <c r="HS23" s="165">
        <f t="shared" si="23"/>
        <v>0</v>
      </c>
      <c r="HT23" s="175">
        <f t="shared" si="23"/>
        <v>0</v>
      </c>
      <c r="HU23" s="229"/>
      <c r="HV23" s="174">
        <f>SUM(HV5:HV21)</f>
        <v>0</v>
      </c>
      <c r="HW23" s="165">
        <f t="shared" ref="HW23:IK23" si="24">SUM(HW5:HW21)</f>
        <v>0</v>
      </c>
      <c r="HX23" s="165">
        <f t="shared" si="24"/>
        <v>0</v>
      </c>
      <c r="HY23" s="165">
        <f t="shared" si="24"/>
        <v>0</v>
      </c>
      <c r="HZ23" s="165">
        <f t="shared" si="24"/>
        <v>0</v>
      </c>
      <c r="IA23" s="165">
        <f t="shared" si="24"/>
        <v>0</v>
      </c>
      <c r="IB23" s="165">
        <f t="shared" si="24"/>
        <v>0</v>
      </c>
      <c r="IC23" s="165">
        <f t="shared" si="24"/>
        <v>0</v>
      </c>
      <c r="ID23" s="165">
        <f t="shared" si="24"/>
        <v>0</v>
      </c>
      <c r="IE23" s="165">
        <f t="shared" si="24"/>
        <v>0</v>
      </c>
      <c r="IF23" s="165">
        <f t="shared" si="24"/>
        <v>0</v>
      </c>
      <c r="IG23" s="165">
        <f t="shared" si="24"/>
        <v>0</v>
      </c>
      <c r="IH23" s="165">
        <f t="shared" si="24"/>
        <v>0</v>
      </c>
      <c r="II23" s="165">
        <f t="shared" si="24"/>
        <v>0</v>
      </c>
      <c r="IJ23" s="165">
        <f t="shared" si="24"/>
        <v>0</v>
      </c>
      <c r="IK23" s="175">
        <f t="shared" si="24"/>
        <v>0</v>
      </c>
    </row>
    <row r="24" spans="1:253" ht="14.65" thickBot="1">
      <c r="Q24" s="169"/>
      <c r="R24" s="169"/>
      <c r="S24" s="169"/>
      <c r="T24" s="169"/>
      <c r="U24" s="169"/>
      <c r="V24" s="169"/>
      <c r="W24" s="169"/>
      <c r="X24" s="169"/>
      <c r="Z24" s="207"/>
      <c r="AA24" s="207"/>
      <c r="AB24" s="207"/>
      <c r="AC24" s="207"/>
      <c r="AD24" s="207"/>
      <c r="AE24" s="207"/>
      <c r="AF24" s="207"/>
      <c r="AG24" s="207"/>
      <c r="AH24" s="207"/>
      <c r="AI24" s="207"/>
      <c r="AJ24" s="207"/>
      <c r="AK24" s="207"/>
      <c r="AL24" s="207"/>
      <c r="AM24" s="207"/>
      <c r="AN24" s="207"/>
      <c r="AO24" s="207"/>
      <c r="AQ24" s="207"/>
      <c r="AR24" s="207"/>
      <c r="AS24" s="207"/>
      <c r="AT24" s="207"/>
      <c r="AU24" s="207"/>
      <c r="AV24" s="207"/>
      <c r="AW24" s="207"/>
      <c r="AX24" s="207"/>
      <c r="AY24" s="207"/>
      <c r="AZ24" s="207"/>
      <c r="BA24" s="207"/>
      <c r="BB24" s="207"/>
      <c r="BC24" s="207"/>
      <c r="BD24" s="207"/>
      <c r="BE24" s="207"/>
      <c r="BF24" s="207"/>
      <c r="BH24" s="221"/>
      <c r="BI24" s="221"/>
      <c r="BJ24" s="221"/>
      <c r="BK24" s="221"/>
      <c r="BL24" s="221"/>
      <c r="BM24" s="221"/>
      <c r="BN24" s="221"/>
      <c r="BO24" s="221"/>
      <c r="BP24" s="221"/>
      <c r="BQ24" s="221"/>
      <c r="BR24" s="221"/>
      <c r="BS24" s="221"/>
      <c r="BT24" s="221"/>
      <c r="BU24" s="221"/>
      <c r="BV24" s="221"/>
      <c r="BW24" s="221"/>
      <c r="BY24" s="221"/>
      <c r="BZ24" s="221"/>
      <c r="CA24" s="221"/>
      <c r="CB24" s="221"/>
      <c r="CC24" s="221"/>
      <c r="CD24" s="221"/>
      <c r="CE24" s="221"/>
      <c r="CF24" s="221"/>
      <c r="CG24" s="221"/>
      <c r="CH24" s="221"/>
      <c r="CI24" s="221"/>
      <c r="CJ24" s="221"/>
      <c r="CK24" s="221"/>
      <c r="CL24" s="221"/>
      <c r="CM24" s="221"/>
      <c r="CN24" s="221"/>
      <c r="CP24" s="221"/>
      <c r="CQ24" s="221"/>
      <c r="CR24" s="221"/>
      <c r="CS24" s="221"/>
      <c r="CT24" s="221"/>
      <c r="CU24" s="221"/>
      <c r="CV24" s="221"/>
      <c r="CW24" s="221"/>
      <c r="CX24" s="221"/>
      <c r="CY24" s="221"/>
      <c r="CZ24" s="221"/>
      <c r="DA24" s="221"/>
      <c r="DB24" s="221"/>
      <c r="DC24" s="221"/>
      <c r="DD24" s="221"/>
      <c r="DE24" s="221"/>
      <c r="DG24" s="221"/>
      <c r="DH24" s="207"/>
      <c r="DI24" s="207"/>
      <c r="DJ24" s="207"/>
      <c r="DK24" s="221"/>
      <c r="DL24" s="221"/>
      <c r="DM24" s="221"/>
      <c r="DN24" s="221"/>
      <c r="DO24" s="221"/>
      <c r="DP24" s="221"/>
      <c r="DQ24" s="221"/>
      <c r="DR24" s="221"/>
      <c r="DS24" s="221"/>
      <c r="DT24" s="221"/>
      <c r="DU24" s="221"/>
      <c r="DV24" s="221"/>
      <c r="DX24" s="221"/>
      <c r="DY24" s="221"/>
      <c r="DZ24" s="221"/>
      <c r="EA24" s="221"/>
      <c r="EB24" s="221"/>
      <c r="EC24" s="221"/>
      <c r="ED24" s="221"/>
      <c r="EE24" s="221"/>
      <c r="EF24" s="221"/>
      <c r="EG24" s="221"/>
      <c r="EH24" s="221"/>
      <c r="EI24" s="221"/>
      <c r="EJ24" s="221"/>
      <c r="EK24" s="221"/>
      <c r="EL24" s="221"/>
      <c r="EM24" s="221"/>
      <c r="EO24" s="207"/>
      <c r="EP24" s="207"/>
      <c r="EQ24" s="207"/>
      <c r="ER24" s="207"/>
      <c r="ES24" s="207"/>
      <c r="ET24" s="207"/>
      <c r="EU24" s="207"/>
      <c r="EV24" s="207"/>
      <c r="EW24" s="207"/>
      <c r="EX24" s="207"/>
      <c r="EY24" s="207"/>
      <c r="EZ24" s="207"/>
      <c r="FA24" s="207"/>
      <c r="FB24" s="207"/>
      <c r="FC24" s="207"/>
      <c r="FD24" s="207"/>
      <c r="FE24" s="229"/>
      <c r="FF24" s="207"/>
      <c r="FG24" s="207"/>
      <c r="FH24" s="207"/>
      <c r="FI24" s="207"/>
      <c r="FJ24" s="207"/>
      <c r="FK24" s="207"/>
      <c r="FL24" s="207"/>
      <c r="FM24" s="207"/>
      <c r="FN24" s="207"/>
      <c r="FO24" s="207"/>
      <c r="FP24" s="207"/>
      <c r="FQ24" s="207"/>
      <c r="FR24" s="207"/>
      <c r="FS24" s="207"/>
      <c r="FT24" s="207"/>
      <c r="FU24" s="207"/>
      <c r="FV24" s="229"/>
      <c r="FW24" s="207"/>
      <c r="FX24" s="207"/>
      <c r="FY24" s="207"/>
      <c r="FZ24" s="207"/>
      <c r="GA24" s="207"/>
      <c r="GB24" s="207"/>
      <c r="GC24" s="207"/>
      <c r="GD24" s="207"/>
      <c r="GE24" s="207"/>
      <c r="GF24" s="207"/>
      <c r="GG24" s="207"/>
      <c r="GH24" s="207"/>
      <c r="GI24" s="207"/>
      <c r="GJ24" s="207"/>
      <c r="GK24" s="207"/>
      <c r="GL24" s="207"/>
      <c r="GM24" s="229"/>
      <c r="GN24" s="207"/>
      <c r="GO24" s="207"/>
      <c r="GP24" s="207"/>
      <c r="GQ24" s="207"/>
      <c r="GR24" s="207"/>
      <c r="GS24" s="207"/>
      <c r="GT24" s="207"/>
      <c r="GU24" s="207"/>
      <c r="GV24" s="207"/>
      <c r="GW24" s="207"/>
      <c r="GX24" s="207"/>
      <c r="GY24" s="207"/>
      <c r="GZ24" s="207"/>
      <c r="HA24" s="207"/>
      <c r="HB24" s="207"/>
      <c r="HC24" s="207"/>
      <c r="HD24" s="229"/>
      <c r="HE24" s="207"/>
      <c r="HF24" s="207"/>
      <c r="HG24" s="207"/>
      <c r="HH24" s="207"/>
      <c r="HI24" s="207"/>
      <c r="HJ24" s="207"/>
      <c r="HK24" s="207"/>
      <c r="HL24" s="207"/>
      <c r="HM24" s="207"/>
      <c r="HN24" s="207"/>
      <c r="HO24" s="207"/>
      <c r="HP24" s="207"/>
      <c r="HQ24" s="207"/>
      <c r="HR24" s="207"/>
      <c r="HS24" s="207"/>
      <c r="HT24" s="207"/>
      <c r="HU24" s="229"/>
      <c r="HV24" s="207"/>
      <c r="HW24" s="207"/>
      <c r="HX24" s="207"/>
      <c r="HY24" s="207"/>
      <c r="HZ24" s="207"/>
      <c r="IA24" s="207"/>
      <c r="IB24" s="207"/>
      <c r="IC24" s="207"/>
      <c r="ID24" s="207"/>
      <c r="IE24" s="207"/>
      <c r="IF24" s="207"/>
      <c r="IG24" s="207"/>
      <c r="IH24" s="207"/>
      <c r="II24" s="207"/>
      <c r="IJ24" s="207"/>
      <c r="IK24" s="207"/>
    </row>
    <row r="25" spans="1:253" ht="14.65" thickBot="1">
      <c r="A25" s="281" t="s">
        <v>272</v>
      </c>
      <c r="B25" s="163">
        <f>INDEX('Waste Projections'!$H27:$AL27,MATCH('6. YTS UCRTS+Decentral Compost'!$B$1,'Waste Projections'!$H$6:$AL$6,0))</f>
        <v>94</v>
      </c>
      <c r="C25" s="81" t="s">
        <v>294</v>
      </c>
      <c r="D25" s="81" t="s">
        <v>273</v>
      </c>
      <c r="E25" s="81" t="s">
        <v>274</v>
      </c>
      <c r="F25" s="81" t="s">
        <v>297</v>
      </c>
      <c r="G25" s="152">
        <v>13.2</v>
      </c>
      <c r="H25" s="82" t="s">
        <v>220</v>
      </c>
      <c r="I25" s="152">
        <v>9.3000000000000007</v>
      </c>
      <c r="J25" s="152" t="s">
        <v>221</v>
      </c>
      <c r="K25" s="152">
        <v>11</v>
      </c>
      <c r="L25" s="152" t="s">
        <v>220</v>
      </c>
      <c r="M25" s="152">
        <f>$M$5</f>
        <v>1200</v>
      </c>
      <c r="N25" s="178" t="s">
        <v>222</v>
      </c>
      <c r="O25" s="152">
        <v>13.2</v>
      </c>
      <c r="P25" s="245" t="s">
        <v>219</v>
      </c>
      <c r="Q25" s="170">
        <f>(IF($H25=Q$4,$G25,0)+IF($J25=Q$4,$I25,0)+IF($N25=Q$4,$M25,0)+IF($L25=Q$4,$K25,0))*$B25</f>
        <v>0</v>
      </c>
      <c r="R25" s="163">
        <f t="shared" ref="R25:T25" si="25">(IF($H25=R$4,$G25,0)+IF($J25=R$4,$I25,0)+IF($N25=R$4,$M25,0)+IF($L25=R$4,$K25,0))*$B25</f>
        <v>2274.7999999999997</v>
      </c>
      <c r="S25" s="163">
        <f t="shared" si="25"/>
        <v>874.2</v>
      </c>
      <c r="T25" s="171">
        <f t="shared" si="25"/>
        <v>112800</v>
      </c>
      <c r="U25" s="170">
        <f>INDEX('Transportation GHG'!$B$21:$B$24,MATCH('6. YTS UCRTS+Decentral Compost'!U$4,'Transportation GHG'!$A$21:$A$24,0))*Q25</f>
        <v>0</v>
      </c>
      <c r="V25" s="163">
        <f>INDEX('Transportation GHG'!$B$21:$B$24,MATCH('6. YTS UCRTS+Decentral Compost'!V$4,'Transportation GHG'!$A$21:$A$24,0))*R25</f>
        <v>0.20406705846153844</v>
      </c>
      <c r="W25" s="163">
        <f>INDEX('Transportation GHG'!$B$21:$B$24,MATCH('6. YTS UCRTS+Decentral Compost'!W$4,'Transportation GHG'!$A$21:$A$24,0))*S25</f>
        <v>1.5376953846153847E-2</v>
      </c>
      <c r="X25" s="171">
        <f>INDEX('Transportation GHG'!$B$21:$B$24,MATCH('6. YTS UCRTS+Decentral Compost'!X$4,'Transportation GHG'!$A$21:$A$24,0))*T25</f>
        <v>2.673726829268293</v>
      </c>
      <c r="Z25" s="170">
        <f>INDEX('Waste Composition'!$P$5:$P$20,MATCH('6. YTS UCRTS+Decentral Compost'!Z$4,'Waste Composition'!$O$5:$O$20,0))*$B25</f>
        <v>3.7600000000000002</v>
      </c>
      <c r="AA25" s="163">
        <f>INDEX('Waste Composition'!$P$5:$P$20,MATCH('6. YTS UCRTS+Decentral Compost'!AA$4,'Waste Composition'!$O$5:$O$20,0))*$B25</f>
        <v>15.979999999999999</v>
      </c>
      <c r="AB25" s="163">
        <f>INDEX('Waste Composition'!$P$5:$P$20,MATCH('6. YTS UCRTS+Decentral Compost'!AB$4,'Waste Composition'!$O$5:$O$20,0))*$B25</f>
        <v>16.919999999999998</v>
      </c>
      <c r="AC25" s="163">
        <f>INDEX('Waste Composition'!$P$5:$P$20,MATCH('6. YTS UCRTS+Decentral Compost'!AC$4,'Waste Composition'!$O$5:$O$20,0))*$B25</f>
        <v>8.4599999999999991</v>
      </c>
      <c r="AD25" s="163">
        <f>INDEX('Waste Composition'!$P$5:$P$20,MATCH('6. YTS UCRTS+Decentral Compost'!AD$4,'Waste Composition'!$O$5:$O$20,0))*$B25</f>
        <v>1.41</v>
      </c>
      <c r="AE25" s="163">
        <f>INDEX('Waste Composition'!$P$5:$P$20,MATCH('6. YTS UCRTS+Decentral Compost'!AE$4,'Waste Composition'!$O$5:$O$20,0))*$B25</f>
        <v>2.35</v>
      </c>
      <c r="AF25" s="163">
        <f>INDEX('Waste Composition'!$P$5:$P$20,MATCH('6. YTS UCRTS+Decentral Compost'!AF$4,'Waste Composition'!$O$5:$O$20,0))*$B25</f>
        <v>0.47000000000000003</v>
      </c>
      <c r="AG25" s="163">
        <f>INDEX('Waste Composition'!$P$5:$P$20,MATCH('6. YTS UCRTS+Decentral Compost'!AG$4,'Waste Composition'!$O$5:$O$20,0))*$B25</f>
        <v>7.05</v>
      </c>
      <c r="AH25" s="163">
        <f>INDEX('Waste Composition'!$P$5:$P$20,MATCH('6. YTS UCRTS+Decentral Compost'!AH$4,'Waste Composition'!$O$5:$O$20,0))*$B25</f>
        <v>0.94000000000000006</v>
      </c>
      <c r="AI25" s="163">
        <f>INDEX('Waste Composition'!$P$5:$P$20,MATCH('6. YTS UCRTS+Decentral Compost'!AI$4,'Waste Composition'!$O$5:$O$20,0))*$B25</f>
        <v>0.94000000000000006</v>
      </c>
      <c r="AJ25" s="163">
        <f>INDEX('Waste Composition'!$P$5:$P$20,MATCH('6. YTS UCRTS+Decentral Compost'!AJ$4,'Waste Composition'!$O$5:$O$20,0))*$B25</f>
        <v>2.35</v>
      </c>
      <c r="AK25" s="163">
        <f>INDEX('Waste Composition'!$P$5:$P$20,MATCH('6. YTS UCRTS+Decentral Compost'!AK$4,'Waste Composition'!$O$5:$O$20,0))*$B25</f>
        <v>2.82</v>
      </c>
      <c r="AL25" s="163">
        <f>INDEX('Waste Composition'!$P$5:$P$20,MATCH('6. YTS UCRTS+Decentral Compost'!AL$4,'Waste Composition'!$O$5:$O$20,0))*$B25</f>
        <v>11.28</v>
      </c>
      <c r="AM25" s="163">
        <f>INDEX('Waste Composition'!$P$5:$P$20,MATCH('6. YTS UCRTS+Decentral Compost'!AM$4,'Waste Composition'!$O$5:$O$20,0))*$B25</f>
        <v>0.47000000000000003</v>
      </c>
      <c r="AN25" s="163">
        <f>INDEX('Waste Composition'!$P$5:$P$20,MATCH('6. YTS UCRTS+Decentral Compost'!AN$4,'Waste Composition'!$O$5:$O$20,0))*$B25</f>
        <v>11.28</v>
      </c>
      <c r="AO25" s="171">
        <f>INDEX('Waste Composition'!$P$5:$P$20,MATCH('6. YTS UCRTS+Decentral Compost'!AO$4,'Waste Composition'!$O$5:$O$20,0))*$B25</f>
        <v>7.5200000000000005</v>
      </c>
      <c r="AQ25" s="212">
        <v>0</v>
      </c>
      <c r="AR25" s="213">
        <v>0</v>
      </c>
      <c r="AS25" s="213">
        <v>0</v>
      </c>
      <c r="AT25" s="213">
        <v>0</v>
      </c>
      <c r="AU25" s="213">
        <v>0</v>
      </c>
      <c r="AV25" s="213">
        <v>0</v>
      </c>
      <c r="AW25" s="213">
        <v>0</v>
      </c>
      <c r="AX25" s="213">
        <v>0</v>
      </c>
      <c r="AY25" s="213">
        <v>0</v>
      </c>
      <c r="AZ25" s="213">
        <v>0</v>
      </c>
      <c r="BA25" s="213">
        <v>0</v>
      </c>
      <c r="BB25" s="213">
        <v>0</v>
      </c>
      <c r="BC25" s="213">
        <v>0</v>
      </c>
      <c r="BD25" s="213">
        <v>0</v>
      </c>
      <c r="BE25" s="213">
        <v>0</v>
      </c>
      <c r="BF25" s="213">
        <v>0</v>
      </c>
      <c r="BH25" s="212">
        <v>0</v>
      </c>
      <c r="BI25" s="213">
        <v>0</v>
      </c>
      <c r="BJ25" s="213">
        <v>0</v>
      </c>
      <c r="BK25" s="213">
        <v>0</v>
      </c>
      <c r="BL25" s="213">
        <v>0</v>
      </c>
      <c r="BM25" s="213">
        <v>0</v>
      </c>
      <c r="BN25" s="213">
        <v>0</v>
      </c>
      <c r="BO25" s="213">
        <v>0</v>
      </c>
      <c r="BP25" s="213">
        <v>0</v>
      </c>
      <c r="BQ25" s="213">
        <v>0</v>
      </c>
      <c r="BR25" s="213">
        <v>0</v>
      </c>
      <c r="BS25" s="213">
        <v>0</v>
      </c>
      <c r="BT25" s="213">
        <v>0</v>
      </c>
      <c r="BU25" s="213">
        <v>0</v>
      </c>
      <c r="BV25" s="213">
        <v>0</v>
      </c>
      <c r="BW25" s="218">
        <v>0</v>
      </c>
      <c r="BY25" s="212">
        <v>1</v>
      </c>
      <c r="BZ25" s="215">
        <f>'Waste Composition'!$G$5/'Waste Composition'!$P$5</f>
        <v>0.4705882352941177</v>
      </c>
      <c r="CA25" s="213">
        <v>0</v>
      </c>
      <c r="CB25" s="213">
        <v>0</v>
      </c>
      <c r="CC25" s="213">
        <v>1</v>
      </c>
      <c r="CD25" s="213">
        <v>1</v>
      </c>
      <c r="CE25" s="213">
        <v>1</v>
      </c>
      <c r="CF25" s="213">
        <v>1</v>
      </c>
      <c r="CG25" s="213">
        <v>1</v>
      </c>
      <c r="CH25" s="213">
        <v>1</v>
      </c>
      <c r="CI25" s="213">
        <v>1</v>
      </c>
      <c r="CJ25" s="213">
        <v>1</v>
      </c>
      <c r="CK25" s="213">
        <v>1</v>
      </c>
      <c r="CL25" s="213">
        <v>1</v>
      </c>
      <c r="CM25" s="213">
        <v>1</v>
      </c>
      <c r="CN25" s="218">
        <v>1</v>
      </c>
      <c r="CP25" s="212">
        <v>0</v>
      </c>
      <c r="CQ25" s="213">
        <v>0</v>
      </c>
      <c r="CR25" s="213">
        <v>0</v>
      </c>
      <c r="CS25" s="213">
        <v>0</v>
      </c>
      <c r="CT25" s="213">
        <v>0</v>
      </c>
      <c r="CU25" s="213">
        <v>0</v>
      </c>
      <c r="CV25" s="213">
        <v>0</v>
      </c>
      <c r="CW25" s="213">
        <v>0</v>
      </c>
      <c r="CX25" s="213">
        <v>0</v>
      </c>
      <c r="CY25" s="213">
        <v>0</v>
      </c>
      <c r="CZ25" s="213">
        <v>0</v>
      </c>
      <c r="DA25" s="213">
        <v>0</v>
      </c>
      <c r="DB25" s="213">
        <v>0</v>
      </c>
      <c r="DC25" s="213">
        <v>0</v>
      </c>
      <c r="DD25" s="213">
        <v>0</v>
      </c>
      <c r="DE25" s="218">
        <v>0</v>
      </c>
      <c r="DG25" s="212">
        <v>0</v>
      </c>
      <c r="DH25" s="213">
        <f>'Waste Composition'!$G$16/'Waste Composition'!$P$5</f>
        <v>0.52941176470588236</v>
      </c>
      <c r="DI25" s="213">
        <v>1</v>
      </c>
      <c r="DJ25" s="213">
        <v>1</v>
      </c>
      <c r="DK25" s="213">
        <v>0</v>
      </c>
      <c r="DL25" s="213">
        <v>0</v>
      </c>
      <c r="DM25" s="213">
        <v>0</v>
      </c>
      <c r="DN25" s="213">
        <v>0</v>
      </c>
      <c r="DO25" s="213">
        <v>0</v>
      </c>
      <c r="DP25" s="213">
        <v>0</v>
      </c>
      <c r="DQ25" s="213">
        <v>0</v>
      </c>
      <c r="DR25" s="213">
        <v>0</v>
      </c>
      <c r="DS25" s="213">
        <v>0</v>
      </c>
      <c r="DT25" s="213">
        <v>0</v>
      </c>
      <c r="DU25" s="213">
        <v>0</v>
      </c>
      <c r="DV25" s="218">
        <v>0</v>
      </c>
      <c r="DX25" s="212">
        <v>0</v>
      </c>
      <c r="DY25" s="213">
        <v>0</v>
      </c>
      <c r="DZ25" s="213">
        <v>0</v>
      </c>
      <c r="EA25" s="213">
        <v>0</v>
      </c>
      <c r="EB25" s="213">
        <v>0</v>
      </c>
      <c r="EC25" s="213">
        <v>0</v>
      </c>
      <c r="ED25" s="213">
        <v>0</v>
      </c>
      <c r="EE25" s="213">
        <v>0</v>
      </c>
      <c r="EF25" s="213">
        <v>0</v>
      </c>
      <c r="EG25" s="213">
        <v>0</v>
      </c>
      <c r="EH25" s="213">
        <v>0</v>
      </c>
      <c r="EI25" s="213">
        <v>0</v>
      </c>
      <c r="EJ25" s="213">
        <v>0</v>
      </c>
      <c r="EK25" s="213">
        <v>0</v>
      </c>
      <c r="EL25" s="213">
        <v>0</v>
      </c>
      <c r="EM25" s="218">
        <v>0</v>
      </c>
      <c r="EO25" s="170">
        <f>$Z$25*AQ25</f>
        <v>0</v>
      </c>
      <c r="EP25" s="163">
        <f>$AA$25*AR25</f>
        <v>0</v>
      </c>
      <c r="EQ25" s="163">
        <f>$AB$25*AS25</f>
        <v>0</v>
      </c>
      <c r="ER25" s="163">
        <f>$AC$25*AT25</f>
        <v>0</v>
      </c>
      <c r="ES25" s="163">
        <f>$AD$25*AU25</f>
        <v>0</v>
      </c>
      <c r="ET25" s="163">
        <f>$AE$25*AV25</f>
        <v>0</v>
      </c>
      <c r="EU25" s="163">
        <f>$AF$25*AW25</f>
        <v>0</v>
      </c>
      <c r="EV25" s="163">
        <f>$AG$25*AX25</f>
        <v>0</v>
      </c>
      <c r="EW25" s="163">
        <f>$AH$25*AY25</f>
        <v>0</v>
      </c>
      <c r="EX25" s="163">
        <f>$AI$25*AZ25</f>
        <v>0</v>
      </c>
      <c r="EY25" s="163">
        <f>$AJ$25*BA25</f>
        <v>0</v>
      </c>
      <c r="EZ25" s="163">
        <f>$AK$25*BB25</f>
        <v>0</v>
      </c>
      <c r="FA25" s="163">
        <f>$AL$25*BC25</f>
        <v>0</v>
      </c>
      <c r="FB25" s="163">
        <f>$AM$25*BD25</f>
        <v>0</v>
      </c>
      <c r="FC25" s="163">
        <f>$AN$25*BE25</f>
        <v>0</v>
      </c>
      <c r="FD25" s="171">
        <f>$AO$25*BF25</f>
        <v>0</v>
      </c>
      <c r="FE25" s="229"/>
      <c r="FF25" s="170">
        <f>$Z$25*BH25</f>
        <v>0</v>
      </c>
      <c r="FG25" s="163">
        <f>$AA$25*BI25</f>
        <v>0</v>
      </c>
      <c r="FH25" s="163">
        <f>$AB$25*BJ25</f>
        <v>0</v>
      </c>
      <c r="FI25" s="163">
        <f>$AC$25*BK25</f>
        <v>0</v>
      </c>
      <c r="FJ25" s="163">
        <f>$AD$25*BL25</f>
        <v>0</v>
      </c>
      <c r="FK25" s="163">
        <f>$AE$25*BM25</f>
        <v>0</v>
      </c>
      <c r="FL25" s="163">
        <f>$AF$25*BN25</f>
        <v>0</v>
      </c>
      <c r="FM25" s="163">
        <f>$AG$25*BO25</f>
        <v>0</v>
      </c>
      <c r="FN25" s="163">
        <f>$AH$25*BP25</f>
        <v>0</v>
      </c>
      <c r="FO25" s="163">
        <f>$AI$25*BQ25</f>
        <v>0</v>
      </c>
      <c r="FP25" s="163">
        <f>$AJ$25*BR25</f>
        <v>0</v>
      </c>
      <c r="FQ25" s="163">
        <f>$AK$25*BS25</f>
        <v>0</v>
      </c>
      <c r="FR25" s="163">
        <f>$AL$25*BT25</f>
        <v>0</v>
      </c>
      <c r="FS25" s="163">
        <f>$AM$25*BU25</f>
        <v>0</v>
      </c>
      <c r="FT25" s="163">
        <f>$AN$25*BV25</f>
        <v>0</v>
      </c>
      <c r="FU25" s="171">
        <f>$AO$25*BW25</f>
        <v>0</v>
      </c>
      <c r="FV25" s="229"/>
      <c r="FW25" s="170">
        <f>$Z$25*BY25</f>
        <v>3.7600000000000002</v>
      </c>
      <c r="FX25" s="163">
        <f>$AA$25*BZ25</f>
        <v>7.5200000000000005</v>
      </c>
      <c r="FY25" s="163">
        <f>$AB$25*CA25</f>
        <v>0</v>
      </c>
      <c r="FZ25" s="163">
        <f>$AC$25*CB25</f>
        <v>0</v>
      </c>
      <c r="GA25" s="163">
        <f>$AD$25*CC25</f>
        <v>1.41</v>
      </c>
      <c r="GB25" s="163">
        <f>$AE$25*CD25</f>
        <v>2.35</v>
      </c>
      <c r="GC25" s="163">
        <f>$AF$25*CE25</f>
        <v>0.47000000000000003</v>
      </c>
      <c r="GD25" s="163">
        <f>$AG$25*CF25</f>
        <v>7.05</v>
      </c>
      <c r="GE25" s="163">
        <f>$AH$25*CG25</f>
        <v>0.94000000000000006</v>
      </c>
      <c r="GF25" s="163">
        <f>$AI$25*CH25</f>
        <v>0.94000000000000006</v>
      </c>
      <c r="GG25" s="163">
        <f>$AJ$25*CI25</f>
        <v>2.35</v>
      </c>
      <c r="GH25" s="163">
        <f>$AK$25*CJ25</f>
        <v>2.82</v>
      </c>
      <c r="GI25" s="163">
        <f>$AL$25*CK25</f>
        <v>11.28</v>
      </c>
      <c r="GJ25" s="163">
        <f>$AM$25*CL25</f>
        <v>0.47000000000000003</v>
      </c>
      <c r="GK25" s="163">
        <f>$AN$25*CM25</f>
        <v>11.28</v>
      </c>
      <c r="GL25" s="171">
        <f>$AO$25*CN25</f>
        <v>7.5200000000000005</v>
      </c>
      <c r="GM25" s="229"/>
      <c r="GN25" s="170">
        <f>$Z$25*CP25</f>
        <v>0</v>
      </c>
      <c r="GO25" s="163">
        <f>$AA$25*CQ25</f>
        <v>0</v>
      </c>
      <c r="GP25" s="163">
        <f>$AB$25*CR25</f>
        <v>0</v>
      </c>
      <c r="GQ25" s="163">
        <f>$AC$25*CS25</f>
        <v>0</v>
      </c>
      <c r="GR25" s="163">
        <f>$AD$25*CT25</f>
        <v>0</v>
      </c>
      <c r="GS25" s="163">
        <f>$AE$25*CU25</f>
        <v>0</v>
      </c>
      <c r="GT25" s="163">
        <f>$AF$25*CV25</f>
        <v>0</v>
      </c>
      <c r="GU25" s="163">
        <f>$AG$25*CW25</f>
        <v>0</v>
      </c>
      <c r="GV25" s="163">
        <f>$AH$25*CX25</f>
        <v>0</v>
      </c>
      <c r="GW25" s="163">
        <f>$AI$25*CY25</f>
        <v>0</v>
      </c>
      <c r="GX25" s="163">
        <f>$AJ$25*CZ25</f>
        <v>0</v>
      </c>
      <c r="GY25" s="163">
        <f>$AK$25*DA25</f>
        <v>0</v>
      </c>
      <c r="GZ25" s="163">
        <f>$AL$25*DB25</f>
        <v>0</v>
      </c>
      <c r="HA25" s="163">
        <f>$AM$25*DC25</f>
        <v>0</v>
      </c>
      <c r="HB25" s="163">
        <f>$AN$25*DD25</f>
        <v>0</v>
      </c>
      <c r="HC25" s="171">
        <f>$AO$25*DE25</f>
        <v>0</v>
      </c>
      <c r="HD25" s="229"/>
      <c r="HE25" s="170">
        <f>$Z$25*DG25</f>
        <v>0</v>
      </c>
      <c r="HF25" s="163">
        <f>$AA$25*DH25</f>
        <v>8.4599999999999991</v>
      </c>
      <c r="HG25" s="163">
        <f>$AB$25*DI25</f>
        <v>16.919999999999998</v>
      </c>
      <c r="HH25" s="163">
        <f>$AC$25*DJ25</f>
        <v>8.4599999999999991</v>
      </c>
      <c r="HI25" s="163">
        <f>$AD$25*DK25</f>
        <v>0</v>
      </c>
      <c r="HJ25" s="163">
        <f>$AE$25*DL25</f>
        <v>0</v>
      </c>
      <c r="HK25" s="163">
        <f>$AF$25*DM25</f>
        <v>0</v>
      </c>
      <c r="HL25" s="163">
        <f>$AG$25*DN25</f>
        <v>0</v>
      </c>
      <c r="HM25" s="163">
        <f>$AH$25*DO25</f>
        <v>0</v>
      </c>
      <c r="HN25" s="163">
        <f>$AI$25*DP25</f>
        <v>0</v>
      </c>
      <c r="HO25" s="163">
        <f>$AJ$25*DQ25</f>
        <v>0</v>
      </c>
      <c r="HP25" s="163">
        <f>$AK$25*DR25</f>
        <v>0</v>
      </c>
      <c r="HQ25" s="163">
        <f>$AL$25*DS25</f>
        <v>0</v>
      </c>
      <c r="HR25" s="163">
        <f>$AM$25*DT25</f>
        <v>0</v>
      </c>
      <c r="HS25" s="163">
        <f>$AN$25*DU25</f>
        <v>0</v>
      </c>
      <c r="HT25" s="171">
        <f>$AO$25*DV25</f>
        <v>0</v>
      </c>
      <c r="HU25" s="229"/>
      <c r="HV25" s="170">
        <f>$Z$25*DX25</f>
        <v>0</v>
      </c>
      <c r="HW25" s="163">
        <f>$AA$25*DY25</f>
        <v>0</v>
      </c>
      <c r="HX25" s="163">
        <f>$AB$25*DZ25</f>
        <v>0</v>
      </c>
      <c r="HY25" s="163">
        <f>$AC$25*EA25</f>
        <v>0</v>
      </c>
      <c r="HZ25" s="163">
        <f>$AD$25*EB25</f>
        <v>0</v>
      </c>
      <c r="IA25" s="163">
        <f>$AE$25*EC25</f>
        <v>0</v>
      </c>
      <c r="IB25" s="163">
        <f>$AF$25*ED25</f>
        <v>0</v>
      </c>
      <c r="IC25" s="163">
        <f>$AG$25*EE25</f>
        <v>0</v>
      </c>
      <c r="ID25" s="163">
        <f>$AH$25*EF25</f>
        <v>0</v>
      </c>
      <c r="IE25" s="163">
        <f>$AI$25*EG25</f>
        <v>0</v>
      </c>
      <c r="IF25" s="163">
        <f>$AJ$25*EH25</f>
        <v>0</v>
      </c>
      <c r="IG25" s="163">
        <f>$AK$25*EI25</f>
        <v>0</v>
      </c>
      <c r="IH25" s="163">
        <f>$AL$25*EJ25</f>
        <v>0</v>
      </c>
      <c r="II25" s="163">
        <f>$AM$25*EK25</f>
        <v>0</v>
      </c>
      <c r="IJ25" s="163">
        <f>$AN$25*EL25</f>
        <v>0</v>
      </c>
      <c r="IK25" s="171">
        <f>$AO$25*EM25</f>
        <v>0</v>
      </c>
      <c r="IM25" s="369" t="s">
        <v>275</v>
      </c>
      <c r="IN25" s="371"/>
    </row>
    <row r="26" spans="1:253">
      <c r="A26" s="62" t="s">
        <v>276</v>
      </c>
      <c r="B26" s="145">
        <f>INDEX('Waste Projections'!$H28:$AL28,MATCH('6. YTS UCRTS+Decentral Compost'!$B$1,'Waste Projections'!$H$6:$AL$6,0))</f>
        <v>123</v>
      </c>
      <c r="C26" s="286" t="s">
        <v>294</v>
      </c>
      <c r="D26" s="286" t="s">
        <v>273</v>
      </c>
      <c r="E26" s="154" t="s">
        <v>274</v>
      </c>
      <c r="F26" s="286" t="s">
        <v>297</v>
      </c>
      <c r="G26" s="151">
        <v>9</v>
      </c>
      <c r="H26" s="288" t="s">
        <v>220</v>
      </c>
      <c r="I26" s="156">
        <v>9.3000000000000007</v>
      </c>
      <c r="J26" s="156" t="s">
        <v>221</v>
      </c>
      <c r="K26" s="151">
        <v>11</v>
      </c>
      <c r="L26" s="156" t="s">
        <v>220</v>
      </c>
      <c r="M26" s="156">
        <f t="shared" ref="M26:M30" si="26">$M$5</f>
        <v>1200</v>
      </c>
      <c r="N26" s="179" t="s">
        <v>222</v>
      </c>
      <c r="O26" s="151">
        <v>9</v>
      </c>
      <c r="P26" s="248" t="s">
        <v>219</v>
      </c>
      <c r="Q26" s="172">
        <f t="shared" ref="Q26:T30" si="27">(IF($H26=Q$4,$G26,0)+IF($J26=Q$4,$I26,0)+IF($N26=Q$4,$M26,0)+IF($L26=Q$4,$K26,0))*$B26</f>
        <v>0</v>
      </c>
      <c r="R26" s="164">
        <f t="shared" si="27"/>
        <v>2460</v>
      </c>
      <c r="S26" s="164">
        <f t="shared" si="27"/>
        <v>1143.9000000000001</v>
      </c>
      <c r="T26" s="173">
        <f t="shared" si="27"/>
        <v>147600</v>
      </c>
      <c r="U26" s="172">
        <f>INDEX('Transportation GHG'!$B$21:$B$24,MATCH('6. YTS UCRTS+Decentral Compost'!U$4,'Transportation GHG'!$A$21:$A$24,0))*Q26</f>
        <v>0</v>
      </c>
      <c r="V26" s="164">
        <f>INDEX('Transportation GHG'!$B$21:$B$24,MATCH('6. YTS UCRTS+Decentral Compost'!V$4,'Transportation GHG'!$A$21:$A$24,0))*R26</f>
        <v>0.22068092307692308</v>
      </c>
      <c r="W26" s="164">
        <f>INDEX('Transportation GHG'!$B$21:$B$24,MATCH('6. YTS UCRTS+Decentral Compost'!W$4,'Transportation GHG'!$A$21:$A$24,0))*S26</f>
        <v>2.0120907692307694E-2</v>
      </c>
      <c r="X26" s="173">
        <f>INDEX('Transportation GHG'!$B$21:$B$24,MATCH('6. YTS UCRTS+Decentral Compost'!X$4,'Transportation GHG'!$A$21:$A$24,0))*T26</f>
        <v>3.4986000000000006</v>
      </c>
      <c r="Z26" s="172">
        <f>INDEX('Waste Composition'!$P$5:$P$20,MATCH('6. YTS UCRTS+Decentral Compost'!Z$4,'Waste Composition'!$O$5:$O$20,0))*$B26</f>
        <v>4.92</v>
      </c>
      <c r="AA26" s="164">
        <f>INDEX('Waste Composition'!$P$5:$P$20,MATCH('6. YTS UCRTS+Decentral Compost'!AA$4,'Waste Composition'!$O$5:$O$20,0))*$B26</f>
        <v>20.909999999999997</v>
      </c>
      <c r="AB26" s="164">
        <f>INDEX('Waste Composition'!$P$5:$P$20,MATCH('6. YTS UCRTS+Decentral Compost'!AB$4,'Waste Composition'!$O$5:$O$20,0))*$B26</f>
        <v>22.14</v>
      </c>
      <c r="AC26" s="164">
        <f>INDEX('Waste Composition'!$P$5:$P$20,MATCH('6. YTS UCRTS+Decentral Compost'!AC$4,'Waste Composition'!$O$5:$O$20,0))*$B26</f>
        <v>11.07</v>
      </c>
      <c r="AD26" s="164">
        <f>INDEX('Waste Composition'!$P$5:$P$20,MATCH('6. YTS UCRTS+Decentral Compost'!AD$4,'Waste Composition'!$O$5:$O$20,0))*$B26</f>
        <v>1.845</v>
      </c>
      <c r="AE26" s="164">
        <f>INDEX('Waste Composition'!$P$5:$P$20,MATCH('6. YTS UCRTS+Decentral Compost'!AE$4,'Waste Composition'!$O$5:$O$20,0))*$B26</f>
        <v>3.0750000000000002</v>
      </c>
      <c r="AF26" s="164">
        <f>INDEX('Waste Composition'!$P$5:$P$20,MATCH('6. YTS UCRTS+Decentral Compost'!AF$4,'Waste Composition'!$O$5:$O$20,0))*$B26</f>
        <v>0.61499999999999999</v>
      </c>
      <c r="AG26" s="164">
        <f>INDEX('Waste Composition'!$P$5:$P$20,MATCH('6. YTS UCRTS+Decentral Compost'!AG$4,'Waste Composition'!$O$5:$O$20,0))*$B26</f>
        <v>9.2249999999999996</v>
      </c>
      <c r="AH26" s="164">
        <f>INDEX('Waste Composition'!$P$5:$P$20,MATCH('6. YTS UCRTS+Decentral Compost'!AH$4,'Waste Composition'!$O$5:$O$20,0))*$B26</f>
        <v>1.23</v>
      </c>
      <c r="AI26" s="164">
        <f>INDEX('Waste Composition'!$P$5:$P$20,MATCH('6. YTS UCRTS+Decentral Compost'!AI$4,'Waste Composition'!$O$5:$O$20,0))*$B26</f>
        <v>1.23</v>
      </c>
      <c r="AJ26" s="164">
        <f>INDEX('Waste Composition'!$P$5:$P$20,MATCH('6. YTS UCRTS+Decentral Compost'!AJ$4,'Waste Composition'!$O$5:$O$20,0))*$B26</f>
        <v>3.0750000000000002</v>
      </c>
      <c r="AK26" s="164">
        <f>INDEX('Waste Composition'!$P$5:$P$20,MATCH('6. YTS UCRTS+Decentral Compost'!AK$4,'Waste Composition'!$O$5:$O$20,0))*$B26</f>
        <v>3.69</v>
      </c>
      <c r="AL26" s="164">
        <f>INDEX('Waste Composition'!$P$5:$P$20,MATCH('6. YTS UCRTS+Decentral Compost'!AL$4,'Waste Composition'!$O$5:$O$20,0))*$B26</f>
        <v>14.76</v>
      </c>
      <c r="AM26" s="164">
        <f>INDEX('Waste Composition'!$P$5:$P$20,MATCH('6. YTS UCRTS+Decentral Compost'!AM$4,'Waste Composition'!$O$5:$O$20,0))*$B26</f>
        <v>0.61499999999999999</v>
      </c>
      <c r="AN26" s="164">
        <f>INDEX('Waste Composition'!$P$5:$P$20,MATCH('6. YTS UCRTS+Decentral Compost'!AN$4,'Waste Composition'!$O$5:$O$20,0))*$B26</f>
        <v>14.76</v>
      </c>
      <c r="AO26" s="173">
        <f>INDEX('Waste Composition'!$P$5:$P$20,MATCH('6. YTS UCRTS+Decentral Compost'!AO$4,'Waste Composition'!$O$5:$O$20,0))*$B26</f>
        <v>9.84</v>
      </c>
      <c r="AQ26" s="214">
        <v>0</v>
      </c>
      <c r="AR26" s="215">
        <v>0</v>
      </c>
      <c r="AS26" s="215">
        <v>0</v>
      </c>
      <c r="AT26" s="215">
        <v>0</v>
      </c>
      <c r="AU26" s="215">
        <v>0</v>
      </c>
      <c r="AV26" s="215">
        <v>0</v>
      </c>
      <c r="AW26" s="215">
        <v>0</v>
      </c>
      <c r="AX26" s="215">
        <v>0</v>
      </c>
      <c r="AY26" s="215">
        <v>0</v>
      </c>
      <c r="AZ26" s="215">
        <v>0</v>
      </c>
      <c r="BA26" s="215">
        <v>0</v>
      </c>
      <c r="BB26" s="215">
        <v>0</v>
      </c>
      <c r="BC26" s="215">
        <v>0</v>
      </c>
      <c r="BD26" s="215">
        <v>0</v>
      </c>
      <c r="BE26" s="215">
        <v>0</v>
      </c>
      <c r="BF26" s="215">
        <v>0</v>
      </c>
      <c r="BH26" s="214">
        <v>0</v>
      </c>
      <c r="BI26" s="215">
        <v>0</v>
      </c>
      <c r="BJ26" s="215">
        <v>0</v>
      </c>
      <c r="BK26" s="215">
        <v>0</v>
      </c>
      <c r="BL26" s="215">
        <v>0</v>
      </c>
      <c r="BM26" s="215">
        <v>0</v>
      </c>
      <c r="BN26" s="215">
        <v>0</v>
      </c>
      <c r="BO26" s="215">
        <v>0</v>
      </c>
      <c r="BP26" s="215">
        <v>0</v>
      </c>
      <c r="BQ26" s="215">
        <v>0</v>
      </c>
      <c r="BR26" s="215">
        <v>0</v>
      </c>
      <c r="BS26" s="215">
        <v>0</v>
      </c>
      <c r="BT26" s="215">
        <v>0</v>
      </c>
      <c r="BU26" s="215">
        <v>0</v>
      </c>
      <c r="BV26" s="215">
        <v>0</v>
      </c>
      <c r="BW26" s="219">
        <v>0</v>
      </c>
      <c r="BY26" s="214">
        <v>1</v>
      </c>
      <c r="BZ26" s="215">
        <f>'Waste Composition'!$G$5/'Waste Composition'!$P$5</f>
        <v>0.4705882352941177</v>
      </c>
      <c r="CA26" s="215">
        <v>0</v>
      </c>
      <c r="CB26" s="215">
        <v>0</v>
      </c>
      <c r="CC26" s="215">
        <v>1</v>
      </c>
      <c r="CD26" s="215">
        <v>1</v>
      </c>
      <c r="CE26" s="215">
        <v>1</v>
      </c>
      <c r="CF26" s="215">
        <v>1</v>
      </c>
      <c r="CG26" s="215">
        <v>1</v>
      </c>
      <c r="CH26" s="215">
        <v>1</v>
      </c>
      <c r="CI26" s="215">
        <v>1</v>
      </c>
      <c r="CJ26" s="215">
        <v>1</v>
      </c>
      <c r="CK26" s="215">
        <v>1</v>
      </c>
      <c r="CL26" s="215">
        <v>1</v>
      </c>
      <c r="CM26" s="215">
        <v>1</v>
      </c>
      <c r="CN26" s="219">
        <v>1</v>
      </c>
      <c r="CP26" s="214">
        <v>0</v>
      </c>
      <c r="CQ26" s="215">
        <v>0</v>
      </c>
      <c r="CR26" s="215">
        <v>0</v>
      </c>
      <c r="CS26" s="215">
        <v>0</v>
      </c>
      <c r="CT26" s="215">
        <v>0</v>
      </c>
      <c r="CU26" s="215">
        <v>0</v>
      </c>
      <c r="CV26" s="215">
        <v>0</v>
      </c>
      <c r="CW26" s="215">
        <v>0</v>
      </c>
      <c r="CX26" s="215">
        <v>0</v>
      </c>
      <c r="CY26" s="215">
        <v>0</v>
      </c>
      <c r="CZ26" s="215">
        <v>0</v>
      </c>
      <c r="DA26" s="215">
        <v>0</v>
      </c>
      <c r="DB26" s="215">
        <v>0</v>
      </c>
      <c r="DC26" s="215">
        <v>0</v>
      </c>
      <c r="DD26" s="215">
        <v>0</v>
      </c>
      <c r="DE26" s="219">
        <v>0</v>
      </c>
      <c r="DG26" s="214">
        <v>0</v>
      </c>
      <c r="DH26" s="215">
        <f>'Waste Composition'!$G$16/'Waste Composition'!$P$5</f>
        <v>0.52941176470588236</v>
      </c>
      <c r="DI26" s="215">
        <v>1</v>
      </c>
      <c r="DJ26" s="215">
        <v>1</v>
      </c>
      <c r="DK26" s="215">
        <v>0</v>
      </c>
      <c r="DL26" s="215">
        <v>0</v>
      </c>
      <c r="DM26" s="215">
        <v>0</v>
      </c>
      <c r="DN26" s="215">
        <v>0</v>
      </c>
      <c r="DO26" s="215">
        <v>0</v>
      </c>
      <c r="DP26" s="215">
        <v>0</v>
      </c>
      <c r="DQ26" s="215">
        <v>0</v>
      </c>
      <c r="DR26" s="215">
        <v>0</v>
      </c>
      <c r="DS26" s="215">
        <v>0</v>
      </c>
      <c r="DT26" s="215">
        <v>0</v>
      </c>
      <c r="DU26" s="215">
        <v>0</v>
      </c>
      <c r="DV26" s="219">
        <v>0</v>
      </c>
      <c r="DX26" s="214">
        <v>0</v>
      </c>
      <c r="DY26" s="215">
        <v>0</v>
      </c>
      <c r="DZ26" s="215">
        <v>0</v>
      </c>
      <c r="EA26" s="215">
        <v>0</v>
      </c>
      <c r="EB26" s="215">
        <v>0</v>
      </c>
      <c r="EC26" s="215">
        <v>0</v>
      </c>
      <c r="ED26" s="215">
        <v>0</v>
      </c>
      <c r="EE26" s="215">
        <v>0</v>
      </c>
      <c r="EF26" s="215">
        <v>0</v>
      </c>
      <c r="EG26" s="215">
        <v>0</v>
      </c>
      <c r="EH26" s="215">
        <v>0</v>
      </c>
      <c r="EI26" s="215">
        <v>0</v>
      </c>
      <c r="EJ26" s="215">
        <v>0</v>
      </c>
      <c r="EK26" s="215">
        <v>0</v>
      </c>
      <c r="EL26" s="215">
        <v>0</v>
      </c>
      <c r="EM26" s="219">
        <v>0</v>
      </c>
      <c r="EO26" s="172">
        <f>$Z$26*AQ26</f>
        <v>0</v>
      </c>
      <c r="EP26" s="164">
        <f>$AA$26*AR26</f>
        <v>0</v>
      </c>
      <c r="EQ26" s="164">
        <f>$AB$26*AS26</f>
        <v>0</v>
      </c>
      <c r="ER26" s="164">
        <f>$AC$26*AT26</f>
        <v>0</v>
      </c>
      <c r="ES26" s="164">
        <f>$AD$26*AU26</f>
        <v>0</v>
      </c>
      <c r="ET26" s="164">
        <f>$AE$26*AV26</f>
        <v>0</v>
      </c>
      <c r="EU26" s="164">
        <f>$AF$26*AW26</f>
        <v>0</v>
      </c>
      <c r="EV26" s="164">
        <f>$AG$26*AX26</f>
        <v>0</v>
      </c>
      <c r="EW26" s="164">
        <f>$AH$26*AY26</f>
        <v>0</v>
      </c>
      <c r="EX26" s="164">
        <f>$AI$26*AZ26</f>
        <v>0</v>
      </c>
      <c r="EY26" s="164">
        <f>$AJ$26*BA26</f>
        <v>0</v>
      </c>
      <c r="EZ26" s="164">
        <f>$AK$26*BB26</f>
        <v>0</v>
      </c>
      <c r="FA26" s="164">
        <f>$AL$26*BC26</f>
        <v>0</v>
      </c>
      <c r="FB26" s="164">
        <f>$AM$26*BD26</f>
        <v>0</v>
      </c>
      <c r="FC26" s="164">
        <f>$AN$26*BE26</f>
        <v>0</v>
      </c>
      <c r="FD26" s="173">
        <f>$AO$26*BF26</f>
        <v>0</v>
      </c>
      <c r="FE26" s="229"/>
      <c r="FF26" s="172">
        <f>$Z$26*BH26</f>
        <v>0</v>
      </c>
      <c r="FG26" s="164">
        <f>$AA$26*BI26</f>
        <v>0</v>
      </c>
      <c r="FH26" s="164">
        <f>$AB$26*BJ26</f>
        <v>0</v>
      </c>
      <c r="FI26" s="164">
        <f>$AC$26*BK26</f>
        <v>0</v>
      </c>
      <c r="FJ26" s="164">
        <f>$AD$26*BL26</f>
        <v>0</v>
      </c>
      <c r="FK26" s="164">
        <f>$AE$26*BM26</f>
        <v>0</v>
      </c>
      <c r="FL26" s="164">
        <f>$AF$26*BN26</f>
        <v>0</v>
      </c>
      <c r="FM26" s="164">
        <f>$AG$26*BO26</f>
        <v>0</v>
      </c>
      <c r="FN26" s="164">
        <f>$AH$26*BP26</f>
        <v>0</v>
      </c>
      <c r="FO26" s="164">
        <f>$AI$26*BQ26</f>
        <v>0</v>
      </c>
      <c r="FP26" s="164">
        <f>$AJ$26*BR26</f>
        <v>0</v>
      </c>
      <c r="FQ26" s="164">
        <f>$AK$26*BS26</f>
        <v>0</v>
      </c>
      <c r="FR26" s="164">
        <f>$AL$26*BT26</f>
        <v>0</v>
      </c>
      <c r="FS26" s="164">
        <f>$AM$26*BU26</f>
        <v>0</v>
      </c>
      <c r="FT26" s="164">
        <f>$AN$26*BV26</f>
        <v>0</v>
      </c>
      <c r="FU26" s="173">
        <f>$AO$26*BW26</f>
        <v>0</v>
      </c>
      <c r="FV26" s="229"/>
      <c r="FW26" s="172">
        <f>$Z$26*BY26</f>
        <v>4.92</v>
      </c>
      <c r="FX26" s="164">
        <f>$AA$26*BZ26</f>
        <v>9.84</v>
      </c>
      <c r="FY26" s="164">
        <f>$AB$26*CA26</f>
        <v>0</v>
      </c>
      <c r="FZ26" s="164">
        <f>$AC$26*CB26</f>
        <v>0</v>
      </c>
      <c r="GA26" s="164">
        <f>$AD$26*CC26</f>
        <v>1.845</v>
      </c>
      <c r="GB26" s="164">
        <f>$AE$26*CD26</f>
        <v>3.0750000000000002</v>
      </c>
      <c r="GC26" s="164">
        <f>$AF$26*CE26</f>
        <v>0.61499999999999999</v>
      </c>
      <c r="GD26" s="164">
        <f>$AG$26*CF26</f>
        <v>9.2249999999999996</v>
      </c>
      <c r="GE26" s="164">
        <f>$AH$26*CG26</f>
        <v>1.23</v>
      </c>
      <c r="GF26" s="164">
        <f>$AI$26*CH26</f>
        <v>1.23</v>
      </c>
      <c r="GG26" s="164">
        <f>$AJ$26*CI26</f>
        <v>3.0750000000000002</v>
      </c>
      <c r="GH26" s="164">
        <f>$AK$26*CJ26</f>
        <v>3.69</v>
      </c>
      <c r="GI26" s="164">
        <f>$AL$26*CK26</f>
        <v>14.76</v>
      </c>
      <c r="GJ26" s="164">
        <f>$AM$26*CL26</f>
        <v>0.61499999999999999</v>
      </c>
      <c r="GK26" s="164">
        <f>$AN$26*CM26</f>
        <v>14.76</v>
      </c>
      <c r="GL26" s="173">
        <f>$AO$26*CN26</f>
        <v>9.84</v>
      </c>
      <c r="GM26" s="229"/>
      <c r="GN26" s="172">
        <f>$Z$26*CP26</f>
        <v>0</v>
      </c>
      <c r="GO26" s="164">
        <f>$AA$26*CQ26</f>
        <v>0</v>
      </c>
      <c r="GP26" s="164">
        <f>$AB$26*CR26</f>
        <v>0</v>
      </c>
      <c r="GQ26" s="164">
        <f>$AC$26*CS26</f>
        <v>0</v>
      </c>
      <c r="GR26" s="164">
        <f>$AD$26*CT26</f>
        <v>0</v>
      </c>
      <c r="GS26" s="164">
        <f>$AE$26*CU26</f>
        <v>0</v>
      </c>
      <c r="GT26" s="164">
        <f>$AF$26*CV26</f>
        <v>0</v>
      </c>
      <c r="GU26" s="164">
        <f>$AG$26*CW26</f>
        <v>0</v>
      </c>
      <c r="GV26" s="164">
        <f>$AH$26*CX26</f>
        <v>0</v>
      </c>
      <c r="GW26" s="164">
        <f>$AI$26*CY26</f>
        <v>0</v>
      </c>
      <c r="GX26" s="164">
        <f>$AJ$26*CZ26</f>
        <v>0</v>
      </c>
      <c r="GY26" s="164">
        <f>$AK$26*DA26</f>
        <v>0</v>
      </c>
      <c r="GZ26" s="164">
        <f>$AL$26*DB26</f>
        <v>0</v>
      </c>
      <c r="HA26" s="164">
        <f>$AM$26*DC26</f>
        <v>0</v>
      </c>
      <c r="HB26" s="164">
        <f>$AN$26*DD26</f>
        <v>0</v>
      </c>
      <c r="HC26" s="173">
        <f>$AO$26*DE26</f>
        <v>0</v>
      </c>
      <c r="HD26" s="229"/>
      <c r="HE26" s="172">
        <f>$Z$26*DG26</f>
        <v>0</v>
      </c>
      <c r="HF26" s="164">
        <f>$AA$26*DH26</f>
        <v>11.069999999999999</v>
      </c>
      <c r="HG26" s="164">
        <f>$AB$26*DI26</f>
        <v>22.14</v>
      </c>
      <c r="HH26" s="164">
        <f>$AC$26*DJ26</f>
        <v>11.07</v>
      </c>
      <c r="HI26" s="164">
        <f>$AD$26*DK26</f>
        <v>0</v>
      </c>
      <c r="HJ26" s="164">
        <f>$AE$26*DL26</f>
        <v>0</v>
      </c>
      <c r="HK26" s="164">
        <f>$AF$26*DM26</f>
        <v>0</v>
      </c>
      <c r="HL26" s="164">
        <f>$AG$26*DN26</f>
        <v>0</v>
      </c>
      <c r="HM26" s="164">
        <f>$AH$26*DO26</f>
        <v>0</v>
      </c>
      <c r="HN26" s="164">
        <f>$AI$26*DP26</f>
        <v>0</v>
      </c>
      <c r="HO26" s="164">
        <f>$AJ$26*DQ26</f>
        <v>0</v>
      </c>
      <c r="HP26" s="164">
        <f>$AK$26*DR26</f>
        <v>0</v>
      </c>
      <c r="HQ26" s="164">
        <f>$AL$26*DS26</f>
        <v>0</v>
      </c>
      <c r="HR26" s="164">
        <f>$AM$26*DT26</f>
        <v>0</v>
      </c>
      <c r="HS26" s="164">
        <f>$AN$26*DU26</f>
        <v>0</v>
      </c>
      <c r="HT26" s="173">
        <f>$AO$26*DV26</f>
        <v>0</v>
      </c>
      <c r="HU26" s="229"/>
      <c r="HV26" s="172">
        <f>$Z$26*DX26</f>
        <v>0</v>
      </c>
      <c r="HW26" s="164">
        <f>$AA$26*DY26</f>
        <v>0</v>
      </c>
      <c r="HX26" s="164">
        <f>$AB$26*DZ26</f>
        <v>0</v>
      </c>
      <c r="HY26" s="164">
        <f>$AC$26*EA26</f>
        <v>0</v>
      </c>
      <c r="HZ26" s="164">
        <f>$AD$26*EB26</f>
        <v>0</v>
      </c>
      <c r="IA26" s="164">
        <f>$AE$26*EC26</f>
        <v>0</v>
      </c>
      <c r="IB26" s="164">
        <f>$AF$26*ED26</f>
        <v>0</v>
      </c>
      <c r="IC26" s="164">
        <f>$AG$26*EE26</f>
        <v>0</v>
      </c>
      <c r="ID26" s="164">
        <f>$AH$26*EF26</f>
        <v>0</v>
      </c>
      <c r="IE26" s="164">
        <f>$AI$26*EG26</f>
        <v>0</v>
      </c>
      <c r="IF26" s="164">
        <f>$AJ$26*EH26</f>
        <v>0</v>
      </c>
      <c r="IG26" s="164">
        <f>$AK$26*EI26</f>
        <v>0</v>
      </c>
      <c r="IH26" s="164">
        <f>$AL$26*EJ26</f>
        <v>0</v>
      </c>
      <c r="II26" s="164">
        <f>$AM$26*EK26</f>
        <v>0</v>
      </c>
      <c r="IJ26" s="164">
        <f>$AN$26*EL26</f>
        <v>0</v>
      </c>
      <c r="IK26" s="173">
        <f>$AO$26*EM26</f>
        <v>0</v>
      </c>
      <c r="IM26" s="281" t="s">
        <v>295</v>
      </c>
      <c r="IN26" s="253">
        <v>4761.9200345593199</v>
      </c>
    </row>
    <row r="27" spans="1:253" ht="14.65" thickBot="1">
      <c r="A27" s="62" t="s">
        <v>278</v>
      </c>
      <c r="B27" s="145">
        <f>INDEX('Waste Projections'!$H29:$AL29,MATCH('6. YTS UCRTS+Decentral Compost'!$B$1,'Waste Projections'!$H$6:$AL$6,0))</f>
        <v>2750</v>
      </c>
      <c r="C27" s="286" t="s">
        <v>294</v>
      </c>
      <c r="D27" s="286" t="s">
        <v>273</v>
      </c>
      <c r="E27" s="154" t="s">
        <v>274</v>
      </c>
      <c r="F27" s="286" t="s">
        <v>297</v>
      </c>
      <c r="G27" s="151">
        <v>4.7</v>
      </c>
      <c r="H27" s="288" t="s">
        <v>220</v>
      </c>
      <c r="I27" s="156">
        <v>9.3000000000000007</v>
      </c>
      <c r="J27" s="156" t="s">
        <v>221</v>
      </c>
      <c r="K27" s="151">
        <v>11</v>
      </c>
      <c r="L27" s="156" t="s">
        <v>220</v>
      </c>
      <c r="M27" s="156">
        <f t="shared" si="26"/>
        <v>1200</v>
      </c>
      <c r="N27" s="179" t="s">
        <v>222</v>
      </c>
      <c r="O27" s="151">
        <v>4.7</v>
      </c>
      <c r="P27" s="248" t="s">
        <v>219</v>
      </c>
      <c r="Q27" s="172">
        <f t="shared" si="27"/>
        <v>0</v>
      </c>
      <c r="R27" s="164">
        <f t="shared" si="27"/>
        <v>43175</v>
      </c>
      <c r="S27" s="164">
        <f t="shared" si="27"/>
        <v>25575.000000000004</v>
      </c>
      <c r="T27" s="173">
        <f t="shared" si="27"/>
        <v>3300000</v>
      </c>
      <c r="U27" s="172">
        <f>INDEX('Transportation GHG'!$B$21:$B$24,MATCH('6. YTS UCRTS+Decentral Compost'!U$4,'Transportation GHG'!$A$21:$A$24,0))*Q27</f>
        <v>0</v>
      </c>
      <c r="V27" s="164">
        <f>INDEX('Transportation GHG'!$B$21:$B$24,MATCH('6. YTS UCRTS+Decentral Compost'!V$4,'Transportation GHG'!$A$21:$A$24,0))*R27</f>
        <v>3.8731296153846153</v>
      </c>
      <c r="W27" s="164">
        <f>INDEX('Transportation GHG'!$B$21:$B$24,MATCH('6. YTS UCRTS+Decentral Compost'!W$4,'Transportation GHG'!$A$21:$A$24,0))*S27</f>
        <v>0.44985769230769235</v>
      </c>
      <c r="X27" s="173">
        <f>INDEX('Transportation GHG'!$B$21:$B$24,MATCH('6. YTS UCRTS+Decentral Compost'!X$4,'Transportation GHG'!$A$21:$A$24,0))*T27</f>
        <v>78.220731707317086</v>
      </c>
      <c r="Z27" s="172">
        <f>INDEX('Waste Composition'!$P$5:$P$20,MATCH('6. YTS UCRTS+Decentral Compost'!Z$4,'Waste Composition'!$O$5:$O$20,0))*$B27</f>
        <v>110</v>
      </c>
      <c r="AA27" s="164">
        <f>INDEX('Waste Composition'!$P$5:$P$20,MATCH('6. YTS UCRTS+Decentral Compost'!AA$4,'Waste Composition'!$O$5:$O$20,0))*$B27</f>
        <v>467.49999999999994</v>
      </c>
      <c r="AB27" s="164">
        <f>INDEX('Waste Composition'!$P$5:$P$20,MATCH('6. YTS UCRTS+Decentral Compost'!AB$4,'Waste Composition'!$O$5:$O$20,0))*$B27</f>
        <v>495</v>
      </c>
      <c r="AC27" s="164">
        <f>INDEX('Waste Composition'!$P$5:$P$20,MATCH('6. YTS UCRTS+Decentral Compost'!AC$4,'Waste Composition'!$O$5:$O$20,0))*$B27</f>
        <v>247.5</v>
      </c>
      <c r="AD27" s="164">
        <f>INDEX('Waste Composition'!$P$5:$P$20,MATCH('6. YTS UCRTS+Decentral Compost'!AD$4,'Waste Composition'!$O$5:$O$20,0))*$B27</f>
        <v>41.25</v>
      </c>
      <c r="AE27" s="164">
        <f>INDEX('Waste Composition'!$P$5:$P$20,MATCH('6. YTS UCRTS+Decentral Compost'!AE$4,'Waste Composition'!$O$5:$O$20,0))*$B27</f>
        <v>68.75</v>
      </c>
      <c r="AF27" s="164">
        <f>INDEX('Waste Composition'!$P$5:$P$20,MATCH('6. YTS UCRTS+Decentral Compost'!AF$4,'Waste Composition'!$O$5:$O$20,0))*$B27</f>
        <v>13.75</v>
      </c>
      <c r="AG27" s="164">
        <f>INDEX('Waste Composition'!$P$5:$P$20,MATCH('6. YTS UCRTS+Decentral Compost'!AG$4,'Waste Composition'!$O$5:$O$20,0))*$B27</f>
        <v>206.25</v>
      </c>
      <c r="AH27" s="164">
        <f>INDEX('Waste Composition'!$P$5:$P$20,MATCH('6. YTS UCRTS+Decentral Compost'!AH$4,'Waste Composition'!$O$5:$O$20,0))*$B27</f>
        <v>27.5</v>
      </c>
      <c r="AI27" s="164">
        <f>INDEX('Waste Composition'!$P$5:$P$20,MATCH('6. YTS UCRTS+Decentral Compost'!AI$4,'Waste Composition'!$O$5:$O$20,0))*$B27</f>
        <v>27.5</v>
      </c>
      <c r="AJ27" s="164">
        <f>INDEX('Waste Composition'!$P$5:$P$20,MATCH('6. YTS UCRTS+Decentral Compost'!AJ$4,'Waste Composition'!$O$5:$O$20,0))*$B27</f>
        <v>68.75</v>
      </c>
      <c r="AK27" s="164">
        <f>INDEX('Waste Composition'!$P$5:$P$20,MATCH('6. YTS UCRTS+Decentral Compost'!AK$4,'Waste Composition'!$O$5:$O$20,0))*$B27</f>
        <v>82.5</v>
      </c>
      <c r="AL27" s="164">
        <f>INDEX('Waste Composition'!$P$5:$P$20,MATCH('6. YTS UCRTS+Decentral Compost'!AL$4,'Waste Composition'!$O$5:$O$20,0))*$B27</f>
        <v>330</v>
      </c>
      <c r="AM27" s="164">
        <f>INDEX('Waste Composition'!$P$5:$P$20,MATCH('6. YTS UCRTS+Decentral Compost'!AM$4,'Waste Composition'!$O$5:$O$20,0))*$B27</f>
        <v>13.75</v>
      </c>
      <c r="AN27" s="164">
        <f>INDEX('Waste Composition'!$P$5:$P$20,MATCH('6. YTS UCRTS+Decentral Compost'!AN$4,'Waste Composition'!$O$5:$O$20,0))*$B27</f>
        <v>330</v>
      </c>
      <c r="AO27" s="173">
        <f>INDEX('Waste Composition'!$P$5:$P$20,MATCH('6. YTS UCRTS+Decentral Compost'!AO$4,'Waste Composition'!$O$5:$O$20,0))*$B27</f>
        <v>220</v>
      </c>
      <c r="AQ27" s="214">
        <v>0</v>
      </c>
      <c r="AR27" s="215">
        <v>0</v>
      </c>
      <c r="AS27" s="215">
        <v>0</v>
      </c>
      <c r="AT27" s="215">
        <v>0</v>
      </c>
      <c r="AU27" s="215">
        <v>0</v>
      </c>
      <c r="AV27" s="215">
        <v>0</v>
      </c>
      <c r="AW27" s="215">
        <v>0</v>
      </c>
      <c r="AX27" s="215">
        <v>0</v>
      </c>
      <c r="AY27" s="215">
        <v>0</v>
      </c>
      <c r="AZ27" s="215">
        <v>0</v>
      </c>
      <c r="BA27" s="215">
        <v>0</v>
      </c>
      <c r="BB27" s="215">
        <v>0</v>
      </c>
      <c r="BC27" s="215">
        <v>0</v>
      </c>
      <c r="BD27" s="215">
        <v>0</v>
      </c>
      <c r="BE27" s="215">
        <v>0</v>
      </c>
      <c r="BF27" s="215">
        <v>0</v>
      </c>
      <c r="BH27" s="214">
        <v>0</v>
      </c>
      <c r="BI27" s="215">
        <v>0</v>
      </c>
      <c r="BJ27" s="215">
        <v>0</v>
      </c>
      <c r="BK27" s="215">
        <v>0</v>
      </c>
      <c r="BL27" s="215">
        <v>0</v>
      </c>
      <c r="BM27" s="215">
        <v>0</v>
      </c>
      <c r="BN27" s="215">
        <v>0</v>
      </c>
      <c r="BO27" s="215">
        <v>0</v>
      </c>
      <c r="BP27" s="215">
        <v>0</v>
      </c>
      <c r="BQ27" s="215">
        <v>0</v>
      </c>
      <c r="BR27" s="215">
        <v>0</v>
      </c>
      <c r="BS27" s="215">
        <v>0</v>
      </c>
      <c r="BT27" s="215">
        <v>0</v>
      </c>
      <c r="BU27" s="215">
        <v>0</v>
      </c>
      <c r="BV27" s="215">
        <v>0</v>
      </c>
      <c r="BW27" s="219">
        <v>0</v>
      </c>
      <c r="BY27" s="214">
        <v>1</v>
      </c>
      <c r="BZ27" s="215">
        <f>'Waste Composition'!$G$5/'Waste Composition'!$P$5</f>
        <v>0.4705882352941177</v>
      </c>
      <c r="CA27" s="215">
        <v>0</v>
      </c>
      <c r="CB27" s="215">
        <v>0</v>
      </c>
      <c r="CC27" s="215">
        <v>1</v>
      </c>
      <c r="CD27" s="215">
        <v>1</v>
      </c>
      <c r="CE27" s="215">
        <v>1</v>
      </c>
      <c r="CF27" s="215">
        <v>1</v>
      </c>
      <c r="CG27" s="215">
        <v>1</v>
      </c>
      <c r="CH27" s="215">
        <v>1</v>
      </c>
      <c r="CI27" s="215">
        <v>1</v>
      </c>
      <c r="CJ27" s="215">
        <v>1</v>
      </c>
      <c r="CK27" s="215">
        <v>1</v>
      </c>
      <c r="CL27" s="215">
        <v>1</v>
      </c>
      <c r="CM27" s="215">
        <v>1</v>
      </c>
      <c r="CN27" s="219">
        <v>1</v>
      </c>
      <c r="CP27" s="214">
        <v>0</v>
      </c>
      <c r="CQ27" s="215">
        <v>0</v>
      </c>
      <c r="CR27" s="215">
        <v>0</v>
      </c>
      <c r="CS27" s="215">
        <v>0</v>
      </c>
      <c r="CT27" s="215">
        <v>0</v>
      </c>
      <c r="CU27" s="215">
        <v>0</v>
      </c>
      <c r="CV27" s="215">
        <v>0</v>
      </c>
      <c r="CW27" s="215">
        <v>0</v>
      </c>
      <c r="CX27" s="215">
        <v>0</v>
      </c>
      <c r="CY27" s="215">
        <v>0</v>
      </c>
      <c r="CZ27" s="215">
        <v>0</v>
      </c>
      <c r="DA27" s="215">
        <v>0</v>
      </c>
      <c r="DB27" s="215">
        <v>0</v>
      </c>
      <c r="DC27" s="215">
        <v>0</v>
      </c>
      <c r="DD27" s="215">
        <v>0</v>
      </c>
      <c r="DE27" s="219">
        <v>0</v>
      </c>
      <c r="DG27" s="214">
        <v>0</v>
      </c>
      <c r="DH27" s="215">
        <f>'Waste Composition'!$G$16/'Waste Composition'!$P$5</f>
        <v>0.52941176470588236</v>
      </c>
      <c r="DI27" s="215">
        <v>1</v>
      </c>
      <c r="DJ27" s="215">
        <v>1</v>
      </c>
      <c r="DK27" s="215">
        <v>0</v>
      </c>
      <c r="DL27" s="215">
        <v>0</v>
      </c>
      <c r="DM27" s="215">
        <v>0</v>
      </c>
      <c r="DN27" s="215">
        <v>0</v>
      </c>
      <c r="DO27" s="215">
        <v>0</v>
      </c>
      <c r="DP27" s="215">
        <v>0</v>
      </c>
      <c r="DQ27" s="215">
        <v>0</v>
      </c>
      <c r="DR27" s="215">
        <v>0</v>
      </c>
      <c r="DS27" s="215">
        <v>0</v>
      </c>
      <c r="DT27" s="215">
        <v>0</v>
      </c>
      <c r="DU27" s="215">
        <v>0</v>
      </c>
      <c r="DV27" s="219">
        <v>0</v>
      </c>
      <c r="DX27" s="214">
        <v>0</v>
      </c>
      <c r="DY27" s="215">
        <v>0</v>
      </c>
      <c r="DZ27" s="215">
        <v>0</v>
      </c>
      <c r="EA27" s="215">
        <v>0</v>
      </c>
      <c r="EB27" s="215">
        <v>0</v>
      </c>
      <c r="EC27" s="215">
        <v>0</v>
      </c>
      <c r="ED27" s="215">
        <v>0</v>
      </c>
      <c r="EE27" s="215">
        <v>0</v>
      </c>
      <c r="EF27" s="215">
        <v>0</v>
      </c>
      <c r="EG27" s="215">
        <v>0</v>
      </c>
      <c r="EH27" s="215">
        <v>0</v>
      </c>
      <c r="EI27" s="215">
        <v>0</v>
      </c>
      <c r="EJ27" s="215">
        <v>0</v>
      </c>
      <c r="EK27" s="215">
        <v>0</v>
      </c>
      <c r="EL27" s="215">
        <v>0</v>
      </c>
      <c r="EM27" s="219">
        <v>0</v>
      </c>
      <c r="EO27" s="172">
        <f>$Z$27*AQ27</f>
        <v>0</v>
      </c>
      <c r="EP27" s="164">
        <f>$AA$27*AR27</f>
        <v>0</v>
      </c>
      <c r="EQ27" s="164">
        <f>$AB$27*AS27</f>
        <v>0</v>
      </c>
      <c r="ER27" s="164">
        <f>$AC$27*AT27</f>
        <v>0</v>
      </c>
      <c r="ES27" s="164">
        <f>$AD$27*AU27</f>
        <v>0</v>
      </c>
      <c r="ET27" s="164">
        <f>$AE$27*AV27</f>
        <v>0</v>
      </c>
      <c r="EU27" s="164">
        <f>$AF$27*AW27</f>
        <v>0</v>
      </c>
      <c r="EV27" s="164">
        <f>$AG$27*AX27</f>
        <v>0</v>
      </c>
      <c r="EW27" s="164">
        <f>$AH$27*AY27</f>
        <v>0</v>
      </c>
      <c r="EX27" s="164">
        <f>$AI$27*AZ27</f>
        <v>0</v>
      </c>
      <c r="EY27" s="164">
        <f>$AJ$27*BA27</f>
        <v>0</v>
      </c>
      <c r="EZ27" s="164">
        <f>$AK$27*BB27</f>
        <v>0</v>
      </c>
      <c r="FA27" s="164">
        <f>$AL$27*BC27</f>
        <v>0</v>
      </c>
      <c r="FB27" s="164">
        <f>$AM$27*BD27</f>
        <v>0</v>
      </c>
      <c r="FC27" s="164">
        <f>$AN$27*BE27</f>
        <v>0</v>
      </c>
      <c r="FD27" s="173">
        <f>$AO$27*BF27</f>
        <v>0</v>
      </c>
      <c r="FE27" s="229"/>
      <c r="FF27" s="172">
        <f>$Z$27*BH27</f>
        <v>0</v>
      </c>
      <c r="FG27" s="164">
        <f>$AA$27*BI27</f>
        <v>0</v>
      </c>
      <c r="FH27" s="164">
        <f>$AB$27*BJ27</f>
        <v>0</v>
      </c>
      <c r="FI27" s="164">
        <f>$AC$27*BK27</f>
        <v>0</v>
      </c>
      <c r="FJ27" s="164">
        <f>$AD$27*BL27</f>
        <v>0</v>
      </c>
      <c r="FK27" s="164">
        <f>$AE$27*BM27</f>
        <v>0</v>
      </c>
      <c r="FL27" s="164">
        <f>$AF$27*BN27</f>
        <v>0</v>
      </c>
      <c r="FM27" s="164">
        <f>$AG$27*BO27</f>
        <v>0</v>
      </c>
      <c r="FN27" s="164">
        <f>$AH$27*BP27</f>
        <v>0</v>
      </c>
      <c r="FO27" s="164">
        <f>$AI$27*BQ27</f>
        <v>0</v>
      </c>
      <c r="FP27" s="164">
        <f>$AJ$27*BR27</f>
        <v>0</v>
      </c>
      <c r="FQ27" s="164">
        <f>$AK$27*BS27</f>
        <v>0</v>
      </c>
      <c r="FR27" s="164">
        <f>$AL$27*BT27</f>
        <v>0</v>
      </c>
      <c r="FS27" s="164">
        <f>$AM$27*BU27</f>
        <v>0</v>
      </c>
      <c r="FT27" s="164">
        <f>$AN$27*BV27</f>
        <v>0</v>
      </c>
      <c r="FU27" s="173">
        <f>$AO$27*BW27</f>
        <v>0</v>
      </c>
      <c r="FV27" s="229"/>
      <c r="FW27" s="172">
        <f>$Z$27*BY27</f>
        <v>110</v>
      </c>
      <c r="FX27" s="164">
        <f>$AA$27*BZ27</f>
        <v>220</v>
      </c>
      <c r="FY27" s="164">
        <f>$AB$27*CA27</f>
        <v>0</v>
      </c>
      <c r="FZ27" s="164">
        <f>$AC$27*CB27</f>
        <v>0</v>
      </c>
      <c r="GA27" s="164">
        <f>$AD$27*CC27</f>
        <v>41.25</v>
      </c>
      <c r="GB27" s="164">
        <f>$AE$27*CD27</f>
        <v>68.75</v>
      </c>
      <c r="GC27" s="164">
        <f>$AF$27*CE27</f>
        <v>13.75</v>
      </c>
      <c r="GD27" s="164">
        <f>$AG$27*CF27</f>
        <v>206.25</v>
      </c>
      <c r="GE27" s="164">
        <f>$AH$27*CG27</f>
        <v>27.5</v>
      </c>
      <c r="GF27" s="164">
        <f>$AI$27*CH27</f>
        <v>27.5</v>
      </c>
      <c r="GG27" s="164">
        <f>$AJ$27*CI27</f>
        <v>68.75</v>
      </c>
      <c r="GH27" s="164">
        <f>$AK$27*CJ27</f>
        <v>82.5</v>
      </c>
      <c r="GI27" s="164">
        <f>$AL$27*CK27</f>
        <v>330</v>
      </c>
      <c r="GJ27" s="164">
        <f>$AM$27*CL27</f>
        <v>13.75</v>
      </c>
      <c r="GK27" s="164">
        <f>$AN$27*CM27</f>
        <v>330</v>
      </c>
      <c r="GL27" s="173">
        <f>$AO$27*CN27</f>
        <v>220</v>
      </c>
      <c r="GM27" s="229"/>
      <c r="GN27" s="172">
        <f>$Z$27*CP27</f>
        <v>0</v>
      </c>
      <c r="GO27" s="164">
        <f>$AA$27*CQ27</f>
        <v>0</v>
      </c>
      <c r="GP27" s="164">
        <f>$AB$27*CR27</f>
        <v>0</v>
      </c>
      <c r="GQ27" s="164">
        <f>$AC$27*CS27</f>
        <v>0</v>
      </c>
      <c r="GR27" s="164">
        <f>$AD$27*CT27</f>
        <v>0</v>
      </c>
      <c r="GS27" s="164">
        <f>$AE$27*CU27</f>
        <v>0</v>
      </c>
      <c r="GT27" s="164">
        <f>$AF$27*CV27</f>
        <v>0</v>
      </c>
      <c r="GU27" s="164">
        <f>$AG$27*CW27</f>
        <v>0</v>
      </c>
      <c r="GV27" s="164">
        <f>$AH$27*CX27</f>
        <v>0</v>
      </c>
      <c r="GW27" s="164">
        <f>$AI$27*CY27</f>
        <v>0</v>
      </c>
      <c r="GX27" s="164">
        <f>$AJ$27*CZ27</f>
        <v>0</v>
      </c>
      <c r="GY27" s="164">
        <f>$AK$27*DA27</f>
        <v>0</v>
      </c>
      <c r="GZ27" s="164">
        <f>$AL$27*DB27</f>
        <v>0</v>
      </c>
      <c r="HA27" s="164">
        <f>$AM$27*DC27</f>
        <v>0</v>
      </c>
      <c r="HB27" s="164">
        <f>$AN$27*DD27</f>
        <v>0</v>
      </c>
      <c r="HC27" s="173">
        <f>$AO$27*DE27</f>
        <v>0</v>
      </c>
      <c r="HD27" s="229"/>
      <c r="HE27" s="172">
        <f>$Z$27*DG27</f>
        <v>0</v>
      </c>
      <c r="HF27" s="164">
        <f>$AA$27*DH27</f>
        <v>247.49999999999997</v>
      </c>
      <c r="HG27" s="164">
        <f>$AB$27*DI27</f>
        <v>495</v>
      </c>
      <c r="HH27" s="164">
        <f>$AC$27*DJ27</f>
        <v>247.5</v>
      </c>
      <c r="HI27" s="164">
        <f>$AD$27*DK27</f>
        <v>0</v>
      </c>
      <c r="HJ27" s="164">
        <f>$AE$27*DL27</f>
        <v>0</v>
      </c>
      <c r="HK27" s="164">
        <f>$AF$27*DM27</f>
        <v>0</v>
      </c>
      <c r="HL27" s="164">
        <f>$AG$27*DN27</f>
        <v>0</v>
      </c>
      <c r="HM27" s="164">
        <f>$AH$27*DO27</f>
        <v>0</v>
      </c>
      <c r="HN27" s="164">
        <f>$AI$27*DP27</f>
        <v>0</v>
      </c>
      <c r="HO27" s="164">
        <f>$AJ$27*DQ27</f>
        <v>0</v>
      </c>
      <c r="HP27" s="164">
        <f>$AK$27*DR27</f>
        <v>0</v>
      </c>
      <c r="HQ27" s="164">
        <f>$AL$27*DS27</f>
        <v>0</v>
      </c>
      <c r="HR27" s="164">
        <f>$AM$27*DT27</f>
        <v>0</v>
      </c>
      <c r="HS27" s="164">
        <f>$AN$27*DU27</f>
        <v>0</v>
      </c>
      <c r="HT27" s="173">
        <f>$AO$27*DV27</f>
        <v>0</v>
      </c>
      <c r="HU27" s="229"/>
      <c r="HV27" s="172">
        <f>$Z$27*DX27</f>
        <v>0</v>
      </c>
      <c r="HW27" s="164">
        <f>$AA$27*DY27</f>
        <v>0</v>
      </c>
      <c r="HX27" s="164">
        <f>$AB$27*DZ27</f>
        <v>0</v>
      </c>
      <c r="HY27" s="164">
        <f>$AC$27*EA27</f>
        <v>0</v>
      </c>
      <c r="HZ27" s="164">
        <f>$AD$27*EB27</f>
        <v>0</v>
      </c>
      <c r="IA27" s="164">
        <f>$AE$27*EC27</f>
        <v>0</v>
      </c>
      <c r="IB27" s="164">
        <f>$AF$27*ED27</f>
        <v>0</v>
      </c>
      <c r="IC27" s="164">
        <f>$AG$27*EE27</f>
        <v>0</v>
      </c>
      <c r="ID27" s="164">
        <f>$AH$27*EF27</f>
        <v>0</v>
      </c>
      <c r="IE27" s="164">
        <f>$AI$27*EG27</f>
        <v>0</v>
      </c>
      <c r="IF27" s="164">
        <f>$AJ$27*EH27</f>
        <v>0</v>
      </c>
      <c r="IG27" s="164">
        <f>$AK$27*EI27</f>
        <v>0</v>
      </c>
      <c r="IH27" s="164">
        <f>$AL$27*EJ27</f>
        <v>0</v>
      </c>
      <c r="II27" s="164">
        <f>$AM$27*EK27</f>
        <v>0</v>
      </c>
      <c r="IJ27" s="164">
        <f>$AN$27*EL27</f>
        <v>0</v>
      </c>
      <c r="IK27" s="173">
        <f>$AO$27*EM27</f>
        <v>0</v>
      </c>
      <c r="IM27" s="282" t="s">
        <v>296</v>
      </c>
      <c r="IN27" s="254">
        <v>-6079.9215289548047</v>
      </c>
    </row>
    <row r="28" spans="1:253">
      <c r="A28" s="62" t="s">
        <v>280</v>
      </c>
      <c r="B28" s="145">
        <f>INDEX('Waste Projections'!$H30:$AL30,MATCH('6. YTS UCRTS+Decentral Compost'!$B$1,'Waste Projections'!$H$6:$AL$6,0))</f>
        <v>732</v>
      </c>
      <c r="C28" s="286" t="s">
        <v>294</v>
      </c>
      <c r="D28" s="286" t="s">
        <v>281</v>
      </c>
      <c r="E28" s="154" t="s">
        <v>274</v>
      </c>
      <c r="F28" s="286" t="s">
        <v>297</v>
      </c>
      <c r="G28" s="151">
        <v>6.1</v>
      </c>
      <c r="H28" s="288" t="s">
        <v>219</v>
      </c>
      <c r="I28" s="156">
        <v>9.3000000000000007</v>
      </c>
      <c r="J28" s="156" t="s">
        <v>221</v>
      </c>
      <c r="K28" s="151">
        <v>11</v>
      </c>
      <c r="L28" s="156" t="s">
        <v>220</v>
      </c>
      <c r="M28" s="156">
        <f t="shared" si="26"/>
        <v>1200</v>
      </c>
      <c r="N28" s="179" t="s">
        <v>222</v>
      </c>
      <c r="O28" s="151">
        <v>6.1</v>
      </c>
      <c r="P28" s="248" t="s">
        <v>219</v>
      </c>
      <c r="Q28" s="172">
        <f t="shared" si="27"/>
        <v>4465.2</v>
      </c>
      <c r="R28" s="164">
        <f t="shared" si="27"/>
        <v>8052</v>
      </c>
      <c r="S28" s="164">
        <f t="shared" si="27"/>
        <v>6807.6</v>
      </c>
      <c r="T28" s="173">
        <f t="shared" si="27"/>
        <v>878400</v>
      </c>
      <c r="U28" s="172">
        <f>INDEX('Transportation GHG'!$B$21:$B$24,MATCH('6. YTS UCRTS+Decentral Compost'!U$4,'Transportation GHG'!$A$21:$A$24,0))*Q28</f>
        <v>0.80112557538461537</v>
      </c>
      <c r="V28" s="164">
        <f>INDEX('Transportation GHG'!$B$21:$B$24,MATCH('6. YTS UCRTS+Decentral Compost'!V$4,'Transportation GHG'!$A$21:$A$24,0))*R28</f>
        <v>0.72232633846153849</v>
      </c>
      <c r="W28" s="164">
        <f>INDEX('Transportation GHG'!$B$21:$B$24,MATCH('6. YTS UCRTS+Decentral Compost'!W$4,'Transportation GHG'!$A$21:$A$24,0))*S28</f>
        <v>0.11974393846153847</v>
      </c>
      <c r="X28" s="173">
        <f>INDEX('Transportation GHG'!$B$21:$B$24,MATCH('6. YTS UCRTS+Decentral Compost'!X$4,'Transportation GHG'!$A$21:$A$24,0))*T28</f>
        <v>20.820936585365857</v>
      </c>
      <c r="Z28" s="172">
        <f>INDEX('Waste Composition'!$P$5:$P$20,MATCH('6. YTS UCRTS+Decentral Compost'!Z$4,'Waste Composition'!$O$5:$O$20,0))*$B28</f>
        <v>29.28</v>
      </c>
      <c r="AA28" s="164">
        <f>INDEX('Waste Composition'!$P$5:$P$20,MATCH('6. YTS UCRTS+Decentral Compost'!AA$4,'Waste Composition'!$O$5:$O$20,0))*$B28</f>
        <v>124.43999999999998</v>
      </c>
      <c r="AB28" s="164">
        <f>INDEX('Waste Composition'!$P$5:$P$20,MATCH('6. YTS UCRTS+Decentral Compost'!AB$4,'Waste Composition'!$O$5:$O$20,0))*$B28</f>
        <v>131.76</v>
      </c>
      <c r="AC28" s="164">
        <f>INDEX('Waste Composition'!$P$5:$P$20,MATCH('6. YTS UCRTS+Decentral Compost'!AC$4,'Waste Composition'!$O$5:$O$20,0))*$B28</f>
        <v>65.88</v>
      </c>
      <c r="AD28" s="164">
        <f>INDEX('Waste Composition'!$P$5:$P$20,MATCH('6. YTS UCRTS+Decentral Compost'!AD$4,'Waste Composition'!$O$5:$O$20,0))*$B28</f>
        <v>10.98</v>
      </c>
      <c r="AE28" s="164">
        <f>INDEX('Waste Composition'!$P$5:$P$20,MATCH('6. YTS UCRTS+Decentral Compost'!AE$4,'Waste Composition'!$O$5:$O$20,0))*$B28</f>
        <v>18.3</v>
      </c>
      <c r="AF28" s="164">
        <f>INDEX('Waste Composition'!$P$5:$P$20,MATCH('6. YTS UCRTS+Decentral Compost'!AF$4,'Waste Composition'!$O$5:$O$20,0))*$B28</f>
        <v>3.66</v>
      </c>
      <c r="AG28" s="164">
        <f>INDEX('Waste Composition'!$P$5:$P$20,MATCH('6. YTS UCRTS+Decentral Compost'!AG$4,'Waste Composition'!$O$5:$O$20,0))*$B28</f>
        <v>54.9</v>
      </c>
      <c r="AH28" s="164">
        <f>INDEX('Waste Composition'!$P$5:$P$20,MATCH('6. YTS UCRTS+Decentral Compost'!AH$4,'Waste Composition'!$O$5:$O$20,0))*$B28</f>
        <v>7.32</v>
      </c>
      <c r="AI28" s="164">
        <f>INDEX('Waste Composition'!$P$5:$P$20,MATCH('6. YTS UCRTS+Decentral Compost'!AI$4,'Waste Composition'!$O$5:$O$20,0))*$B28</f>
        <v>7.32</v>
      </c>
      <c r="AJ28" s="164">
        <f>INDEX('Waste Composition'!$P$5:$P$20,MATCH('6. YTS UCRTS+Decentral Compost'!AJ$4,'Waste Composition'!$O$5:$O$20,0))*$B28</f>
        <v>18.3</v>
      </c>
      <c r="AK28" s="164">
        <f>INDEX('Waste Composition'!$P$5:$P$20,MATCH('6. YTS UCRTS+Decentral Compost'!AK$4,'Waste Composition'!$O$5:$O$20,0))*$B28</f>
        <v>21.96</v>
      </c>
      <c r="AL28" s="164">
        <f>INDEX('Waste Composition'!$P$5:$P$20,MATCH('6. YTS UCRTS+Decentral Compost'!AL$4,'Waste Composition'!$O$5:$O$20,0))*$B28</f>
        <v>87.84</v>
      </c>
      <c r="AM28" s="164">
        <f>INDEX('Waste Composition'!$P$5:$P$20,MATCH('6. YTS UCRTS+Decentral Compost'!AM$4,'Waste Composition'!$O$5:$O$20,0))*$B28</f>
        <v>3.66</v>
      </c>
      <c r="AN28" s="164">
        <f>INDEX('Waste Composition'!$P$5:$P$20,MATCH('6. YTS UCRTS+Decentral Compost'!AN$4,'Waste Composition'!$O$5:$O$20,0))*$B28</f>
        <v>87.84</v>
      </c>
      <c r="AO28" s="173">
        <f>INDEX('Waste Composition'!$P$5:$P$20,MATCH('6. YTS UCRTS+Decentral Compost'!AO$4,'Waste Composition'!$O$5:$O$20,0))*$B28</f>
        <v>58.56</v>
      </c>
      <c r="AQ28" s="214">
        <v>0</v>
      </c>
      <c r="AR28" s="215">
        <v>0</v>
      </c>
      <c r="AS28" s="215">
        <v>0</v>
      </c>
      <c r="AT28" s="215">
        <v>0</v>
      </c>
      <c r="AU28" s="215">
        <v>0</v>
      </c>
      <c r="AV28" s="215">
        <v>0</v>
      </c>
      <c r="AW28" s="215">
        <v>0</v>
      </c>
      <c r="AX28" s="215">
        <v>0</v>
      </c>
      <c r="AY28" s="215">
        <v>0</v>
      </c>
      <c r="AZ28" s="215">
        <v>0</v>
      </c>
      <c r="BA28" s="215">
        <v>0</v>
      </c>
      <c r="BB28" s="215">
        <v>0</v>
      </c>
      <c r="BC28" s="215">
        <v>0</v>
      </c>
      <c r="BD28" s="215">
        <v>0</v>
      </c>
      <c r="BE28" s="215">
        <v>0</v>
      </c>
      <c r="BF28" s="215">
        <v>0</v>
      </c>
      <c r="BH28" s="214">
        <v>0</v>
      </c>
      <c r="BI28" s="215">
        <v>0</v>
      </c>
      <c r="BJ28" s="215">
        <v>0</v>
      </c>
      <c r="BK28" s="215">
        <v>0</v>
      </c>
      <c r="BL28" s="215">
        <v>0</v>
      </c>
      <c r="BM28" s="215">
        <v>0</v>
      </c>
      <c r="BN28" s="215">
        <v>0</v>
      </c>
      <c r="BO28" s="215">
        <v>0</v>
      </c>
      <c r="BP28" s="215">
        <v>0</v>
      </c>
      <c r="BQ28" s="215">
        <v>0</v>
      </c>
      <c r="BR28" s="215">
        <v>0</v>
      </c>
      <c r="BS28" s="215">
        <v>0</v>
      </c>
      <c r="BT28" s="215">
        <v>0</v>
      </c>
      <c r="BU28" s="215">
        <v>0</v>
      </c>
      <c r="BV28" s="215">
        <v>0</v>
      </c>
      <c r="BW28" s="219">
        <v>0</v>
      </c>
      <c r="BY28" s="214">
        <v>1</v>
      </c>
      <c r="BZ28" s="215">
        <f>'Waste Composition'!$G$5/'Waste Composition'!$P$5</f>
        <v>0.4705882352941177</v>
      </c>
      <c r="CA28" s="215">
        <v>0</v>
      </c>
      <c r="CB28" s="215">
        <v>0</v>
      </c>
      <c r="CC28" s="215">
        <v>1</v>
      </c>
      <c r="CD28" s="215">
        <v>1</v>
      </c>
      <c r="CE28" s="215">
        <v>1</v>
      </c>
      <c r="CF28" s="215">
        <v>1</v>
      </c>
      <c r="CG28" s="215">
        <v>1</v>
      </c>
      <c r="CH28" s="215">
        <v>1</v>
      </c>
      <c r="CI28" s="215">
        <v>1</v>
      </c>
      <c r="CJ28" s="215">
        <v>1</v>
      </c>
      <c r="CK28" s="215">
        <v>1</v>
      </c>
      <c r="CL28" s="215">
        <v>1</v>
      </c>
      <c r="CM28" s="215">
        <v>1</v>
      </c>
      <c r="CN28" s="219">
        <v>1</v>
      </c>
      <c r="CP28" s="214">
        <v>0</v>
      </c>
      <c r="CQ28" s="215">
        <v>0</v>
      </c>
      <c r="CR28" s="215">
        <v>0</v>
      </c>
      <c r="CS28" s="215">
        <v>0</v>
      </c>
      <c r="CT28" s="215">
        <v>0</v>
      </c>
      <c r="CU28" s="215">
        <v>0</v>
      </c>
      <c r="CV28" s="215">
        <v>0</v>
      </c>
      <c r="CW28" s="215">
        <v>0</v>
      </c>
      <c r="CX28" s="215">
        <v>0</v>
      </c>
      <c r="CY28" s="215">
        <v>0</v>
      </c>
      <c r="CZ28" s="215">
        <v>0</v>
      </c>
      <c r="DA28" s="215">
        <v>0</v>
      </c>
      <c r="DB28" s="215">
        <v>0</v>
      </c>
      <c r="DC28" s="215">
        <v>0</v>
      </c>
      <c r="DD28" s="215">
        <v>0</v>
      </c>
      <c r="DE28" s="219">
        <v>0</v>
      </c>
      <c r="DG28" s="214">
        <v>0</v>
      </c>
      <c r="DH28" s="215">
        <f>'Waste Composition'!$G$16/'Waste Composition'!$P$5</f>
        <v>0.52941176470588236</v>
      </c>
      <c r="DI28" s="215">
        <v>1</v>
      </c>
      <c r="DJ28" s="215">
        <v>1</v>
      </c>
      <c r="DK28" s="215">
        <v>0</v>
      </c>
      <c r="DL28" s="215">
        <v>0</v>
      </c>
      <c r="DM28" s="215">
        <v>0</v>
      </c>
      <c r="DN28" s="215">
        <v>0</v>
      </c>
      <c r="DO28" s="215">
        <v>0</v>
      </c>
      <c r="DP28" s="215">
        <v>0</v>
      </c>
      <c r="DQ28" s="215">
        <v>0</v>
      </c>
      <c r="DR28" s="215">
        <v>0</v>
      </c>
      <c r="DS28" s="215">
        <v>0</v>
      </c>
      <c r="DT28" s="215">
        <v>0</v>
      </c>
      <c r="DU28" s="215">
        <v>0</v>
      </c>
      <c r="DV28" s="219">
        <v>0</v>
      </c>
      <c r="DX28" s="214">
        <v>0</v>
      </c>
      <c r="DY28" s="215">
        <v>0</v>
      </c>
      <c r="DZ28" s="215">
        <v>0</v>
      </c>
      <c r="EA28" s="215">
        <v>0</v>
      </c>
      <c r="EB28" s="215">
        <v>0</v>
      </c>
      <c r="EC28" s="215">
        <v>0</v>
      </c>
      <c r="ED28" s="215">
        <v>0</v>
      </c>
      <c r="EE28" s="215">
        <v>0</v>
      </c>
      <c r="EF28" s="215">
        <v>0</v>
      </c>
      <c r="EG28" s="215">
        <v>0</v>
      </c>
      <c r="EH28" s="215">
        <v>0</v>
      </c>
      <c r="EI28" s="215">
        <v>0</v>
      </c>
      <c r="EJ28" s="215">
        <v>0</v>
      </c>
      <c r="EK28" s="215">
        <v>0</v>
      </c>
      <c r="EL28" s="215">
        <v>0</v>
      </c>
      <c r="EM28" s="219">
        <v>0</v>
      </c>
      <c r="EO28" s="172">
        <f>$Z$28*AQ28</f>
        <v>0</v>
      </c>
      <c r="EP28" s="164">
        <f>$AA$28*AR28</f>
        <v>0</v>
      </c>
      <c r="EQ28" s="164">
        <f>$AB$28*AS28</f>
        <v>0</v>
      </c>
      <c r="ER28" s="164">
        <f>$AC$28*AT28</f>
        <v>0</v>
      </c>
      <c r="ES28" s="164">
        <f>$AD$28*AU28</f>
        <v>0</v>
      </c>
      <c r="ET28" s="164">
        <f>$AE$28*AV28</f>
        <v>0</v>
      </c>
      <c r="EU28" s="164">
        <f>$AF$28*AW28</f>
        <v>0</v>
      </c>
      <c r="EV28" s="164">
        <f>$AG$28*AX28</f>
        <v>0</v>
      </c>
      <c r="EW28" s="164">
        <f>$AH$28*AY28</f>
        <v>0</v>
      </c>
      <c r="EX28" s="164">
        <f>$AI$28*AZ28</f>
        <v>0</v>
      </c>
      <c r="EY28" s="164">
        <f>$AJ$28*BA28</f>
        <v>0</v>
      </c>
      <c r="EZ28" s="164">
        <f>$AK$28*BB28</f>
        <v>0</v>
      </c>
      <c r="FA28" s="164">
        <f>$AL$28*BC28</f>
        <v>0</v>
      </c>
      <c r="FB28" s="164">
        <f>$AM$28*BD28</f>
        <v>0</v>
      </c>
      <c r="FC28" s="164">
        <f>$AN$28*BE28</f>
        <v>0</v>
      </c>
      <c r="FD28" s="173">
        <f>$AO$28*BF28</f>
        <v>0</v>
      </c>
      <c r="FE28" s="229"/>
      <c r="FF28" s="172">
        <f>$Z$28*BH28</f>
        <v>0</v>
      </c>
      <c r="FG28" s="164">
        <f>$AA$28*BI28</f>
        <v>0</v>
      </c>
      <c r="FH28" s="164">
        <f>$AB$28*BJ28</f>
        <v>0</v>
      </c>
      <c r="FI28" s="164">
        <f>$AC$28*BK28</f>
        <v>0</v>
      </c>
      <c r="FJ28" s="164">
        <f>$AD$28*BL28</f>
        <v>0</v>
      </c>
      <c r="FK28" s="164">
        <f>$AE$28*BM28</f>
        <v>0</v>
      </c>
      <c r="FL28" s="164">
        <f>$AF$28*BN28</f>
        <v>0</v>
      </c>
      <c r="FM28" s="164">
        <f>$AG$28*BO28</f>
        <v>0</v>
      </c>
      <c r="FN28" s="164">
        <f>$AH$28*BP28</f>
        <v>0</v>
      </c>
      <c r="FO28" s="164">
        <f>$AI$28*BQ28</f>
        <v>0</v>
      </c>
      <c r="FP28" s="164">
        <f>$AJ$28*BR28</f>
        <v>0</v>
      </c>
      <c r="FQ28" s="164">
        <f>$AK$28*BS28</f>
        <v>0</v>
      </c>
      <c r="FR28" s="164">
        <f>$AL$28*BT28</f>
        <v>0</v>
      </c>
      <c r="FS28" s="164">
        <f>$AM$28*BU28</f>
        <v>0</v>
      </c>
      <c r="FT28" s="164">
        <f>$AN$28*BV28</f>
        <v>0</v>
      </c>
      <c r="FU28" s="173">
        <f>$AO$28*BW28</f>
        <v>0</v>
      </c>
      <c r="FV28" s="229"/>
      <c r="FW28" s="172">
        <f>$Z$28*BY28</f>
        <v>29.28</v>
      </c>
      <c r="FX28" s="164">
        <f>$AA$28*BZ28</f>
        <v>58.559999999999995</v>
      </c>
      <c r="FY28" s="164">
        <f>$AB$28*CA28</f>
        <v>0</v>
      </c>
      <c r="FZ28" s="164">
        <f>$AC$28*CB28</f>
        <v>0</v>
      </c>
      <c r="GA28" s="164">
        <f>$AD$28*CC28</f>
        <v>10.98</v>
      </c>
      <c r="GB28" s="164">
        <f>$AE$28*CD28</f>
        <v>18.3</v>
      </c>
      <c r="GC28" s="164">
        <f>$AF$28*CE28</f>
        <v>3.66</v>
      </c>
      <c r="GD28" s="164">
        <f>$AG$28*CF28</f>
        <v>54.9</v>
      </c>
      <c r="GE28" s="164">
        <f>$AH$28*CG28</f>
        <v>7.32</v>
      </c>
      <c r="GF28" s="164">
        <f>$AI$28*CH28</f>
        <v>7.32</v>
      </c>
      <c r="GG28" s="164">
        <f>$AJ$28*CI28</f>
        <v>18.3</v>
      </c>
      <c r="GH28" s="164">
        <f>$AK$28*CJ28</f>
        <v>21.96</v>
      </c>
      <c r="GI28" s="164">
        <f>$AL$28*CK28</f>
        <v>87.84</v>
      </c>
      <c r="GJ28" s="164">
        <f>$AM$28*CL28</f>
        <v>3.66</v>
      </c>
      <c r="GK28" s="164">
        <f>$AN$28*CM28</f>
        <v>87.84</v>
      </c>
      <c r="GL28" s="173">
        <f>$AO$28*CN28</f>
        <v>58.56</v>
      </c>
      <c r="GM28" s="229"/>
      <c r="GN28" s="172">
        <f>$Z$28*CP28</f>
        <v>0</v>
      </c>
      <c r="GO28" s="164">
        <f>$AA$28*CQ28</f>
        <v>0</v>
      </c>
      <c r="GP28" s="164">
        <f>$AB$28*CR28</f>
        <v>0</v>
      </c>
      <c r="GQ28" s="164">
        <f>$AC$28*CS28</f>
        <v>0</v>
      </c>
      <c r="GR28" s="164">
        <f>$AD$28*CT28</f>
        <v>0</v>
      </c>
      <c r="GS28" s="164">
        <f>$AE$28*CU28</f>
        <v>0</v>
      </c>
      <c r="GT28" s="164">
        <f>$AF$28*CV28</f>
        <v>0</v>
      </c>
      <c r="GU28" s="164">
        <f>$AG$28*CW28</f>
        <v>0</v>
      </c>
      <c r="GV28" s="164">
        <f>$AH$28*CX28</f>
        <v>0</v>
      </c>
      <c r="GW28" s="164">
        <f>$AI$28*CY28</f>
        <v>0</v>
      </c>
      <c r="GX28" s="164">
        <f>$AJ$28*CZ28</f>
        <v>0</v>
      </c>
      <c r="GY28" s="164">
        <f>$AK$28*DA28</f>
        <v>0</v>
      </c>
      <c r="GZ28" s="164">
        <f>$AL$28*DB28</f>
        <v>0</v>
      </c>
      <c r="HA28" s="164">
        <f>$AM$28*DC28</f>
        <v>0</v>
      </c>
      <c r="HB28" s="164">
        <f>$AN$28*DD28</f>
        <v>0</v>
      </c>
      <c r="HC28" s="173">
        <f>$AO$28*DE28</f>
        <v>0</v>
      </c>
      <c r="HD28" s="229"/>
      <c r="HE28" s="172">
        <f>$Z$28*DG28</f>
        <v>0</v>
      </c>
      <c r="HF28" s="164">
        <f>$AA$28*DH28</f>
        <v>65.88</v>
      </c>
      <c r="HG28" s="164">
        <f>$AB$28*DI28</f>
        <v>131.76</v>
      </c>
      <c r="HH28" s="164">
        <f>$AC$28*DJ28</f>
        <v>65.88</v>
      </c>
      <c r="HI28" s="164">
        <f>$AD$28*DK28</f>
        <v>0</v>
      </c>
      <c r="HJ28" s="164">
        <f>$AE$28*DL28</f>
        <v>0</v>
      </c>
      <c r="HK28" s="164">
        <f>$AF$28*DM28</f>
        <v>0</v>
      </c>
      <c r="HL28" s="164">
        <f>$AG$28*DN28</f>
        <v>0</v>
      </c>
      <c r="HM28" s="164">
        <f>$AH$28*DO28</f>
        <v>0</v>
      </c>
      <c r="HN28" s="164">
        <f>$AI$28*DP28</f>
        <v>0</v>
      </c>
      <c r="HO28" s="164">
        <f>$AJ$28*DQ28</f>
        <v>0</v>
      </c>
      <c r="HP28" s="164">
        <f>$AK$28*DR28</f>
        <v>0</v>
      </c>
      <c r="HQ28" s="164">
        <f>$AL$28*DS28</f>
        <v>0</v>
      </c>
      <c r="HR28" s="164">
        <f>$AM$28*DT28</f>
        <v>0</v>
      </c>
      <c r="HS28" s="164">
        <f>$AN$28*DU28</f>
        <v>0</v>
      </c>
      <c r="HT28" s="173">
        <f>$AO$28*DV28</f>
        <v>0</v>
      </c>
      <c r="HU28" s="229"/>
      <c r="HV28" s="172">
        <f>$Z$28*DX28</f>
        <v>0</v>
      </c>
      <c r="HW28" s="164">
        <f>$AA$28*DY28</f>
        <v>0</v>
      </c>
      <c r="HX28" s="164">
        <f>$AB$28*DZ28</f>
        <v>0</v>
      </c>
      <c r="HY28" s="164">
        <f>$AC$28*EA28</f>
        <v>0</v>
      </c>
      <c r="HZ28" s="164">
        <f>$AD$28*EB28</f>
        <v>0</v>
      </c>
      <c r="IA28" s="164">
        <f>$AE$28*EC28</f>
        <v>0</v>
      </c>
      <c r="IB28" s="164">
        <f>$AF$28*ED28</f>
        <v>0</v>
      </c>
      <c r="IC28" s="164">
        <f>$AG$28*EE28</f>
        <v>0</v>
      </c>
      <c r="ID28" s="164">
        <f>$AH$28*EF28</f>
        <v>0</v>
      </c>
      <c r="IE28" s="164">
        <f>$AI$28*EG28</f>
        <v>0</v>
      </c>
      <c r="IF28" s="164">
        <f>$AJ$28*EH28</f>
        <v>0</v>
      </c>
      <c r="IG28" s="164">
        <f>$AK$28*EI28</f>
        <v>0</v>
      </c>
      <c r="IH28" s="164">
        <f>$AL$28*EJ28</f>
        <v>0</v>
      </c>
      <c r="II28" s="164">
        <f>$AM$28*EK28</f>
        <v>0</v>
      </c>
      <c r="IJ28" s="164">
        <f>$AN$28*EL28</f>
        <v>0</v>
      </c>
      <c r="IK28" s="173">
        <f>$AO$28*EM28</f>
        <v>0</v>
      </c>
    </row>
    <row r="29" spans="1:253">
      <c r="A29" s="62" t="s">
        <v>283</v>
      </c>
      <c r="B29" s="145">
        <f>INDEX('Waste Projections'!$H31:$AL31,MATCH('6. YTS UCRTS+Decentral Compost'!$B$1,'Waste Projections'!$H$6:$AL$6,0))</f>
        <v>1278.31</v>
      </c>
      <c r="C29" s="286" t="s">
        <v>294</v>
      </c>
      <c r="D29" s="286" t="s">
        <v>281</v>
      </c>
      <c r="E29" s="154" t="s">
        <v>274</v>
      </c>
      <c r="F29" s="286" t="s">
        <v>297</v>
      </c>
      <c r="G29" s="151">
        <v>5.4</v>
      </c>
      <c r="H29" s="288" t="s">
        <v>220</v>
      </c>
      <c r="I29" s="156">
        <v>9.3000000000000007</v>
      </c>
      <c r="J29" s="156" t="s">
        <v>221</v>
      </c>
      <c r="K29" s="151">
        <v>11</v>
      </c>
      <c r="L29" s="156" t="s">
        <v>220</v>
      </c>
      <c r="M29" s="156">
        <f t="shared" si="26"/>
        <v>1200</v>
      </c>
      <c r="N29" s="179" t="s">
        <v>222</v>
      </c>
      <c r="O29" s="151">
        <v>5.4</v>
      </c>
      <c r="P29" s="248" t="s">
        <v>219</v>
      </c>
      <c r="Q29" s="172">
        <f t="shared" si="27"/>
        <v>0</v>
      </c>
      <c r="R29" s="164">
        <f t="shared" si="27"/>
        <v>20964.283999999996</v>
      </c>
      <c r="S29" s="164">
        <f t="shared" si="27"/>
        <v>11888.283000000001</v>
      </c>
      <c r="T29" s="173">
        <f t="shared" si="27"/>
        <v>1533972</v>
      </c>
      <c r="U29" s="172">
        <f>INDEX('Transportation GHG'!$B$21:$B$24,MATCH('6. YTS UCRTS+Decentral Compost'!U$4,'Transportation GHG'!$A$21:$A$24,0))*Q29</f>
        <v>0</v>
      </c>
      <c r="V29" s="164">
        <f>INDEX('Transportation GHG'!$B$21:$B$24,MATCH('6. YTS UCRTS+Decentral Compost'!V$4,'Transportation GHG'!$A$21:$A$24,0))*R29</f>
        <v>1.8806575385230766</v>
      </c>
      <c r="W29" s="164">
        <f>INDEX('Transportation GHG'!$B$21:$B$24,MATCH('6. YTS UCRTS+Decentral Compost'!W$4,'Transportation GHG'!$A$21:$A$24,0))*S29</f>
        <v>0.2091118496923077</v>
      </c>
      <c r="X29" s="173">
        <f>INDEX('Transportation GHG'!$B$21:$B$24,MATCH('6. YTS UCRTS+Decentral Compost'!X$4,'Transportation GHG'!$A$21:$A$24,0))*T29</f>
        <v>36.360124926829272</v>
      </c>
      <c r="Z29" s="172">
        <f>INDEX('Waste Composition'!$P$5:$P$20,MATCH('6. YTS UCRTS+Decentral Compost'!Z$4,'Waste Composition'!$O$5:$O$20,0))*$B29</f>
        <v>51.132399999999997</v>
      </c>
      <c r="AA29" s="164">
        <f>INDEX('Waste Composition'!$P$5:$P$20,MATCH('6. YTS UCRTS+Decentral Compost'!AA$4,'Waste Composition'!$O$5:$O$20,0))*$B29</f>
        <v>217.31269999999998</v>
      </c>
      <c r="AB29" s="164">
        <f>INDEX('Waste Composition'!$P$5:$P$20,MATCH('6. YTS UCRTS+Decentral Compost'!AB$4,'Waste Composition'!$O$5:$O$20,0))*$B29</f>
        <v>230.09579999999997</v>
      </c>
      <c r="AC29" s="164">
        <f>INDEX('Waste Composition'!$P$5:$P$20,MATCH('6. YTS UCRTS+Decentral Compost'!AC$4,'Waste Composition'!$O$5:$O$20,0))*$B29</f>
        <v>115.04789999999998</v>
      </c>
      <c r="AD29" s="164">
        <f>INDEX('Waste Composition'!$P$5:$P$20,MATCH('6. YTS UCRTS+Decentral Compost'!AD$4,'Waste Composition'!$O$5:$O$20,0))*$B29</f>
        <v>19.17465</v>
      </c>
      <c r="AE29" s="164">
        <f>INDEX('Waste Composition'!$P$5:$P$20,MATCH('6. YTS UCRTS+Decentral Compost'!AE$4,'Waste Composition'!$O$5:$O$20,0))*$B29</f>
        <v>31.957750000000001</v>
      </c>
      <c r="AF29" s="164">
        <f>INDEX('Waste Composition'!$P$5:$P$20,MATCH('6. YTS UCRTS+Decentral Compost'!AF$4,'Waste Composition'!$O$5:$O$20,0))*$B29</f>
        <v>6.3915499999999996</v>
      </c>
      <c r="AG29" s="164">
        <f>INDEX('Waste Composition'!$P$5:$P$20,MATCH('6. YTS UCRTS+Decentral Compost'!AG$4,'Waste Composition'!$O$5:$O$20,0))*$B29</f>
        <v>95.873249999999999</v>
      </c>
      <c r="AH29" s="164">
        <f>INDEX('Waste Composition'!$P$5:$P$20,MATCH('6. YTS UCRTS+Decentral Compost'!AH$4,'Waste Composition'!$O$5:$O$20,0))*$B29</f>
        <v>12.783099999999999</v>
      </c>
      <c r="AI29" s="164">
        <f>INDEX('Waste Composition'!$P$5:$P$20,MATCH('6. YTS UCRTS+Decentral Compost'!AI$4,'Waste Composition'!$O$5:$O$20,0))*$B29</f>
        <v>12.783099999999999</v>
      </c>
      <c r="AJ29" s="164">
        <f>INDEX('Waste Composition'!$P$5:$P$20,MATCH('6. YTS UCRTS+Decentral Compost'!AJ$4,'Waste Composition'!$O$5:$O$20,0))*$B29</f>
        <v>31.957750000000001</v>
      </c>
      <c r="AK29" s="164">
        <f>INDEX('Waste Composition'!$P$5:$P$20,MATCH('6. YTS UCRTS+Decentral Compost'!AK$4,'Waste Composition'!$O$5:$O$20,0))*$B29</f>
        <v>38.349299999999999</v>
      </c>
      <c r="AL29" s="164">
        <f>INDEX('Waste Composition'!$P$5:$P$20,MATCH('6. YTS UCRTS+Decentral Compost'!AL$4,'Waste Composition'!$O$5:$O$20,0))*$B29</f>
        <v>153.3972</v>
      </c>
      <c r="AM29" s="164">
        <f>INDEX('Waste Composition'!$P$5:$P$20,MATCH('6. YTS UCRTS+Decentral Compost'!AM$4,'Waste Composition'!$O$5:$O$20,0))*$B29</f>
        <v>6.3915499999999996</v>
      </c>
      <c r="AN29" s="164">
        <f>INDEX('Waste Composition'!$P$5:$P$20,MATCH('6. YTS UCRTS+Decentral Compost'!AN$4,'Waste Composition'!$O$5:$O$20,0))*$B29</f>
        <v>153.3972</v>
      </c>
      <c r="AO29" s="173">
        <f>INDEX('Waste Composition'!$P$5:$P$20,MATCH('6. YTS UCRTS+Decentral Compost'!AO$4,'Waste Composition'!$O$5:$O$20,0))*$B29</f>
        <v>102.26479999999999</v>
      </c>
      <c r="AQ29" s="214">
        <v>0</v>
      </c>
      <c r="AR29" s="215">
        <v>0</v>
      </c>
      <c r="AS29" s="215">
        <v>0</v>
      </c>
      <c r="AT29" s="215">
        <v>0</v>
      </c>
      <c r="AU29" s="215">
        <v>0</v>
      </c>
      <c r="AV29" s="215">
        <v>0</v>
      </c>
      <c r="AW29" s="215">
        <v>0</v>
      </c>
      <c r="AX29" s="215">
        <v>0</v>
      </c>
      <c r="AY29" s="215">
        <v>0</v>
      </c>
      <c r="AZ29" s="215">
        <v>0</v>
      </c>
      <c r="BA29" s="215">
        <v>0</v>
      </c>
      <c r="BB29" s="215">
        <v>0</v>
      </c>
      <c r="BC29" s="215">
        <v>0</v>
      </c>
      <c r="BD29" s="215">
        <v>0</v>
      </c>
      <c r="BE29" s="215">
        <v>0</v>
      </c>
      <c r="BF29" s="215">
        <v>0</v>
      </c>
      <c r="BH29" s="214">
        <v>0</v>
      </c>
      <c r="BI29" s="215">
        <v>0</v>
      </c>
      <c r="BJ29" s="215">
        <v>0</v>
      </c>
      <c r="BK29" s="215">
        <v>0</v>
      </c>
      <c r="BL29" s="215">
        <v>0</v>
      </c>
      <c r="BM29" s="215">
        <v>0</v>
      </c>
      <c r="BN29" s="215">
        <v>0</v>
      </c>
      <c r="BO29" s="215">
        <v>0</v>
      </c>
      <c r="BP29" s="215">
        <v>0</v>
      </c>
      <c r="BQ29" s="215">
        <v>0</v>
      </c>
      <c r="BR29" s="215">
        <v>0</v>
      </c>
      <c r="BS29" s="215">
        <v>0</v>
      </c>
      <c r="BT29" s="215">
        <v>0</v>
      </c>
      <c r="BU29" s="215">
        <v>0</v>
      </c>
      <c r="BV29" s="215">
        <v>0</v>
      </c>
      <c r="BW29" s="219">
        <v>0</v>
      </c>
      <c r="BY29" s="214">
        <v>1</v>
      </c>
      <c r="BZ29" s="215">
        <f>'Waste Composition'!$G$5/'Waste Composition'!$P$5</f>
        <v>0.4705882352941177</v>
      </c>
      <c r="CA29" s="215">
        <v>0</v>
      </c>
      <c r="CB29" s="215">
        <v>0</v>
      </c>
      <c r="CC29" s="215">
        <v>1</v>
      </c>
      <c r="CD29" s="215">
        <v>1</v>
      </c>
      <c r="CE29" s="215">
        <v>1</v>
      </c>
      <c r="CF29" s="215">
        <v>1</v>
      </c>
      <c r="CG29" s="215">
        <v>1</v>
      </c>
      <c r="CH29" s="215">
        <v>1</v>
      </c>
      <c r="CI29" s="215">
        <v>1</v>
      </c>
      <c r="CJ29" s="215">
        <v>1</v>
      </c>
      <c r="CK29" s="215">
        <v>1</v>
      </c>
      <c r="CL29" s="215">
        <v>1</v>
      </c>
      <c r="CM29" s="215">
        <v>1</v>
      </c>
      <c r="CN29" s="219">
        <v>1</v>
      </c>
      <c r="CP29" s="214">
        <v>0</v>
      </c>
      <c r="CQ29" s="215">
        <v>0</v>
      </c>
      <c r="CR29" s="215">
        <v>0</v>
      </c>
      <c r="CS29" s="215">
        <v>0</v>
      </c>
      <c r="CT29" s="215">
        <v>0</v>
      </c>
      <c r="CU29" s="215">
        <v>0</v>
      </c>
      <c r="CV29" s="215">
        <v>0</v>
      </c>
      <c r="CW29" s="215">
        <v>0</v>
      </c>
      <c r="CX29" s="215">
        <v>0</v>
      </c>
      <c r="CY29" s="215">
        <v>0</v>
      </c>
      <c r="CZ29" s="215">
        <v>0</v>
      </c>
      <c r="DA29" s="215">
        <v>0</v>
      </c>
      <c r="DB29" s="215">
        <v>0</v>
      </c>
      <c r="DC29" s="215">
        <v>0</v>
      </c>
      <c r="DD29" s="215">
        <v>0</v>
      </c>
      <c r="DE29" s="219">
        <v>0</v>
      </c>
      <c r="DG29" s="214">
        <v>0</v>
      </c>
      <c r="DH29" s="215">
        <f>'Waste Composition'!$G$16/'Waste Composition'!$P$5</f>
        <v>0.52941176470588236</v>
      </c>
      <c r="DI29" s="215">
        <v>1</v>
      </c>
      <c r="DJ29" s="215">
        <v>1</v>
      </c>
      <c r="DK29" s="215">
        <v>0</v>
      </c>
      <c r="DL29" s="215">
        <v>0</v>
      </c>
      <c r="DM29" s="215">
        <v>0</v>
      </c>
      <c r="DN29" s="215">
        <v>0</v>
      </c>
      <c r="DO29" s="215">
        <v>0</v>
      </c>
      <c r="DP29" s="215">
        <v>0</v>
      </c>
      <c r="DQ29" s="215">
        <v>0</v>
      </c>
      <c r="DR29" s="215">
        <v>0</v>
      </c>
      <c r="DS29" s="215">
        <v>0</v>
      </c>
      <c r="DT29" s="215">
        <v>0</v>
      </c>
      <c r="DU29" s="215">
        <v>0</v>
      </c>
      <c r="DV29" s="219">
        <v>0</v>
      </c>
      <c r="DX29" s="214">
        <v>0</v>
      </c>
      <c r="DY29" s="215">
        <v>0</v>
      </c>
      <c r="DZ29" s="215">
        <v>0</v>
      </c>
      <c r="EA29" s="215">
        <v>0</v>
      </c>
      <c r="EB29" s="215">
        <v>0</v>
      </c>
      <c r="EC29" s="215">
        <v>0</v>
      </c>
      <c r="ED29" s="215">
        <v>0</v>
      </c>
      <c r="EE29" s="215">
        <v>0</v>
      </c>
      <c r="EF29" s="215">
        <v>0</v>
      </c>
      <c r="EG29" s="215">
        <v>0</v>
      </c>
      <c r="EH29" s="215">
        <v>0</v>
      </c>
      <c r="EI29" s="215">
        <v>0</v>
      </c>
      <c r="EJ29" s="215">
        <v>0</v>
      </c>
      <c r="EK29" s="215">
        <v>0</v>
      </c>
      <c r="EL29" s="215">
        <v>0</v>
      </c>
      <c r="EM29" s="219">
        <v>0</v>
      </c>
      <c r="EO29" s="172">
        <f>$Z$29*AQ29</f>
        <v>0</v>
      </c>
      <c r="EP29" s="164">
        <f>$AA$29*AR29</f>
        <v>0</v>
      </c>
      <c r="EQ29" s="164">
        <f>$AB$29*AS29</f>
        <v>0</v>
      </c>
      <c r="ER29" s="164">
        <f>$AC$29*AT29</f>
        <v>0</v>
      </c>
      <c r="ES29" s="164">
        <f>$AD$29*AU29</f>
        <v>0</v>
      </c>
      <c r="ET29" s="164">
        <f>$AE$29*AV29</f>
        <v>0</v>
      </c>
      <c r="EU29" s="164">
        <f>$AF$29*AW29</f>
        <v>0</v>
      </c>
      <c r="EV29" s="164">
        <f>$AG$29*AX29</f>
        <v>0</v>
      </c>
      <c r="EW29" s="164">
        <f>$AH$29*AY29</f>
        <v>0</v>
      </c>
      <c r="EX29" s="164">
        <f>$AI$29*AZ29</f>
        <v>0</v>
      </c>
      <c r="EY29" s="164">
        <f>$AJ$29*BA29</f>
        <v>0</v>
      </c>
      <c r="EZ29" s="164">
        <f>$AK$29*BB29</f>
        <v>0</v>
      </c>
      <c r="FA29" s="164">
        <f>$AL$29*BC29</f>
        <v>0</v>
      </c>
      <c r="FB29" s="164">
        <f>$AM$29*BD29</f>
        <v>0</v>
      </c>
      <c r="FC29" s="164">
        <f>$AN$29*BE29</f>
        <v>0</v>
      </c>
      <c r="FD29" s="173">
        <f>$AO$29*BF29</f>
        <v>0</v>
      </c>
      <c r="FE29" s="229"/>
      <c r="FF29" s="172">
        <f>$Z$29*BH29</f>
        <v>0</v>
      </c>
      <c r="FG29" s="164">
        <f>$AA$29*BI29</f>
        <v>0</v>
      </c>
      <c r="FH29" s="164">
        <f>$AB$29*BJ29</f>
        <v>0</v>
      </c>
      <c r="FI29" s="164">
        <f>$AC$29*BK29</f>
        <v>0</v>
      </c>
      <c r="FJ29" s="164">
        <f>$AD$29*BL29</f>
        <v>0</v>
      </c>
      <c r="FK29" s="164">
        <f>$AE$29*BM29</f>
        <v>0</v>
      </c>
      <c r="FL29" s="164">
        <f>$AF$29*BN29</f>
        <v>0</v>
      </c>
      <c r="FM29" s="164">
        <f>$AG$29*BO29</f>
        <v>0</v>
      </c>
      <c r="FN29" s="164">
        <f>$AH$29*BP29</f>
        <v>0</v>
      </c>
      <c r="FO29" s="164">
        <f>$AI$29*BQ29</f>
        <v>0</v>
      </c>
      <c r="FP29" s="164">
        <f>$AJ$29*BR29</f>
        <v>0</v>
      </c>
      <c r="FQ29" s="164">
        <f>$AK$29*BS29</f>
        <v>0</v>
      </c>
      <c r="FR29" s="164">
        <f>$AL$29*BT29</f>
        <v>0</v>
      </c>
      <c r="FS29" s="164">
        <f>$AM$29*BU29</f>
        <v>0</v>
      </c>
      <c r="FT29" s="164">
        <f>$AN$29*BV29</f>
        <v>0</v>
      </c>
      <c r="FU29" s="173">
        <f>$AO$29*BW29</f>
        <v>0</v>
      </c>
      <c r="FV29" s="229"/>
      <c r="FW29" s="172">
        <f>$Z$29*BY29</f>
        <v>51.132399999999997</v>
      </c>
      <c r="FX29" s="164">
        <f>$AA$29*BZ29</f>
        <v>102.26479999999999</v>
      </c>
      <c r="FY29" s="164">
        <f>$AB$29*CA29</f>
        <v>0</v>
      </c>
      <c r="FZ29" s="164">
        <f>$AC$29*CB29</f>
        <v>0</v>
      </c>
      <c r="GA29" s="164">
        <f>$AD$29*CC29</f>
        <v>19.17465</v>
      </c>
      <c r="GB29" s="164">
        <f>$AE$29*CD29</f>
        <v>31.957750000000001</v>
      </c>
      <c r="GC29" s="164">
        <f>$AF$29*CE29</f>
        <v>6.3915499999999996</v>
      </c>
      <c r="GD29" s="164">
        <f>$AG$29*CF29</f>
        <v>95.873249999999999</v>
      </c>
      <c r="GE29" s="164">
        <f>$AH$29*CG29</f>
        <v>12.783099999999999</v>
      </c>
      <c r="GF29" s="164">
        <f>$AI$29*CH29</f>
        <v>12.783099999999999</v>
      </c>
      <c r="GG29" s="164">
        <f>$AJ$29*CI29</f>
        <v>31.957750000000001</v>
      </c>
      <c r="GH29" s="164">
        <f>$AK$29*CJ29</f>
        <v>38.349299999999999</v>
      </c>
      <c r="GI29" s="164">
        <f>$AL$29*CK29</f>
        <v>153.3972</v>
      </c>
      <c r="GJ29" s="164">
        <f>$AM$29*CL29</f>
        <v>6.3915499999999996</v>
      </c>
      <c r="GK29" s="164">
        <f>$AN$29*CM29</f>
        <v>153.3972</v>
      </c>
      <c r="GL29" s="173">
        <f>$AO$29*CN29</f>
        <v>102.26479999999999</v>
      </c>
      <c r="GM29" s="229"/>
      <c r="GN29" s="172">
        <f>$Z$29*CP29</f>
        <v>0</v>
      </c>
      <c r="GO29" s="164">
        <f>$AA$29*CQ29</f>
        <v>0</v>
      </c>
      <c r="GP29" s="164">
        <f>$AB$29*CR29</f>
        <v>0</v>
      </c>
      <c r="GQ29" s="164">
        <f>$AC$29*CS29</f>
        <v>0</v>
      </c>
      <c r="GR29" s="164">
        <f>$AD$29*CT29</f>
        <v>0</v>
      </c>
      <c r="GS29" s="164">
        <f>$AE$29*CU29</f>
        <v>0</v>
      </c>
      <c r="GT29" s="164">
        <f>$AF$29*CV29</f>
        <v>0</v>
      </c>
      <c r="GU29" s="164">
        <f>$AG$29*CW29</f>
        <v>0</v>
      </c>
      <c r="GV29" s="164">
        <f>$AH$29*CX29</f>
        <v>0</v>
      </c>
      <c r="GW29" s="164">
        <f>$AI$29*CY29</f>
        <v>0</v>
      </c>
      <c r="GX29" s="164">
        <f>$AJ$29*CZ29</f>
        <v>0</v>
      </c>
      <c r="GY29" s="164">
        <f>$AK$29*DA29</f>
        <v>0</v>
      </c>
      <c r="GZ29" s="164">
        <f>$AL$29*DB29</f>
        <v>0</v>
      </c>
      <c r="HA29" s="164">
        <f>$AM$29*DC29</f>
        <v>0</v>
      </c>
      <c r="HB29" s="164">
        <f>$AN$29*DD29</f>
        <v>0</v>
      </c>
      <c r="HC29" s="173">
        <f>$AO$29*DE29</f>
        <v>0</v>
      </c>
      <c r="HD29" s="229"/>
      <c r="HE29" s="172">
        <f>$Z$29*DG29</f>
        <v>0</v>
      </c>
      <c r="HF29" s="164">
        <f>$AA$29*DH29</f>
        <v>115.04789999999998</v>
      </c>
      <c r="HG29" s="164">
        <f>$AB$29*DI29</f>
        <v>230.09579999999997</v>
      </c>
      <c r="HH29" s="164">
        <f>$AC$29*DJ29</f>
        <v>115.04789999999998</v>
      </c>
      <c r="HI29" s="164">
        <f>$AD$29*DK29</f>
        <v>0</v>
      </c>
      <c r="HJ29" s="164">
        <f>$AE$29*DL29</f>
        <v>0</v>
      </c>
      <c r="HK29" s="164">
        <f>$AF$29*DM29</f>
        <v>0</v>
      </c>
      <c r="HL29" s="164">
        <f>$AG$29*DN29</f>
        <v>0</v>
      </c>
      <c r="HM29" s="164">
        <f>$AH$29*DO29</f>
        <v>0</v>
      </c>
      <c r="HN29" s="164">
        <f>$AI$29*DP29</f>
        <v>0</v>
      </c>
      <c r="HO29" s="164">
        <f>$AJ$29*DQ29</f>
        <v>0</v>
      </c>
      <c r="HP29" s="164">
        <f>$AK$29*DR29</f>
        <v>0</v>
      </c>
      <c r="HQ29" s="164">
        <f>$AL$29*DS29</f>
        <v>0</v>
      </c>
      <c r="HR29" s="164">
        <f>$AM$29*DT29</f>
        <v>0</v>
      </c>
      <c r="HS29" s="164">
        <f>$AN$29*DU29</f>
        <v>0</v>
      </c>
      <c r="HT29" s="173">
        <f>$AO$29*DV29</f>
        <v>0</v>
      </c>
      <c r="HU29" s="229"/>
      <c r="HV29" s="172">
        <f>$Z$29*DX29</f>
        <v>0</v>
      </c>
      <c r="HW29" s="164">
        <f>$AA$29*DY29</f>
        <v>0</v>
      </c>
      <c r="HX29" s="164">
        <f>$AB$29*DZ29</f>
        <v>0</v>
      </c>
      <c r="HY29" s="164">
        <f>$AC$29*EA29</f>
        <v>0</v>
      </c>
      <c r="HZ29" s="164">
        <f>$AD$29*EB29</f>
        <v>0</v>
      </c>
      <c r="IA29" s="164">
        <f>$AE$29*EC29</f>
        <v>0</v>
      </c>
      <c r="IB29" s="164">
        <f>$AF$29*ED29</f>
        <v>0</v>
      </c>
      <c r="IC29" s="164">
        <f>$AG$29*EE29</f>
        <v>0</v>
      </c>
      <c r="ID29" s="164">
        <f>$AH$29*EF29</f>
        <v>0</v>
      </c>
      <c r="IE29" s="164">
        <f>$AI$29*EG29</f>
        <v>0</v>
      </c>
      <c r="IF29" s="164">
        <f>$AJ$29*EH29</f>
        <v>0</v>
      </c>
      <c r="IG29" s="164">
        <f>$AK$29*EI29</f>
        <v>0</v>
      </c>
      <c r="IH29" s="164">
        <f>$AL$29*EJ29</f>
        <v>0</v>
      </c>
      <c r="II29" s="164">
        <f>$AM$29*EK29</f>
        <v>0</v>
      </c>
      <c r="IJ29" s="164">
        <f>$AN$29*EL29</f>
        <v>0</v>
      </c>
      <c r="IK29" s="173">
        <f>$AO$29*EM29</f>
        <v>0</v>
      </c>
    </row>
    <row r="30" spans="1:253" ht="14.65" thickBot="1">
      <c r="A30" s="283" t="s">
        <v>284</v>
      </c>
      <c r="B30" s="145">
        <f>INDEX('Waste Projections'!$H32:$AL32,MATCH('6. YTS UCRTS+Decentral Compost'!$B$1,'Waste Projections'!$H$6:$AL$6,0))</f>
        <v>468</v>
      </c>
      <c r="C30" s="286" t="s">
        <v>294</v>
      </c>
      <c r="D30" s="84" t="s">
        <v>273</v>
      </c>
      <c r="E30" s="155" t="s">
        <v>274</v>
      </c>
      <c r="F30" s="286" t="s">
        <v>297</v>
      </c>
      <c r="G30" s="153">
        <v>3.9</v>
      </c>
      <c r="H30" s="288" t="s">
        <v>220</v>
      </c>
      <c r="I30" s="157">
        <v>9.3000000000000007</v>
      </c>
      <c r="J30" s="157" t="s">
        <v>221</v>
      </c>
      <c r="K30" s="153">
        <v>11</v>
      </c>
      <c r="L30" s="157" t="s">
        <v>220</v>
      </c>
      <c r="M30" s="157">
        <f t="shared" si="26"/>
        <v>1200</v>
      </c>
      <c r="N30" s="179" t="s">
        <v>222</v>
      </c>
      <c r="O30" s="153">
        <v>3.9</v>
      </c>
      <c r="P30" s="248" t="s">
        <v>219</v>
      </c>
      <c r="Q30" s="172">
        <f t="shared" si="27"/>
        <v>0</v>
      </c>
      <c r="R30" s="164">
        <f t="shared" si="27"/>
        <v>6973.2</v>
      </c>
      <c r="S30" s="164">
        <f t="shared" si="27"/>
        <v>4352.4000000000005</v>
      </c>
      <c r="T30" s="173">
        <f t="shared" si="27"/>
        <v>561600</v>
      </c>
      <c r="U30" s="172">
        <f>INDEX('Transportation GHG'!$B$21:$B$24,MATCH('6. YTS UCRTS+Decentral Compost'!U$4,'Transportation GHG'!$A$21:$A$24,0))*Q30</f>
        <v>0</v>
      </c>
      <c r="V30" s="164">
        <f>INDEX('Transportation GHG'!$B$21:$B$24,MATCH('6. YTS UCRTS+Decentral Compost'!V$4,'Transportation GHG'!$A$21:$A$24,0))*R30</f>
        <v>0.62554968</v>
      </c>
      <c r="W30" s="164">
        <f>INDEX('Transportation GHG'!$B$21:$B$24,MATCH('6. YTS UCRTS+Decentral Compost'!W$4,'Transportation GHG'!$A$21:$A$24,0))*S30</f>
        <v>7.6557600000000003E-2</v>
      </c>
      <c r="X30" s="173">
        <f>INDEX('Transportation GHG'!$B$21:$B$24,MATCH('6. YTS UCRTS+Decentral Compost'!X$4,'Transportation GHG'!$A$21:$A$24,0))*T30</f>
        <v>13.311746341463417</v>
      </c>
      <c r="Z30" s="172">
        <f>INDEX('Waste Composition'!$P$5:$P$20,MATCH('6. YTS UCRTS+Decentral Compost'!Z$4,'Waste Composition'!$O$5:$O$20,0))*$B30</f>
        <v>18.72</v>
      </c>
      <c r="AA30" s="164">
        <f>INDEX('Waste Composition'!$P$5:$P$20,MATCH('6. YTS UCRTS+Decentral Compost'!AA$4,'Waste Composition'!$O$5:$O$20,0))*$B30</f>
        <v>79.559999999999988</v>
      </c>
      <c r="AB30" s="164">
        <f>INDEX('Waste Composition'!$P$5:$P$20,MATCH('6. YTS UCRTS+Decentral Compost'!AB$4,'Waste Composition'!$O$5:$O$20,0))*$B30</f>
        <v>84.24</v>
      </c>
      <c r="AC30" s="164">
        <f>INDEX('Waste Composition'!$P$5:$P$20,MATCH('6. YTS UCRTS+Decentral Compost'!AC$4,'Waste Composition'!$O$5:$O$20,0))*$B30</f>
        <v>42.12</v>
      </c>
      <c r="AD30" s="164">
        <f>INDEX('Waste Composition'!$P$5:$P$20,MATCH('6. YTS UCRTS+Decentral Compost'!AD$4,'Waste Composition'!$O$5:$O$20,0))*$B30</f>
        <v>7.02</v>
      </c>
      <c r="AE30" s="164">
        <f>INDEX('Waste Composition'!$P$5:$P$20,MATCH('6. YTS UCRTS+Decentral Compost'!AE$4,'Waste Composition'!$O$5:$O$20,0))*$B30</f>
        <v>11.700000000000001</v>
      </c>
      <c r="AF30" s="164">
        <f>INDEX('Waste Composition'!$P$5:$P$20,MATCH('6. YTS UCRTS+Decentral Compost'!AF$4,'Waste Composition'!$O$5:$O$20,0))*$B30</f>
        <v>2.34</v>
      </c>
      <c r="AG30" s="164">
        <f>INDEX('Waste Composition'!$P$5:$P$20,MATCH('6. YTS UCRTS+Decentral Compost'!AG$4,'Waste Composition'!$O$5:$O$20,0))*$B30</f>
        <v>35.1</v>
      </c>
      <c r="AH30" s="164">
        <f>INDEX('Waste Composition'!$P$5:$P$20,MATCH('6. YTS UCRTS+Decentral Compost'!AH$4,'Waste Composition'!$O$5:$O$20,0))*$B30</f>
        <v>4.68</v>
      </c>
      <c r="AI30" s="164">
        <f>INDEX('Waste Composition'!$P$5:$P$20,MATCH('6. YTS UCRTS+Decentral Compost'!AI$4,'Waste Composition'!$O$5:$O$20,0))*$B30</f>
        <v>4.68</v>
      </c>
      <c r="AJ30" s="164">
        <f>INDEX('Waste Composition'!$P$5:$P$20,MATCH('6. YTS UCRTS+Decentral Compost'!AJ$4,'Waste Composition'!$O$5:$O$20,0))*$B30</f>
        <v>11.700000000000001</v>
      </c>
      <c r="AK30" s="164">
        <f>INDEX('Waste Composition'!$P$5:$P$20,MATCH('6. YTS UCRTS+Decentral Compost'!AK$4,'Waste Composition'!$O$5:$O$20,0))*$B30</f>
        <v>14.04</v>
      </c>
      <c r="AL30" s="164">
        <f>INDEX('Waste Composition'!$P$5:$P$20,MATCH('6. YTS UCRTS+Decentral Compost'!AL$4,'Waste Composition'!$O$5:$O$20,0))*$B30</f>
        <v>56.16</v>
      </c>
      <c r="AM30" s="164">
        <f>INDEX('Waste Composition'!$P$5:$P$20,MATCH('6. YTS UCRTS+Decentral Compost'!AM$4,'Waste Composition'!$O$5:$O$20,0))*$B30</f>
        <v>2.34</v>
      </c>
      <c r="AN30" s="164">
        <f>INDEX('Waste Composition'!$P$5:$P$20,MATCH('6. YTS UCRTS+Decentral Compost'!AN$4,'Waste Composition'!$O$5:$O$20,0))*$B30</f>
        <v>56.16</v>
      </c>
      <c r="AO30" s="173">
        <f>INDEX('Waste Composition'!$P$5:$P$20,MATCH('6. YTS UCRTS+Decentral Compost'!AO$4,'Waste Composition'!$O$5:$O$20,0))*$B30</f>
        <v>37.44</v>
      </c>
      <c r="AQ30" s="214">
        <v>0</v>
      </c>
      <c r="AR30" s="215">
        <v>0</v>
      </c>
      <c r="AS30" s="215">
        <v>0</v>
      </c>
      <c r="AT30" s="215">
        <v>0</v>
      </c>
      <c r="AU30" s="215">
        <v>0</v>
      </c>
      <c r="AV30" s="215">
        <v>0</v>
      </c>
      <c r="AW30" s="215">
        <v>0</v>
      </c>
      <c r="AX30" s="215">
        <v>0</v>
      </c>
      <c r="AY30" s="215">
        <v>0</v>
      </c>
      <c r="AZ30" s="215">
        <v>0</v>
      </c>
      <c r="BA30" s="215">
        <v>0</v>
      </c>
      <c r="BB30" s="215">
        <v>0</v>
      </c>
      <c r="BC30" s="215">
        <v>0</v>
      </c>
      <c r="BD30" s="215">
        <v>0</v>
      </c>
      <c r="BE30" s="215">
        <v>0</v>
      </c>
      <c r="BF30" s="215">
        <v>0</v>
      </c>
      <c r="BH30" s="216">
        <v>0</v>
      </c>
      <c r="BI30" s="217">
        <v>0</v>
      </c>
      <c r="BJ30" s="217">
        <v>0</v>
      </c>
      <c r="BK30" s="217">
        <v>0</v>
      </c>
      <c r="BL30" s="217">
        <v>0</v>
      </c>
      <c r="BM30" s="217">
        <v>0</v>
      </c>
      <c r="BN30" s="217">
        <v>0</v>
      </c>
      <c r="BO30" s="217">
        <v>0</v>
      </c>
      <c r="BP30" s="217">
        <v>0</v>
      </c>
      <c r="BQ30" s="217">
        <v>0</v>
      </c>
      <c r="BR30" s="217">
        <v>0</v>
      </c>
      <c r="BS30" s="217">
        <v>0</v>
      </c>
      <c r="BT30" s="217">
        <v>0</v>
      </c>
      <c r="BU30" s="217">
        <v>0</v>
      </c>
      <c r="BV30" s="217">
        <v>0</v>
      </c>
      <c r="BW30" s="220">
        <v>0</v>
      </c>
      <c r="BY30" s="214">
        <v>1</v>
      </c>
      <c r="BZ30" s="215">
        <f>'Waste Composition'!$G$5/'Waste Composition'!$P$5</f>
        <v>0.4705882352941177</v>
      </c>
      <c r="CA30" s="217">
        <v>0</v>
      </c>
      <c r="CB30" s="217">
        <v>0</v>
      </c>
      <c r="CC30" s="215">
        <v>1</v>
      </c>
      <c r="CD30" s="215">
        <v>1</v>
      </c>
      <c r="CE30" s="215">
        <v>1</v>
      </c>
      <c r="CF30" s="215">
        <v>1</v>
      </c>
      <c r="CG30" s="215">
        <v>1</v>
      </c>
      <c r="CH30" s="215">
        <v>1</v>
      </c>
      <c r="CI30" s="215">
        <v>1</v>
      </c>
      <c r="CJ30" s="215">
        <v>1</v>
      </c>
      <c r="CK30" s="215">
        <v>1</v>
      </c>
      <c r="CL30" s="215">
        <v>1</v>
      </c>
      <c r="CM30" s="215">
        <v>1</v>
      </c>
      <c r="CN30" s="219">
        <v>1</v>
      </c>
      <c r="CP30" s="216">
        <v>0</v>
      </c>
      <c r="CQ30" s="217">
        <v>0</v>
      </c>
      <c r="CR30" s="217">
        <v>0</v>
      </c>
      <c r="CS30" s="217">
        <v>0</v>
      </c>
      <c r="CT30" s="217">
        <v>0</v>
      </c>
      <c r="CU30" s="217">
        <v>0</v>
      </c>
      <c r="CV30" s="217">
        <v>0</v>
      </c>
      <c r="CW30" s="217">
        <v>0</v>
      </c>
      <c r="CX30" s="217">
        <v>0</v>
      </c>
      <c r="CY30" s="217">
        <v>0</v>
      </c>
      <c r="CZ30" s="217">
        <v>0</v>
      </c>
      <c r="DA30" s="217">
        <v>0</v>
      </c>
      <c r="DB30" s="217">
        <v>0</v>
      </c>
      <c r="DC30" s="217">
        <v>0</v>
      </c>
      <c r="DD30" s="217">
        <v>0</v>
      </c>
      <c r="DE30" s="220">
        <v>0</v>
      </c>
      <c r="DG30" s="216">
        <v>0</v>
      </c>
      <c r="DH30" s="215">
        <f>'Waste Composition'!$G$16/'Waste Composition'!$P$5</f>
        <v>0.52941176470588236</v>
      </c>
      <c r="DI30" s="215">
        <v>1</v>
      </c>
      <c r="DJ30" s="215">
        <v>1</v>
      </c>
      <c r="DK30" s="217">
        <v>0</v>
      </c>
      <c r="DL30" s="217">
        <v>0</v>
      </c>
      <c r="DM30" s="217">
        <v>0</v>
      </c>
      <c r="DN30" s="217">
        <v>0</v>
      </c>
      <c r="DO30" s="217">
        <v>0</v>
      </c>
      <c r="DP30" s="217">
        <v>0</v>
      </c>
      <c r="DQ30" s="217">
        <v>0</v>
      </c>
      <c r="DR30" s="217">
        <v>0</v>
      </c>
      <c r="DS30" s="217">
        <v>0</v>
      </c>
      <c r="DT30" s="217">
        <v>0</v>
      </c>
      <c r="DU30" s="217">
        <v>0</v>
      </c>
      <c r="DV30" s="220">
        <v>0</v>
      </c>
      <c r="DX30" s="216">
        <v>0</v>
      </c>
      <c r="DY30" s="217">
        <v>0</v>
      </c>
      <c r="DZ30" s="217">
        <v>0</v>
      </c>
      <c r="EA30" s="217">
        <v>0</v>
      </c>
      <c r="EB30" s="217">
        <v>0</v>
      </c>
      <c r="EC30" s="217">
        <v>0</v>
      </c>
      <c r="ED30" s="217">
        <v>0</v>
      </c>
      <c r="EE30" s="217">
        <v>0</v>
      </c>
      <c r="EF30" s="217">
        <v>0</v>
      </c>
      <c r="EG30" s="217">
        <v>0</v>
      </c>
      <c r="EH30" s="217">
        <v>0</v>
      </c>
      <c r="EI30" s="217">
        <v>0</v>
      </c>
      <c r="EJ30" s="217">
        <v>0</v>
      </c>
      <c r="EK30" s="217">
        <v>0</v>
      </c>
      <c r="EL30" s="217">
        <v>0</v>
      </c>
      <c r="EM30" s="220">
        <v>0</v>
      </c>
      <c r="EO30" s="172">
        <f>$Z$30*AQ30</f>
        <v>0</v>
      </c>
      <c r="EP30" s="164">
        <f>$AA$30*AR30</f>
        <v>0</v>
      </c>
      <c r="EQ30" s="164">
        <f>$AB$30*AS30</f>
        <v>0</v>
      </c>
      <c r="ER30" s="164">
        <f>$AC$30*AT30</f>
        <v>0</v>
      </c>
      <c r="ES30" s="164">
        <f>$AD$30*AU30</f>
        <v>0</v>
      </c>
      <c r="ET30" s="164">
        <f>$AE$30*AV30</f>
        <v>0</v>
      </c>
      <c r="EU30" s="164">
        <f>$AF$30*AW30</f>
        <v>0</v>
      </c>
      <c r="EV30" s="164">
        <f>$AG$30*AX30</f>
        <v>0</v>
      </c>
      <c r="EW30" s="164">
        <f>$AH$30*AY30</f>
        <v>0</v>
      </c>
      <c r="EX30" s="164">
        <f>$AI$30*AZ30</f>
        <v>0</v>
      </c>
      <c r="EY30" s="164">
        <f>$AJ$30*BA30</f>
        <v>0</v>
      </c>
      <c r="EZ30" s="164">
        <f>$AK$30*BB30</f>
        <v>0</v>
      </c>
      <c r="FA30" s="164">
        <f>$AL$30*BC30</f>
        <v>0</v>
      </c>
      <c r="FB30" s="164">
        <f>$AM$30*BD30</f>
        <v>0</v>
      </c>
      <c r="FC30" s="164">
        <f>$AN$30*BE30</f>
        <v>0</v>
      </c>
      <c r="FD30" s="173">
        <f>$AO$30*BF30</f>
        <v>0</v>
      </c>
      <c r="FE30" s="229"/>
      <c r="FF30" s="172">
        <f>$Z$30*BH30</f>
        <v>0</v>
      </c>
      <c r="FG30" s="164">
        <f>$AA$30*BI30</f>
        <v>0</v>
      </c>
      <c r="FH30" s="164">
        <f>$AB$30*BJ30</f>
        <v>0</v>
      </c>
      <c r="FI30" s="164">
        <f>$AC$30*BK30</f>
        <v>0</v>
      </c>
      <c r="FJ30" s="164">
        <f>$AD$30*BL30</f>
        <v>0</v>
      </c>
      <c r="FK30" s="164">
        <f>$AE$30*BM30</f>
        <v>0</v>
      </c>
      <c r="FL30" s="164">
        <f>$AF$30*BN30</f>
        <v>0</v>
      </c>
      <c r="FM30" s="164">
        <f>$AG$30*BO30</f>
        <v>0</v>
      </c>
      <c r="FN30" s="164">
        <f>$AH$30*BP30</f>
        <v>0</v>
      </c>
      <c r="FO30" s="164">
        <f>$AI$30*BQ30</f>
        <v>0</v>
      </c>
      <c r="FP30" s="164">
        <f>$AJ$30*BR30</f>
        <v>0</v>
      </c>
      <c r="FQ30" s="164">
        <f>$AK$30*BS30</f>
        <v>0</v>
      </c>
      <c r="FR30" s="164">
        <f>$AL$30*BT30</f>
        <v>0</v>
      </c>
      <c r="FS30" s="164">
        <f>$AM$30*BU30</f>
        <v>0</v>
      </c>
      <c r="FT30" s="164">
        <f>$AN$30*BV30</f>
        <v>0</v>
      </c>
      <c r="FU30" s="173">
        <f>$AO$30*BW30</f>
        <v>0</v>
      </c>
      <c r="FV30" s="229"/>
      <c r="FW30" s="172">
        <f>$Z$30*BY30</f>
        <v>18.72</v>
      </c>
      <c r="FX30" s="164">
        <f>$AA$30*BZ30</f>
        <v>37.44</v>
      </c>
      <c r="FY30" s="164">
        <f>$AB$30*CA30</f>
        <v>0</v>
      </c>
      <c r="FZ30" s="164">
        <f>$AC$30*CB30</f>
        <v>0</v>
      </c>
      <c r="GA30" s="164">
        <f>$AD$30*CC30</f>
        <v>7.02</v>
      </c>
      <c r="GB30" s="164">
        <f>$AE$30*CD30</f>
        <v>11.700000000000001</v>
      </c>
      <c r="GC30" s="164">
        <f>$AF$30*CE30</f>
        <v>2.34</v>
      </c>
      <c r="GD30" s="164">
        <f>$AG$30*CF30</f>
        <v>35.1</v>
      </c>
      <c r="GE30" s="164">
        <f>$AH$30*CG30</f>
        <v>4.68</v>
      </c>
      <c r="GF30" s="164">
        <f>$AI$30*CH30</f>
        <v>4.68</v>
      </c>
      <c r="GG30" s="164">
        <f>$AJ$30*CI30</f>
        <v>11.700000000000001</v>
      </c>
      <c r="GH30" s="164">
        <f>$AK$30*CJ30</f>
        <v>14.04</v>
      </c>
      <c r="GI30" s="164">
        <f>$AL$30*CK30</f>
        <v>56.16</v>
      </c>
      <c r="GJ30" s="164">
        <f>$AM$30*CL30</f>
        <v>2.34</v>
      </c>
      <c r="GK30" s="164">
        <f>$AN$30*CM30</f>
        <v>56.16</v>
      </c>
      <c r="GL30" s="173">
        <f>$AO$30*CN30</f>
        <v>37.44</v>
      </c>
      <c r="GM30" s="229"/>
      <c r="GN30" s="172">
        <f>$Z$30*CP30</f>
        <v>0</v>
      </c>
      <c r="GO30" s="164">
        <f>$AA$30*CQ30</f>
        <v>0</v>
      </c>
      <c r="GP30" s="164">
        <f>$AB$30*CR30</f>
        <v>0</v>
      </c>
      <c r="GQ30" s="164">
        <f>$AC$30*CS30</f>
        <v>0</v>
      </c>
      <c r="GR30" s="164">
        <f>$AD$30*CT30</f>
        <v>0</v>
      </c>
      <c r="GS30" s="164">
        <f>$AE$30*CU30</f>
        <v>0</v>
      </c>
      <c r="GT30" s="164">
        <f>$AF$30*CV30</f>
        <v>0</v>
      </c>
      <c r="GU30" s="164">
        <f>$AG$30*CW30</f>
        <v>0</v>
      </c>
      <c r="GV30" s="164">
        <f>$AH$30*CX30</f>
        <v>0</v>
      </c>
      <c r="GW30" s="164">
        <f>$AI$30*CY30</f>
        <v>0</v>
      </c>
      <c r="GX30" s="164">
        <f>$AJ$30*CZ30</f>
        <v>0</v>
      </c>
      <c r="GY30" s="164">
        <f>$AK$30*DA30</f>
        <v>0</v>
      </c>
      <c r="GZ30" s="164">
        <f>$AL$30*DB30</f>
        <v>0</v>
      </c>
      <c r="HA30" s="164">
        <f>$AM$30*DC30</f>
        <v>0</v>
      </c>
      <c r="HB30" s="164">
        <f>$AN$30*DD30</f>
        <v>0</v>
      </c>
      <c r="HC30" s="173">
        <f>$AO$30*DE30</f>
        <v>0</v>
      </c>
      <c r="HD30" s="229"/>
      <c r="HE30" s="172">
        <f>$Z$30*DG30</f>
        <v>0</v>
      </c>
      <c r="HF30" s="164">
        <f>$AA$30*DH30</f>
        <v>42.12</v>
      </c>
      <c r="HG30" s="164">
        <f>$AB$30*DI30</f>
        <v>84.24</v>
      </c>
      <c r="HH30" s="164">
        <f>$AC$30*DJ30</f>
        <v>42.12</v>
      </c>
      <c r="HI30" s="164">
        <f>$AD$30*DK30</f>
        <v>0</v>
      </c>
      <c r="HJ30" s="164">
        <f>$AE$30*DL30</f>
        <v>0</v>
      </c>
      <c r="HK30" s="164">
        <f>$AF$30*DM30</f>
        <v>0</v>
      </c>
      <c r="HL30" s="164">
        <f>$AG$30*DN30</f>
        <v>0</v>
      </c>
      <c r="HM30" s="164">
        <f>$AH$30*DO30</f>
        <v>0</v>
      </c>
      <c r="HN30" s="164">
        <f>$AI$30*DP30</f>
        <v>0</v>
      </c>
      <c r="HO30" s="164">
        <f>$AJ$30*DQ30</f>
        <v>0</v>
      </c>
      <c r="HP30" s="164">
        <f>$AK$30*DR30</f>
        <v>0</v>
      </c>
      <c r="HQ30" s="164">
        <f>$AL$30*DS30</f>
        <v>0</v>
      </c>
      <c r="HR30" s="164">
        <f>$AM$30*DT30</f>
        <v>0</v>
      </c>
      <c r="HS30" s="164">
        <f>$AN$30*DU30</f>
        <v>0</v>
      </c>
      <c r="HT30" s="173">
        <f>$AO$30*DV30</f>
        <v>0</v>
      </c>
      <c r="HU30" s="229"/>
      <c r="HV30" s="172">
        <f>$Z$30*DX30</f>
        <v>0</v>
      </c>
      <c r="HW30" s="164">
        <f>$AA$30*DY30</f>
        <v>0</v>
      </c>
      <c r="HX30" s="164">
        <f>$AB$30*DZ30</f>
        <v>0</v>
      </c>
      <c r="HY30" s="164">
        <f>$AC$30*EA30</f>
        <v>0</v>
      </c>
      <c r="HZ30" s="164">
        <f>$AD$30*EB30</f>
        <v>0</v>
      </c>
      <c r="IA30" s="164">
        <f>$AE$30*EC30</f>
        <v>0</v>
      </c>
      <c r="IB30" s="164">
        <f>$AF$30*ED30</f>
        <v>0</v>
      </c>
      <c r="IC30" s="164">
        <f>$AG$30*EE30</f>
        <v>0</v>
      </c>
      <c r="ID30" s="164">
        <f>$AH$30*EF30</f>
        <v>0</v>
      </c>
      <c r="IE30" s="164">
        <f>$AI$30*EG30</f>
        <v>0</v>
      </c>
      <c r="IF30" s="164">
        <f>$AJ$30*EH30</f>
        <v>0</v>
      </c>
      <c r="IG30" s="164">
        <f>$AK$30*EI30</f>
        <v>0</v>
      </c>
      <c r="IH30" s="164">
        <f>$AL$30*EJ30</f>
        <v>0</v>
      </c>
      <c r="II30" s="164">
        <f>$AM$30*EK30</f>
        <v>0</v>
      </c>
      <c r="IJ30" s="164">
        <f>$AN$30*EL30</f>
        <v>0</v>
      </c>
      <c r="IK30" s="173">
        <f>$AO$30*EM30</f>
        <v>0</v>
      </c>
    </row>
    <row r="31" spans="1:253">
      <c r="A31" s="75" t="s">
        <v>270</v>
      </c>
      <c r="B31" s="191">
        <f>AVERAGE(B25:B30)</f>
        <v>907.55166666666662</v>
      </c>
      <c r="C31" s="76"/>
      <c r="D31" s="76"/>
      <c r="E31" s="76"/>
      <c r="F31" s="76"/>
      <c r="G31" s="76"/>
      <c r="H31" s="77"/>
      <c r="I31" s="76"/>
      <c r="J31" s="76"/>
      <c r="K31" s="76"/>
      <c r="L31" s="76"/>
      <c r="M31" s="76"/>
      <c r="N31" s="176"/>
      <c r="O31" s="246"/>
      <c r="P31" s="246"/>
      <c r="Q31" s="75"/>
      <c r="R31" s="76"/>
      <c r="S31" s="76"/>
      <c r="T31" s="182"/>
      <c r="U31" s="170">
        <f>AVERAGE(U25:U30)</f>
        <v>0.13352092923076922</v>
      </c>
      <c r="V31" s="163">
        <f>AVERAGE(V25:V30)</f>
        <v>1.2544018589846153</v>
      </c>
      <c r="W31" s="163">
        <f>AVERAGE(W25:W30)</f>
        <v>0.14846149033333336</v>
      </c>
      <c r="X31" s="171">
        <f>AVERAGE(X25:X30)</f>
        <v>25.814311065040656</v>
      </c>
      <c r="Z31" s="170">
        <f>AVERAGE(Z25:Z30)</f>
        <v>36.302066666666668</v>
      </c>
      <c r="AA31" s="163">
        <f t="shared" ref="AA31:AO31" si="28">AVERAGE(AA25:AA30)</f>
        <v>154.2837833333333</v>
      </c>
      <c r="AB31" s="163">
        <f t="shared" si="28"/>
        <v>163.35929999999999</v>
      </c>
      <c r="AC31" s="163">
        <f t="shared" si="28"/>
        <v>81.679649999999995</v>
      </c>
      <c r="AD31" s="163">
        <f t="shared" si="28"/>
        <v>13.613275</v>
      </c>
      <c r="AE31" s="163">
        <f t="shared" si="28"/>
        <v>22.688791666666663</v>
      </c>
      <c r="AF31" s="163">
        <f t="shared" si="28"/>
        <v>4.5377583333333336</v>
      </c>
      <c r="AG31" s="163">
        <f t="shared" si="28"/>
        <v>68.066375000000008</v>
      </c>
      <c r="AH31" s="163">
        <f t="shared" si="28"/>
        <v>9.0755166666666671</v>
      </c>
      <c r="AI31" s="163">
        <f t="shared" si="28"/>
        <v>9.0755166666666671</v>
      </c>
      <c r="AJ31" s="163">
        <f t="shared" si="28"/>
        <v>22.688791666666663</v>
      </c>
      <c r="AK31" s="163">
        <f t="shared" si="28"/>
        <v>27.22655</v>
      </c>
      <c r="AL31" s="163">
        <f t="shared" si="28"/>
        <v>108.9062</v>
      </c>
      <c r="AM31" s="163">
        <f t="shared" si="28"/>
        <v>4.5377583333333336</v>
      </c>
      <c r="AN31" s="163">
        <f t="shared" si="28"/>
        <v>108.9062</v>
      </c>
      <c r="AO31" s="171">
        <f t="shared" si="28"/>
        <v>72.604133333333337</v>
      </c>
      <c r="AQ31" s="170"/>
      <c r="AR31" s="163"/>
      <c r="AS31" s="163"/>
      <c r="AT31" s="163"/>
      <c r="AU31" s="163"/>
      <c r="AV31" s="163"/>
      <c r="AW31" s="163"/>
      <c r="AX31" s="163"/>
      <c r="AY31" s="163"/>
      <c r="AZ31" s="163"/>
      <c r="BA31" s="163"/>
      <c r="BB31" s="163"/>
      <c r="BC31" s="163"/>
      <c r="BD31" s="163"/>
      <c r="BE31" s="163"/>
      <c r="BF31" s="171"/>
      <c r="BH31" s="212"/>
      <c r="BI31" s="213"/>
      <c r="BJ31" s="213"/>
      <c r="BK31" s="213"/>
      <c r="BL31" s="213"/>
      <c r="BM31" s="213"/>
      <c r="BN31" s="213"/>
      <c r="BO31" s="213"/>
      <c r="BP31" s="213"/>
      <c r="BQ31" s="213"/>
      <c r="BR31" s="213"/>
      <c r="BS31" s="213"/>
      <c r="BT31" s="213"/>
      <c r="BU31" s="213"/>
      <c r="BV31" s="213"/>
      <c r="BW31" s="218"/>
      <c r="BY31" s="212"/>
      <c r="BZ31" s="213"/>
      <c r="CA31" s="213"/>
      <c r="CB31" s="213"/>
      <c r="CC31" s="213"/>
      <c r="CD31" s="213"/>
      <c r="CE31" s="213"/>
      <c r="CF31" s="213"/>
      <c r="CG31" s="213"/>
      <c r="CH31" s="213"/>
      <c r="CI31" s="213"/>
      <c r="CJ31" s="213"/>
      <c r="CK31" s="213"/>
      <c r="CL31" s="213"/>
      <c r="CM31" s="213"/>
      <c r="CN31" s="218"/>
      <c r="CP31" s="212"/>
      <c r="CQ31" s="213"/>
      <c r="CR31" s="213"/>
      <c r="CS31" s="213"/>
      <c r="CT31" s="213"/>
      <c r="CU31" s="213"/>
      <c r="CV31" s="213"/>
      <c r="CW31" s="213"/>
      <c r="CX31" s="213"/>
      <c r="CY31" s="213"/>
      <c r="CZ31" s="213"/>
      <c r="DA31" s="213"/>
      <c r="DB31" s="213"/>
      <c r="DC31" s="213"/>
      <c r="DD31" s="213"/>
      <c r="DE31" s="218"/>
      <c r="DG31" s="212"/>
      <c r="DH31" s="163"/>
      <c r="DI31" s="163"/>
      <c r="DJ31" s="163"/>
      <c r="DK31" s="213"/>
      <c r="DL31" s="213"/>
      <c r="DM31" s="213"/>
      <c r="DN31" s="213"/>
      <c r="DO31" s="213"/>
      <c r="DP31" s="213"/>
      <c r="DQ31" s="213"/>
      <c r="DR31" s="213"/>
      <c r="DS31" s="213"/>
      <c r="DT31" s="213"/>
      <c r="DU31" s="213"/>
      <c r="DV31" s="218"/>
      <c r="DX31" s="212"/>
      <c r="DY31" s="213"/>
      <c r="DZ31" s="213"/>
      <c r="EA31" s="213"/>
      <c r="EB31" s="213"/>
      <c r="EC31" s="213"/>
      <c r="ED31" s="213"/>
      <c r="EE31" s="213"/>
      <c r="EF31" s="213"/>
      <c r="EG31" s="213"/>
      <c r="EH31" s="213"/>
      <c r="EI31" s="213"/>
      <c r="EJ31" s="213"/>
      <c r="EK31" s="213"/>
      <c r="EL31" s="213"/>
      <c r="EM31" s="218"/>
      <c r="EO31" s="170">
        <f>AVERAGE(EO25:EO30)</f>
        <v>0</v>
      </c>
      <c r="EP31" s="163">
        <f t="shared" ref="EP31:FD31" si="29">AVERAGE(EP25:EP30)</f>
        <v>0</v>
      </c>
      <c r="EQ31" s="163">
        <f t="shared" si="29"/>
        <v>0</v>
      </c>
      <c r="ER31" s="163">
        <f t="shared" si="29"/>
        <v>0</v>
      </c>
      <c r="ES31" s="163">
        <f t="shared" si="29"/>
        <v>0</v>
      </c>
      <c r="ET31" s="163">
        <f t="shared" si="29"/>
        <v>0</v>
      </c>
      <c r="EU31" s="163">
        <f t="shared" si="29"/>
        <v>0</v>
      </c>
      <c r="EV31" s="163">
        <f t="shared" si="29"/>
        <v>0</v>
      </c>
      <c r="EW31" s="163">
        <f t="shared" si="29"/>
        <v>0</v>
      </c>
      <c r="EX31" s="163">
        <f t="shared" si="29"/>
        <v>0</v>
      </c>
      <c r="EY31" s="163">
        <f t="shared" si="29"/>
        <v>0</v>
      </c>
      <c r="EZ31" s="163">
        <f t="shared" si="29"/>
        <v>0</v>
      </c>
      <c r="FA31" s="163">
        <f t="shared" si="29"/>
        <v>0</v>
      </c>
      <c r="FB31" s="163">
        <f t="shared" si="29"/>
        <v>0</v>
      </c>
      <c r="FC31" s="163">
        <f t="shared" si="29"/>
        <v>0</v>
      </c>
      <c r="FD31" s="171">
        <f t="shared" si="29"/>
        <v>0</v>
      </c>
      <c r="FE31" s="229"/>
      <c r="FF31" s="170">
        <f>AVERAGE(FF25:FF30)</f>
        <v>0</v>
      </c>
      <c r="FG31" s="163">
        <f t="shared" ref="FG31:FU31" si="30">AVERAGE(FG25:FG30)</f>
        <v>0</v>
      </c>
      <c r="FH31" s="163">
        <f t="shared" si="30"/>
        <v>0</v>
      </c>
      <c r="FI31" s="163">
        <f t="shared" si="30"/>
        <v>0</v>
      </c>
      <c r="FJ31" s="163">
        <f t="shared" si="30"/>
        <v>0</v>
      </c>
      <c r="FK31" s="163">
        <f t="shared" si="30"/>
        <v>0</v>
      </c>
      <c r="FL31" s="163">
        <f t="shared" si="30"/>
        <v>0</v>
      </c>
      <c r="FM31" s="163">
        <f t="shared" si="30"/>
        <v>0</v>
      </c>
      <c r="FN31" s="163">
        <f t="shared" si="30"/>
        <v>0</v>
      </c>
      <c r="FO31" s="163">
        <f t="shared" si="30"/>
        <v>0</v>
      </c>
      <c r="FP31" s="163">
        <f t="shared" si="30"/>
        <v>0</v>
      </c>
      <c r="FQ31" s="163">
        <f t="shared" si="30"/>
        <v>0</v>
      </c>
      <c r="FR31" s="163">
        <f t="shared" si="30"/>
        <v>0</v>
      </c>
      <c r="FS31" s="163">
        <f t="shared" si="30"/>
        <v>0</v>
      </c>
      <c r="FT31" s="163">
        <f t="shared" si="30"/>
        <v>0</v>
      </c>
      <c r="FU31" s="171">
        <f t="shared" si="30"/>
        <v>0</v>
      </c>
      <c r="FV31" s="229"/>
      <c r="FW31" s="170">
        <f>AVERAGE(FW25:FW30)</f>
        <v>36.302066666666668</v>
      </c>
      <c r="FX31" s="163">
        <f t="shared" ref="FX31:GL31" si="31">AVERAGE(FX25:FX30)</f>
        <v>72.604133333333337</v>
      </c>
      <c r="FY31" s="163">
        <f t="shared" si="31"/>
        <v>0</v>
      </c>
      <c r="FZ31" s="163">
        <f t="shared" si="31"/>
        <v>0</v>
      </c>
      <c r="GA31" s="163">
        <f t="shared" si="31"/>
        <v>13.613275</v>
      </c>
      <c r="GB31" s="163">
        <f t="shared" si="31"/>
        <v>22.688791666666663</v>
      </c>
      <c r="GC31" s="163">
        <f t="shared" si="31"/>
        <v>4.5377583333333336</v>
      </c>
      <c r="GD31" s="163">
        <f t="shared" si="31"/>
        <v>68.066375000000008</v>
      </c>
      <c r="GE31" s="163">
        <f t="shared" si="31"/>
        <v>9.0755166666666671</v>
      </c>
      <c r="GF31" s="163">
        <f t="shared" si="31"/>
        <v>9.0755166666666671</v>
      </c>
      <c r="GG31" s="163">
        <f t="shared" si="31"/>
        <v>22.688791666666663</v>
      </c>
      <c r="GH31" s="163">
        <f t="shared" si="31"/>
        <v>27.22655</v>
      </c>
      <c r="GI31" s="163">
        <f t="shared" si="31"/>
        <v>108.9062</v>
      </c>
      <c r="GJ31" s="163">
        <f t="shared" si="31"/>
        <v>4.5377583333333336</v>
      </c>
      <c r="GK31" s="163">
        <f t="shared" si="31"/>
        <v>108.9062</v>
      </c>
      <c r="GL31" s="171">
        <f t="shared" si="31"/>
        <v>72.604133333333337</v>
      </c>
      <c r="GM31" s="229"/>
      <c r="GN31" s="170">
        <f>AVERAGE(GN25:GN30)</f>
        <v>0</v>
      </c>
      <c r="GO31" s="163">
        <f t="shared" ref="GO31:HC31" si="32">AVERAGE(GO25:GO30)</f>
        <v>0</v>
      </c>
      <c r="GP31" s="163">
        <f t="shared" si="32"/>
        <v>0</v>
      </c>
      <c r="GQ31" s="163">
        <f t="shared" si="32"/>
        <v>0</v>
      </c>
      <c r="GR31" s="163">
        <f t="shared" si="32"/>
        <v>0</v>
      </c>
      <c r="GS31" s="163">
        <f t="shared" si="32"/>
        <v>0</v>
      </c>
      <c r="GT31" s="163">
        <f t="shared" si="32"/>
        <v>0</v>
      </c>
      <c r="GU31" s="163">
        <f t="shared" si="32"/>
        <v>0</v>
      </c>
      <c r="GV31" s="163">
        <f t="shared" si="32"/>
        <v>0</v>
      </c>
      <c r="GW31" s="163">
        <f t="shared" si="32"/>
        <v>0</v>
      </c>
      <c r="GX31" s="163">
        <f t="shared" si="32"/>
        <v>0</v>
      </c>
      <c r="GY31" s="163">
        <f t="shared" si="32"/>
        <v>0</v>
      </c>
      <c r="GZ31" s="163">
        <f t="shared" si="32"/>
        <v>0</v>
      </c>
      <c r="HA31" s="163">
        <f t="shared" si="32"/>
        <v>0</v>
      </c>
      <c r="HB31" s="163">
        <f t="shared" si="32"/>
        <v>0</v>
      </c>
      <c r="HC31" s="171">
        <f t="shared" si="32"/>
        <v>0</v>
      </c>
      <c r="HD31" s="229"/>
      <c r="HE31" s="170">
        <f>AVERAGE(HE25:HE30)</f>
        <v>0</v>
      </c>
      <c r="HF31" s="163">
        <f t="shared" ref="HF31:HT31" si="33">AVERAGE(HF25:HF30)</f>
        <v>81.679649999999995</v>
      </c>
      <c r="HG31" s="163">
        <f t="shared" si="33"/>
        <v>163.35929999999999</v>
      </c>
      <c r="HH31" s="163">
        <f t="shared" si="33"/>
        <v>81.679649999999995</v>
      </c>
      <c r="HI31" s="163">
        <f t="shared" si="33"/>
        <v>0</v>
      </c>
      <c r="HJ31" s="163">
        <f t="shared" si="33"/>
        <v>0</v>
      </c>
      <c r="HK31" s="163">
        <f t="shared" si="33"/>
        <v>0</v>
      </c>
      <c r="HL31" s="163">
        <f t="shared" si="33"/>
        <v>0</v>
      </c>
      <c r="HM31" s="163">
        <f t="shared" si="33"/>
        <v>0</v>
      </c>
      <c r="HN31" s="163">
        <f t="shared" si="33"/>
        <v>0</v>
      </c>
      <c r="HO31" s="163">
        <f t="shared" si="33"/>
        <v>0</v>
      </c>
      <c r="HP31" s="163">
        <f t="shared" si="33"/>
        <v>0</v>
      </c>
      <c r="HQ31" s="163">
        <f t="shared" si="33"/>
        <v>0</v>
      </c>
      <c r="HR31" s="163">
        <f t="shared" si="33"/>
        <v>0</v>
      </c>
      <c r="HS31" s="163">
        <f t="shared" si="33"/>
        <v>0</v>
      </c>
      <c r="HT31" s="171">
        <f t="shared" si="33"/>
        <v>0</v>
      </c>
      <c r="HU31" s="229"/>
      <c r="HV31" s="170">
        <f>AVERAGE(HV25:HV30)</f>
        <v>0</v>
      </c>
      <c r="HW31" s="163">
        <f t="shared" ref="HW31:IK31" si="34">AVERAGE(HW25:HW30)</f>
        <v>0</v>
      </c>
      <c r="HX31" s="163">
        <f t="shared" si="34"/>
        <v>0</v>
      </c>
      <c r="HY31" s="163">
        <f t="shared" si="34"/>
        <v>0</v>
      </c>
      <c r="HZ31" s="163">
        <f t="shared" si="34"/>
        <v>0</v>
      </c>
      <c r="IA31" s="163">
        <f t="shared" si="34"/>
        <v>0</v>
      </c>
      <c r="IB31" s="163">
        <f t="shared" si="34"/>
        <v>0</v>
      </c>
      <c r="IC31" s="163">
        <f t="shared" si="34"/>
        <v>0</v>
      </c>
      <c r="ID31" s="163">
        <f t="shared" si="34"/>
        <v>0</v>
      </c>
      <c r="IE31" s="163">
        <f t="shared" si="34"/>
        <v>0</v>
      </c>
      <c r="IF31" s="163">
        <f t="shared" si="34"/>
        <v>0</v>
      </c>
      <c r="IG31" s="163">
        <f t="shared" si="34"/>
        <v>0</v>
      </c>
      <c r="IH31" s="163">
        <f t="shared" si="34"/>
        <v>0</v>
      </c>
      <c r="II31" s="163">
        <f t="shared" si="34"/>
        <v>0</v>
      </c>
      <c r="IJ31" s="163">
        <f t="shared" si="34"/>
        <v>0</v>
      </c>
      <c r="IK31" s="171">
        <f t="shared" si="34"/>
        <v>0</v>
      </c>
    </row>
    <row r="32" spans="1:253" ht="14.65" thickBot="1">
      <c r="A32" s="78" t="s">
        <v>271</v>
      </c>
      <c r="B32" s="192">
        <f>SUM(B25:B30)</f>
        <v>5445.3099999999995</v>
      </c>
      <c r="C32" s="79"/>
      <c r="D32" s="79"/>
      <c r="E32" s="79"/>
      <c r="F32" s="79"/>
      <c r="G32" s="79"/>
      <c r="H32" s="79"/>
      <c r="I32" s="79"/>
      <c r="J32" s="79"/>
      <c r="K32" s="79"/>
      <c r="L32" s="79"/>
      <c r="M32" s="79"/>
      <c r="N32" s="177"/>
      <c r="O32" s="247"/>
      <c r="P32" s="247"/>
      <c r="Q32" s="180"/>
      <c r="R32" s="79"/>
      <c r="S32" s="79"/>
      <c r="T32" s="181"/>
      <c r="U32" s="174">
        <f>SUM(U25:U30)</f>
        <v>0.80112557538461537</v>
      </c>
      <c r="V32" s="165">
        <f>SUM(V25:V30)</f>
        <v>7.5264111539076923</v>
      </c>
      <c r="W32" s="165">
        <f>SUM(W25:W30)</f>
        <v>0.89076894200000012</v>
      </c>
      <c r="X32" s="175">
        <f>SUM(X25:X30)</f>
        <v>154.88586639024393</v>
      </c>
      <c r="Z32" s="174">
        <f>SUM(Z25:Z30)</f>
        <v>217.8124</v>
      </c>
      <c r="AA32" s="165">
        <f t="shared" ref="AA32:AO32" si="35">SUM(AA25:AA30)</f>
        <v>925.70269999999982</v>
      </c>
      <c r="AB32" s="165">
        <f t="shared" si="35"/>
        <v>980.15579999999989</v>
      </c>
      <c r="AC32" s="165">
        <f t="shared" si="35"/>
        <v>490.07789999999994</v>
      </c>
      <c r="AD32" s="165">
        <f t="shared" si="35"/>
        <v>81.679649999999995</v>
      </c>
      <c r="AE32" s="165">
        <f t="shared" si="35"/>
        <v>136.13274999999999</v>
      </c>
      <c r="AF32" s="165">
        <f t="shared" si="35"/>
        <v>27.22655</v>
      </c>
      <c r="AG32" s="165">
        <f t="shared" si="35"/>
        <v>408.39825000000002</v>
      </c>
      <c r="AH32" s="165">
        <f t="shared" si="35"/>
        <v>54.453099999999999</v>
      </c>
      <c r="AI32" s="165">
        <f t="shared" si="35"/>
        <v>54.453099999999999</v>
      </c>
      <c r="AJ32" s="165">
        <f t="shared" si="35"/>
        <v>136.13274999999999</v>
      </c>
      <c r="AK32" s="165">
        <f t="shared" si="35"/>
        <v>163.35929999999999</v>
      </c>
      <c r="AL32" s="165">
        <f t="shared" si="35"/>
        <v>653.43719999999996</v>
      </c>
      <c r="AM32" s="165">
        <f t="shared" si="35"/>
        <v>27.22655</v>
      </c>
      <c r="AN32" s="165">
        <f t="shared" si="35"/>
        <v>653.43719999999996</v>
      </c>
      <c r="AO32" s="175">
        <f t="shared" si="35"/>
        <v>435.62479999999999</v>
      </c>
      <c r="AQ32" s="174"/>
      <c r="AR32" s="165"/>
      <c r="AS32" s="165"/>
      <c r="AT32" s="165"/>
      <c r="AU32" s="165"/>
      <c r="AV32" s="165"/>
      <c r="AW32" s="165"/>
      <c r="AX32" s="165"/>
      <c r="AY32" s="165"/>
      <c r="AZ32" s="165"/>
      <c r="BA32" s="165"/>
      <c r="BB32" s="165"/>
      <c r="BC32" s="165"/>
      <c r="BD32" s="165"/>
      <c r="BE32" s="165"/>
      <c r="BF32" s="175"/>
      <c r="BH32" s="216"/>
      <c r="BI32" s="217"/>
      <c r="BJ32" s="217"/>
      <c r="BK32" s="217"/>
      <c r="BL32" s="217"/>
      <c r="BM32" s="217"/>
      <c r="BN32" s="217"/>
      <c r="BO32" s="217"/>
      <c r="BP32" s="217"/>
      <c r="BQ32" s="217"/>
      <c r="BR32" s="217"/>
      <c r="BS32" s="217"/>
      <c r="BT32" s="217"/>
      <c r="BU32" s="217"/>
      <c r="BV32" s="217"/>
      <c r="BW32" s="220"/>
      <c r="BY32" s="216"/>
      <c r="BZ32" s="217"/>
      <c r="CA32" s="217"/>
      <c r="CB32" s="217"/>
      <c r="CC32" s="217"/>
      <c r="CD32" s="217"/>
      <c r="CE32" s="217"/>
      <c r="CF32" s="217"/>
      <c r="CG32" s="217"/>
      <c r="CH32" s="217"/>
      <c r="CI32" s="217"/>
      <c r="CJ32" s="217"/>
      <c r="CK32" s="217"/>
      <c r="CL32" s="217"/>
      <c r="CM32" s="217"/>
      <c r="CN32" s="220"/>
      <c r="CP32" s="216"/>
      <c r="CQ32" s="217"/>
      <c r="CR32" s="217"/>
      <c r="CS32" s="217"/>
      <c r="CT32" s="217"/>
      <c r="CU32" s="217"/>
      <c r="CV32" s="217"/>
      <c r="CW32" s="217"/>
      <c r="CX32" s="217"/>
      <c r="CY32" s="217"/>
      <c r="CZ32" s="217"/>
      <c r="DA32" s="217"/>
      <c r="DB32" s="217"/>
      <c r="DC32" s="217"/>
      <c r="DD32" s="217"/>
      <c r="DE32" s="220"/>
      <c r="DG32" s="216"/>
      <c r="DH32" s="165"/>
      <c r="DI32" s="165"/>
      <c r="DJ32" s="165"/>
      <c r="DK32" s="217"/>
      <c r="DL32" s="217"/>
      <c r="DM32" s="217"/>
      <c r="DN32" s="217"/>
      <c r="DO32" s="217"/>
      <c r="DP32" s="217"/>
      <c r="DQ32" s="217"/>
      <c r="DR32" s="217"/>
      <c r="DS32" s="217"/>
      <c r="DT32" s="217"/>
      <c r="DU32" s="217"/>
      <c r="DV32" s="220"/>
      <c r="DX32" s="216"/>
      <c r="DY32" s="217"/>
      <c r="DZ32" s="217"/>
      <c r="EA32" s="217"/>
      <c r="EB32" s="217"/>
      <c r="EC32" s="217"/>
      <c r="ED32" s="217"/>
      <c r="EE32" s="217"/>
      <c r="EF32" s="217"/>
      <c r="EG32" s="217"/>
      <c r="EH32" s="217"/>
      <c r="EI32" s="217"/>
      <c r="EJ32" s="217"/>
      <c r="EK32" s="217"/>
      <c r="EL32" s="217"/>
      <c r="EM32" s="220"/>
      <c r="EO32" s="174">
        <f>SUM(EO25:EO30)</f>
        <v>0</v>
      </c>
      <c r="EP32" s="165">
        <f t="shared" ref="EP32:FD32" si="36">SUM(EP25:EP30)</f>
        <v>0</v>
      </c>
      <c r="EQ32" s="165">
        <f t="shared" si="36"/>
        <v>0</v>
      </c>
      <c r="ER32" s="165">
        <f t="shared" si="36"/>
        <v>0</v>
      </c>
      <c r="ES32" s="165">
        <f t="shared" si="36"/>
        <v>0</v>
      </c>
      <c r="ET32" s="165">
        <f t="shared" si="36"/>
        <v>0</v>
      </c>
      <c r="EU32" s="165">
        <f t="shared" si="36"/>
        <v>0</v>
      </c>
      <c r="EV32" s="165">
        <f t="shared" si="36"/>
        <v>0</v>
      </c>
      <c r="EW32" s="165">
        <f t="shared" si="36"/>
        <v>0</v>
      </c>
      <c r="EX32" s="165">
        <f t="shared" si="36"/>
        <v>0</v>
      </c>
      <c r="EY32" s="165">
        <f t="shared" si="36"/>
        <v>0</v>
      </c>
      <c r="EZ32" s="165">
        <f t="shared" si="36"/>
        <v>0</v>
      </c>
      <c r="FA32" s="165">
        <f t="shared" si="36"/>
        <v>0</v>
      </c>
      <c r="FB32" s="165">
        <f t="shared" si="36"/>
        <v>0</v>
      </c>
      <c r="FC32" s="165">
        <f t="shared" si="36"/>
        <v>0</v>
      </c>
      <c r="FD32" s="175">
        <f t="shared" si="36"/>
        <v>0</v>
      </c>
      <c r="FE32" s="229"/>
      <c r="FF32" s="174">
        <f>SUM(FF25:FF30)</f>
        <v>0</v>
      </c>
      <c r="FG32" s="165">
        <f t="shared" ref="FG32:FU32" si="37">SUM(FG25:FG30)</f>
        <v>0</v>
      </c>
      <c r="FH32" s="165">
        <f t="shared" si="37"/>
        <v>0</v>
      </c>
      <c r="FI32" s="165">
        <f t="shared" si="37"/>
        <v>0</v>
      </c>
      <c r="FJ32" s="165">
        <f t="shared" si="37"/>
        <v>0</v>
      </c>
      <c r="FK32" s="165">
        <f t="shared" si="37"/>
        <v>0</v>
      </c>
      <c r="FL32" s="165">
        <f t="shared" si="37"/>
        <v>0</v>
      </c>
      <c r="FM32" s="165">
        <f t="shared" si="37"/>
        <v>0</v>
      </c>
      <c r="FN32" s="165">
        <f t="shared" si="37"/>
        <v>0</v>
      </c>
      <c r="FO32" s="165">
        <f t="shared" si="37"/>
        <v>0</v>
      </c>
      <c r="FP32" s="165">
        <f t="shared" si="37"/>
        <v>0</v>
      </c>
      <c r="FQ32" s="165">
        <f t="shared" si="37"/>
        <v>0</v>
      </c>
      <c r="FR32" s="165">
        <f t="shared" si="37"/>
        <v>0</v>
      </c>
      <c r="FS32" s="165">
        <f t="shared" si="37"/>
        <v>0</v>
      </c>
      <c r="FT32" s="165">
        <f t="shared" si="37"/>
        <v>0</v>
      </c>
      <c r="FU32" s="175">
        <f t="shared" si="37"/>
        <v>0</v>
      </c>
      <c r="FV32" s="229"/>
      <c r="FW32" s="174">
        <f>SUM(FW25:FW30)</f>
        <v>217.8124</v>
      </c>
      <c r="FX32" s="165">
        <f t="shared" ref="FX32:GL32" si="38">SUM(FX25:FX30)</f>
        <v>435.62479999999999</v>
      </c>
      <c r="FY32" s="165">
        <f t="shared" si="38"/>
        <v>0</v>
      </c>
      <c r="FZ32" s="165">
        <f t="shared" si="38"/>
        <v>0</v>
      </c>
      <c r="GA32" s="165">
        <f t="shared" si="38"/>
        <v>81.679649999999995</v>
      </c>
      <c r="GB32" s="165">
        <f t="shared" si="38"/>
        <v>136.13274999999999</v>
      </c>
      <c r="GC32" s="165">
        <f t="shared" si="38"/>
        <v>27.22655</v>
      </c>
      <c r="GD32" s="165">
        <f t="shared" si="38"/>
        <v>408.39825000000002</v>
      </c>
      <c r="GE32" s="165">
        <f t="shared" si="38"/>
        <v>54.453099999999999</v>
      </c>
      <c r="GF32" s="165">
        <f t="shared" si="38"/>
        <v>54.453099999999999</v>
      </c>
      <c r="GG32" s="165">
        <f t="shared" si="38"/>
        <v>136.13274999999999</v>
      </c>
      <c r="GH32" s="165">
        <f t="shared" si="38"/>
        <v>163.35929999999999</v>
      </c>
      <c r="GI32" s="165">
        <f t="shared" si="38"/>
        <v>653.43719999999996</v>
      </c>
      <c r="GJ32" s="165">
        <f t="shared" si="38"/>
        <v>27.22655</v>
      </c>
      <c r="GK32" s="165">
        <f t="shared" si="38"/>
        <v>653.43719999999996</v>
      </c>
      <c r="GL32" s="175">
        <f t="shared" si="38"/>
        <v>435.62479999999999</v>
      </c>
      <c r="GM32" s="229"/>
      <c r="GN32" s="174">
        <f>SUM(GN25:GN30)</f>
        <v>0</v>
      </c>
      <c r="GO32" s="165">
        <f t="shared" ref="GO32:HC32" si="39">SUM(GO25:GO30)</f>
        <v>0</v>
      </c>
      <c r="GP32" s="165">
        <f t="shared" si="39"/>
        <v>0</v>
      </c>
      <c r="GQ32" s="165">
        <f t="shared" si="39"/>
        <v>0</v>
      </c>
      <c r="GR32" s="165">
        <f t="shared" si="39"/>
        <v>0</v>
      </c>
      <c r="GS32" s="165">
        <f t="shared" si="39"/>
        <v>0</v>
      </c>
      <c r="GT32" s="165">
        <f t="shared" si="39"/>
        <v>0</v>
      </c>
      <c r="GU32" s="165">
        <f t="shared" si="39"/>
        <v>0</v>
      </c>
      <c r="GV32" s="165">
        <f t="shared" si="39"/>
        <v>0</v>
      </c>
      <c r="GW32" s="165">
        <f t="shared" si="39"/>
        <v>0</v>
      </c>
      <c r="GX32" s="165">
        <f t="shared" si="39"/>
        <v>0</v>
      </c>
      <c r="GY32" s="165">
        <f t="shared" si="39"/>
        <v>0</v>
      </c>
      <c r="GZ32" s="165">
        <f t="shared" si="39"/>
        <v>0</v>
      </c>
      <c r="HA32" s="165">
        <f t="shared" si="39"/>
        <v>0</v>
      </c>
      <c r="HB32" s="165">
        <f t="shared" si="39"/>
        <v>0</v>
      </c>
      <c r="HC32" s="175">
        <f t="shared" si="39"/>
        <v>0</v>
      </c>
      <c r="HD32" s="229"/>
      <c r="HE32" s="174">
        <f>SUM(HE25:HE30)</f>
        <v>0</v>
      </c>
      <c r="HF32" s="165">
        <f t="shared" ref="HF32:HT32" si="40">SUM(HF25:HF30)</f>
        <v>490.07789999999994</v>
      </c>
      <c r="HG32" s="165">
        <f t="shared" si="40"/>
        <v>980.15579999999989</v>
      </c>
      <c r="HH32" s="165">
        <f t="shared" si="40"/>
        <v>490.07789999999994</v>
      </c>
      <c r="HI32" s="165">
        <f t="shared" si="40"/>
        <v>0</v>
      </c>
      <c r="HJ32" s="165">
        <f t="shared" si="40"/>
        <v>0</v>
      </c>
      <c r="HK32" s="165">
        <f t="shared" si="40"/>
        <v>0</v>
      </c>
      <c r="HL32" s="165">
        <f t="shared" si="40"/>
        <v>0</v>
      </c>
      <c r="HM32" s="165">
        <f t="shared" si="40"/>
        <v>0</v>
      </c>
      <c r="HN32" s="165">
        <f t="shared" si="40"/>
        <v>0</v>
      </c>
      <c r="HO32" s="165">
        <f t="shared" si="40"/>
        <v>0</v>
      </c>
      <c r="HP32" s="165">
        <f t="shared" si="40"/>
        <v>0</v>
      </c>
      <c r="HQ32" s="165">
        <f t="shared" si="40"/>
        <v>0</v>
      </c>
      <c r="HR32" s="165">
        <f t="shared" si="40"/>
        <v>0</v>
      </c>
      <c r="HS32" s="165">
        <f t="shared" si="40"/>
        <v>0</v>
      </c>
      <c r="HT32" s="175">
        <f t="shared" si="40"/>
        <v>0</v>
      </c>
      <c r="HU32" s="229"/>
      <c r="HV32" s="174">
        <f>SUM(HV25:HV30)</f>
        <v>0</v>
      </c>
      <c r="HW32" s="165">
        <f t="shared" ref="HW32:IK32" si="41">SUM(HW25:HW30)</f>
        <v>0</v>
      </c>
      <c r="HX32" s="165">
        <f t="shared" si="41"/>
        <v>0</v>
      </c>
      <c r="HY32" s="165">
        <f t="shared" si="41"/>
        <v>0</v>
      </c>
      <c r="HZ32" s="165">
        <f t="shared" si="41"/>
        <v>0</v>
      </c>
      <c r="IA32" s="165">
        <f t="shared" si="41"/>
        <v>0</v>
      </c>
      <c r="IB32" s="165">
        <f t="shared" si="41"/>
        <v>0</v>
      </c>
      <c r="IC32" s="165">
        <f t="shared" si="41"/>
        <v>0</v>
      </c>
      <c r="ID32" s="165">
        <f t="shared" si="41"/>
        <v>0</v>
      </c>
      <c r="IE32" s="165">
        <f t="shared" si="41"/>
        <v>0</v>
      </c>
      <c r="IF32" s="165">
        <f t="shared" si="41"/>
        <v>0</v>
      </c>
      <c r="IG32" s="165">
        <f t="shared" si="41"/>
        <v>0</v>
      </c>
      <c r="IH32" s="165">
        <f t="shared" si="41"/>
        <v>0</v>
      </c>
      <c r="II32" s="165">
        <f t="shared" si="41"/>
        <v>0</v>
      </c>
      <c r="IJ32" s="165">
        <f t="shared" si="41"/>
        <v>0</v>
      </c>
      <c r="IK32" s="175">
        <f t="shared" si="41"/>
        <v>0</v>
      </c>
    </row>
    <row r="33" spans="1:245" ht="14.65" thickBot="1">
      <c r="Z33" s="208"/>
      <c r="AA33" s="208"/>
      <c r="AB33" s="208"/>
      <c r="AC33" s="208"/>
      <c r="AD33" s="208"/>
      <c r="AE33" s="208"/>
      <c r="AF33" s="208"/>
      <c r="AG33" s="208"/>
      <c r="AH33" s="208"/>
      <c r="AI33" s="208"/>
      <c r="AJ33" s="208"/>
      <c r="AK33" s="208"/>
      <c r="AL33" s="208"/>
      <c r="AM33" s="208"/>
      <c r="AN33" s="208"/>
      <c r="AO33" s="208"/>
      <c r="AQ33" s="208"/>
      <c r="AR33" s="208"/>
      <c r="AS33" s="208"/>
      <c r="AT33" s="208"/>
      <c r="AU33" s="208"/>
      <c r="AV33" s="208"/>
      <c r="AW33" s="208"/>
      <c r="AX33" s="208"/>
      <c r="AY33" s="208"/>
      <c r="AZ33" s="208"/>
      <c r="BA33" s="208"/>
      <c r="BB33" s="208"/>
      <c r="BC33" s="208"/>
      <c r="BD33" s="208"/>
      <c r="BE33" s="208"/>
      <c r="BF33" s="208"/>
      <c r="BH33" s="222"/>
      <c r="BI33" s="222"/>
      <c r="BJ33" s="222"/>
      <c r="BK33" s="222"/>
      <c r="BL33" s="222"/>
      <c r="BM33" s="222"/>
      <c r="BN33" s="222"/>
      <c r="BO33" s="222"/>
      <c r="BP33" s="222"/>
      <c r="BQ33" s="222"/>
      <c r="BR33" s="222"/>
      <c r="BS33" s="222"/>
      <c r="BT33" s="222"/>
      <c r="BU33" s="222"/>
      <c r="BV33" s="222"/>
      <c r="BW33" s="222"/>
      <c r="BY33" s="222"/>
      <c r="BZ33" s="222"/>
      <c r="CA33" s="222"/>
      <c r="CB33" s="222"/>
      <c r="CC33" s="222"/>
      <c r="CD33" s="222"/>
      <c r="CE33" s="222"/>
      <c r="CF33" s="222"/>
      <c r="CG33" s="222"/>
      <c r="CH33" s="222"/>
      <c r="CI33" s="222"/>
      <c r="CJ33" s="222"/>
      <c r="CK33" s="222"/>
      <c r="CL33" s="222"/>
      <c r="CM33" s="222"/>
      <c r="CN33" s="222"/>
      <c r="CP33" s="222"/>
      <c r="CQ33" s="222"/>
      <c r="CR33" s="222"/>
      <c r="CS33" s="222"/>
      <c r="CT33" s="222"/>
      <c r="CU33" s="222"/>
      <c r="CV33" s="222"/>
      <c r="CW33" s="222"/>
      <c r="CX33" s="222"/>
      <c r="CY33" s="222"/>
      <c r="CZ33" s="222"/>
      <c r="DA33" s="222"/>
      <c r="DB33" s="222"/>
      <c r="DC33" s="222"/>
      <c r="DD33" s="222"/>
      <c r="DE33" s="222"/>
      <c r="DG33" s="222"/>
      <c r="DH33" s="208"/>
      <c r="DI33" s="208"/>
      <c r="DJ33" s="208"/>
      <c r="DK33" s="222"/>
      <c r="DL33" s="222"/>
      <c r="DM33" s="222"/>
      <c r="DN33" s="222"/>
      <c r="DO33" s="222"/>
      <c r="DP33" s="222"/>
      <c r="DQ33" s="222"/>
      <c r="DR33" s="222"/>
      <c r="DS33" s="222"/>
      <c r="DT33" s="222"/>
      <c r="DU33" s="222"/>
      <c r="DV33" s="222"/>
      <c r="DX33" s="222"/>
      <c r="DY33" s="222"/>
      <c r="DZ33" s="222"/>
      <c r="EA33" s="222"/>
      <c r="EB33" s="222"/>
      <c r="EC33" s="222"/>
      <c r="ED33" s="222"/>
      <c r="EE33" s="222"/>
      <c r="EF33" s="222"/>
      <c r="EG33" s="222"/>
      <c r="EH33" s="222"/>
      <c r="EI33" s="222"/>
      <c r="EJ33" s="222"/>
      <c r="EK33" s="222"/>
      <c r="EL33" s="222"/>
      <c r="EM33" s="222"/>
      <c r="EO33" s="230"/>
      <c r="EP33" s="230"/>
      <c r="EQ33" s="230"/>
      <c r="ER33" s="230"/>
      <c r="ES33" s="230"/>
      <c r="ET33" s="230"/>
      <c r="EU33" s="230"/>
      <c r="EV33" s="230"/>
      <c r="EW33" s="230"/>
      <c r="EX33" s="230"/>
      <c r="EY33" s="230"/>
      <c r="EZ33" s="230"/>
      <c r="FA33" s="230"/>
      <c r="FB33" s="230"/>
      <c r="FC33" s="230"/>
      <c r="FD33" s="230"/>
      <c r="FE33" s="229"/>
      <c r="FF33" s="230"/>
      <c r="FG33" s="230"/>
      <c r="FH33" s="230"/>
      <c r="FI33" s="230"/>
      <c r="FJ33" s="230"/>
      <c r="FK33" s="230"/>
      <c r="FL33" s="230"/>
      <c r="FM33" s="230"/>
      <c r="FN33" s="230"/>
      <c r="FO33" s="230"/>
      <c r="FP33" s="230"/>
      <c r="FQ33" s="230"/>
      <c r="FR33" s="230"/>
      <c r="FS33" s="230"/>
      <c r="FT33" s="230"/>
      <c r="FU33" s="230"/>
      <c r="FV33" s="229"/>
      <c r="FW33" s="230"/>
      <c r="FX33" s="230"/>
      <c r="FY33" s="230"/>
      <c r="FZ33" s="230"/>
      <c r="GA33" s="230"/>
      <c r="GB33" s="230"/>
      <c r="GC33" s="230"/>
      <c r="GD33" s="230"/>
      <c r="GE33" s="230"/>
      <c r="GF33" s="230"/>
      <c r="GG33" s="230"/>
      <c r="GH33" s="230"/>
      <c r="GI33" s="230"/>
      <c r="GJ33" s="230"/>
      <c r="GK33" s="230"/>
      <c r="GL33" s="230"/>
      <c r="GM33" s="229"/>
      <c r="GN33" s="230"/>
      <c r="GO33" s="230"/>
      <c r="GP33" s="230"/>
      <c r="GQ33" s="230"/>
      <c r="GR33" s="230"/>
      <c r="GS33" s="230"/>
      <c r="GT33" s="230"/>
      <c r="GU33" s="230"/>
      <c r="GV33" s="230"/>
      <c r="GW33" s="230"/>
      <c r="GX33" s="230"/>
      <c r="GY33" s="230"/>
      <c r="GZ33" s="230"/>
      <c r="HA33" s="230"/>
      <c r="HB33" s="230"/>
      <c r="HC33" s="230"/>
      <c r="HD33" s="229"/>
      <c r="HE33" s="230"/>
      <c r="HF33" s="230"/>
      <c r="HG33" s="230"/>
      <c r="HH33" s="230"/>
      <c r="HI33" s="230"/>
      <c r="HJ33" s="230"/>
      <c r="HK33" s="230"/>
      <c r="HL33" s="230"/>
      <c r="HM33" s="230"/>
      <c r="HN33" s="230"/>
      <c r="HO33" s="230"/>
      <c r="HP33" s="230"/>
      <c r="HQ33" s="230"/>
      <c r="HR33" s="230"/>
      <c r="HS33" s="230"/>
      <c r="HT33" s="230"/>
      <c r="HU33" s="229"/>
      <c r="HV33" s="230"/>
      <c r="HW33" s="230"/>
      <c r="HX33" s="230"/>
      <c r="HY33" s="230"/>
      <c r="HZ33" s="230"/>
      <c r="IA33" s="230"/>
      <c r="IB33" s="230"/>
      <c r="IC33" s="230"/>
      <c r="ID33" s="230"/>
      <c r="IE33" s="230"/>
      <c r="IF33" s="230"/>
      <c r="IG33" s="230"/>
      <c r="IH33" s="230"/>
      <c r="II33" s="230"/>
      <c r="IJ33" s="230"/>
      <c r="IK33" s="230"/>
    </row>
    <row r="34" spans="1:245">
      <c r="A34" s="378" t="s">
        <v>285</v>
      </c>
      <c r="B34" s="163">
        <f>INDEX('Waste Projections'!$H36:$AL36,MATCH('6. YTS UCRTS+Decentral Compost'!$B$1,'Waste Projections'!$H$6:$AL$6,0))</f>
        <v>11397.771786429366</v>
      </c>
      <c r="C34" s="81" t="s">
        <v>294</v>
      </c>
      <c r="D34" s="81" t="s">
        <v>286</v>
      </c>
      <c r="E34" s="81" t="s">
        <v>274</v>
      </c>
      <c r="F34" s="81" t="s">
        <v>297</v>
      </c>
      <c r="G34" s="152">
        <v>3.8</v>
      </c>
      <c r="H34" s="82" t="s">
        <v>249</v>
      </c>
      <c r="I34" s="152">
        <v>36.799999999999997</v>
      </c>
      <c r="J34" s="152" t="s">
        <v>221</v>
      </c>
      <c r="K34" s="152">
        <v>11</v>
      </c>
      <c r="L34" s="152" t="s">
        <v>220</v>
      </c>
      <c r="M34" s="152">
        <f>$M$5</f>
        <v>1200</v>
      </c>
      <c r="N34" s="178" t="s">
        <v>222</v>
      </c>
      <c r="O34" s="152">
        <v>3.8</v>
      </c>
      <c r="P34" s="178" t="s">
        <v>219</v>
      </c>
      <c r="Q34" s="170">
        <f>(IF($H34=Q$4,$G34,0)+IF($J34=Q$4,$I34,0)+IF($N34=Q$4,$M34,0)+IF($L34=Q$4,$K34,0))*$B34</f>
        <v>0</v>
      </c>
      <c r="R34" s="163">
        <f t="shared" ref="R34:T34" si="42">(IF($H34=R$4,$G34,0)+IF($J34=R$4,$I34,0)+IF($N34=R$4,$M34,0)+IF($L34=R$4,$K34,0))*$B34</f>
        <v>125375.48965072303</v>
      </c>
      <c r="S34" s="163">
        <f t="shared" si="42"/>
        <v>419438.00174060062</v>
      </c>
      <c r="T34" s="171">
        <f t="shared" si="42"/>
        <v>13677326.14371524</v>
      </c>
      <c r="U34" s="170">
        <f>INDEX('Transportation GHG'!$B$21:$B$24,MATCH('6. YTS UCRTS+Decentral Compost'!U$4,'Transportation GHG'!$A$21:$A$24,0))*Q34</f>
        <v>0</v>
      </c>
      <c r="V34" s="163">
        <f>INDEX('Transportation GHG'!$B$21:$B$24,MATCH('6. YTS UCRTS+Decentral Compost'!V$4,'Transportation GHG'!$A$21:$A$24,0))*R34</f>
        <v>11.247145848513323</v>
      </c>
      <c r="W34" s="163">
        <f>INDEX('Transportation GHG'!$B$21:$B$24,MATCH('6. YTS UCRTS+Decentral Compost'!W$4,'Transportation GHG'!$A$21:$A$24,0))*S34</f>
        <v>7.3778069024115904</v>
      </c>
      <c r="X34" s="171">
        <f>INDEX('Transportation GHG'!$B$21:$B$24,MATCH('6. YTS UCRTS+Decentral Compost'!X$4,'Transportation GHG'!$A$21:$A$24,0))*T34</f>
        <v>324.1971087154617</v>
      </c>
      <c r="Z34" s="170">
        <f>INDEX('Waste Composition'!$P$5:$P$20,MATCH('6. YTS UCRTS+Decentral Compost'!Z$4,'Waste Composition'!$O$5:$O$20,0))*$B34</f>
        <v>455.91087145717466</v>
      </c>
      <c r="AA34" s="163">
        <f>INDEX('Waste Composition'!$P$5:$P$20,MATCH('6. YTS UCRTS+Decentral Compost'!AA$4,'Waste Composition'!$O$5:$O$20,0))*$B34</f>
        <v>1937.6212036929921</v>
      </c>
      <c r="AB34" s="163">
        <f>INDEX('Waste Composition'!$P$5:$P$20,MATCH('6. YTS UCRTS+Decentral Compost'!AB$4,'Waste Composition'!$O$5:$O$20,0))*$B34</f>
        <v>2051.5989215572858</v>
      </c>
      <c r="AC34" s="163">
        <f>INDEX('Waste Composition'!$P$5:$P$20,MATCH('6. YTS UCRTS+Decentral Compost'!AC$4,'Waste Composition'!$O$5:$O$20,0))*$B34</f>
        <v>1025.7994607786429</v>
      </c>
      <c r="AD34" s="163">
        <f>INDEX('Waste Composition'!$P$5:$P$20,MATCH('6. YTS UCRTS+Decentral Compost'!AD$4,'Waste Composition'!$O$5:$O$20,0))*$B34</f>
        <v>170.96657679644048</v>
      </c>
      <c r="AE34" s="163">
        <f>INDEX('Waste Composition'!$P$5:$P$20,MATCH('6. YTS UCRTS+Decentral Compost'!AE$4,'Waste Composition'!$O$5:$O$20,0))*$B34</f>
        <v>284.94429466073416</v>
      </c>
      <c r="AF34" s="163">
        <f>INDEX('Waste Composition'!$P$5:$P$20,MATCH('6. YTS UCRTS+Decentral Compost'!AF$4,'Waste Composition'!$O$5:$O$20,0))*$B34</f>
        <v>56.988858932146833</v>
      </c>
      <c r="AG34" s="163">
        <f>INDEX('Waste Composition'!$P$5:$P$20,MATCH('6. YTS UCRTS+Decentral Compost'!AG$4,'Waste Composition'!$O$5:$O$20,0))*$B34</f>
        <v>854.83288398220247</v>
      </c>
      <c r="AH34" s="163">
        <f>INDEX('Waste Composition'!$P$5:$P$20,MATCH('6. YTS UCRTS+Decentral Compost'!AH$4,'Waste Composition'!$O$5:$O$20,0))*$B34</f>
        <v>113.97771786429367</v>
      </c>
      <c r="AI34" s="163">
        <f>INDEX('Waste Composition'!$P$5:$P$20,MATCH('6. YTS UCRTS+Decentral Compost'!AI$4,'Waste Composition'!$O$5:$O$20,0))*$B34</f>
        <v>113.97771786429367</v>
      </c>
      <c r="AJ34" s="163">
        <f>INDEX('Waste Composition'!$P$5:$P$20,MATCH('6. YTS UCRTS+Decentral Compost'!AJ$4,'Waste Composition'!$O$5:$O$20,0))*$B34</f>
        <v>284.94429466073416</v>
      </c>
      <c r="AK34" s="163">
        <f>INDEX('Waste Composition'!$P$5:$P$20,MATCH('6. YTS UCRTS+Decentral Compost'!AK$4,'Waste Composition'!$O$5:$O$20,0))*$B34</f>
        <v>341.93315359288096</v>
      </c>
      <c r="AL34" s="163">
        <f>INDEX('Waste Composition'!$P$5:$P$20,MATCH('6. YTS UCRTS+Decentral Compost'!AL$4,'Waste Composition'!$O$5:$O$20,0))*$B34</f>
        <v>1367.7326143715238</v>
      </c>
      <c r="AM34" s="163">
        <f>INDEX('Waste Composition'!$P$5:$P$20,MATCH('6. YTS UCRTS+Decentral Compost'!AM$4,'Waste Composition'!$O$5:$O$20,0))*$B34</f>
        <v>56.988858932146833</v>
      </c>
      <c r="AN34" s="163">
        <f>INDEX('Waste Composition'!$P$5:$P$20,MATCH('6. YTS UCRTS+Decentral Compost'!AN$4,'Waste Composition'!$O$5:$O$20,0))*$B34</f>
        <v>1367.7326143715238</v>
      </c>
      <c r="AO34" s="171">
        <f>INDEX('Waste Composition'!$P$5:$P$20,MATCH('6. YTS UCRTS+Decentral Compost'!AO$4,'Waste Composition'!$O$5:$O$20,0))*$B34</f>
        <v>911.82174291434933</v>
      </c>
      <c r="AQ34" s="212">
        <v>0</v>
      </c>
      <c r="AR34" s="213">
        <v>0</v>
      </c>
      <c r="AS34" s="213">
        <v>0</v>
      </c>
      <c r="AT34" s="213">
        <v>0</v>
      </c>
      <c r="AU34" s="213">
        <v>0</v>
      </c>
      <c r="AV34" s="213">
        <v>0</v>
      </c>
      <c r="AW34" s="213">
        <v>0</v>
      </c>
      <c r="AX34" s="213">
        <v>0</v>
      </c>
      <c r="AY34" s="213">
        <v>0</v>
      </c>
      <c r="AZ34" s="213">
        <v>0</v>
      </c>
      <c r="BA34" s="213">
        <v>0</v>
      </c>
      <c r="BB34" s="213">
        <v>0</v>
      </c>
      <c r="BC34" s="213">
        <v>0</v>
      </c>
      <c r="BD34" s="213">
        <v>0</v>
      </c>
      <c r="BE34" s="213">
        <v>0</v>
      </c>
      <c r="BF34" s="213">
        <v>0</v>
      </c>
      <c r="BH34" s="212">
        <v>0</v>
      </c>
      <c r="BI34" s="213">
        <v>0</v>
      </c>
      <c r="BJ34" s="213">
        <v>0</v>
      </c>
      <c r="BK34" s="213">
        <v>0</v>
      </c>
      <c r="BL34" s="213">
        <v>0</v>
      </c>
      <c r="BM34" s="213">
        <v>0</v>
      </c>
      <c r="BN34" s="213">
        <v>0</v>
      </c>
      <c r="BO34" s="213">
        <v>0</v>
      </c>
      <c r="BP34" s="213">
        <v>0</v>
      </c>
      <c r="BQ34" s="213">
        <v>0</v>
      </c>
      <c r="BR34" s="213">
        <v>0</v>
      </c>
      <c r="BS34" s="213">
        <v>0</v>
      </c>
      <c r="BT34" s="213">
        <v>0</v>
      </c>
      <c r="BU34" s="213">
        <v>0</v>
      </c>
      <c r="BV34" s="213">
        <v>0</v>
      </c>
      <c r="BW34" s="213">
        <v>0</v>
      </c>
      <c r="BY34" s="212">
        <v>0</v>
      </c>
      <c r="BZ34" s="213">
        <v>0</v>
      </c>
      <c r="CA34" s="213">
        <v>0</v>
      </c>
      <c r="CB34" s="213">
        <v>0</v>
      </c>
      <c r="CC34" s="213">
        <v>0</v>
      </c>
      <c r="CD34" s="213">
        <v>0</v>
      </c>
      <c r="CE34" s="213">
        <v>0</v>
      </c>
      <c r="CF34" s="213">
        <v>0</v>
      </c>
      <c r="CG34" s="213">
        <v>0</v>
      </c>
      <c r="CH34" s="213">
        <v>0</v>
      </c>
      <c r="CI34" s="213">
        <v>0</v>
      </c>
      <c r="CJ34" s="213">
        <v>0</v>
      </c>
      <c r="CK34" s="213">
        <v>1</v>
      </c>
      <c r="CL34" s="213">
        <v>0</v>
      </c>
      <c r="CM34" s="213">
        <v>0</v>
      </c>
      <c r="CN34" s="218">
        <v>1</v>
      </c>
      <c r="CP34" s="212">
        <v>0</v>
      </c>
      <c r="CQ34" s="213">
        <v>0</v>
      </c>
      <c r="CR34" s="213">
        <v>0</v>
      </c>
      <c r="CS34" s="213">
        <v>0</v>
      </c>
      <c r="CT34" s="213">
        <v>0</v>
      </c>
      <c r="CU34" s="213">
        <v>0</v>
      </c>
      <c r="CV34" s="213">
        <v>0</v>
      </c>
      <c r="CW34" s="213">
        <v>0</v>
      </c>
      <c r="CX34" s="213">
        <v>0</v>
      </c>
      <c r="CY34" s="213">
        <v>0</v>
      </c>
      <c r="CZ34" s="213">
        <v>0</v>
      </c>
      <c r="DA34" s="213">
        <v>0</v>
      </c>
      <c r="DB34" s="213">
        <v>0</v>
      </c>
      <c r="DC34" s="213">
        <v>0</v>
      </c>
      <c r="DD34" s="213">
        <v>0</v>
      </c>
      <c r="DE34" s="213">
        <v>0</v>
      </c>
      <c r="DG34" s="212">
        <v>0</v>
      </c>
      <c r="DH34" s="213">
        <f>'Waste Composition'!$G$16/'Waste Composition'!$P$5</f>
        <v>0.52941176470588236</v>
      </c>
      <c r="DI34" s="213">
        <v>1</v>
      </c>
      <c r="DJ34" s="213">
        <v>1</v>
      </c>
      <c r="DK34" s="213">
        <v>0</v>
      </c>
      <c r="DL34" s="213">
        <v>0</v>
      </c>
      <c r="DM34" s="213">
        <v>0</v>
      </c>
      <c r="DN34" s="213">
        <v>0</v>
      </c>
      <c r="DO34" s="213">
        <v>0</v>
      </c>
      <c r="DP34" s="213">
        <v>0</v>
      </c>
      <c r="DQ34" s="213">
        <v>0</v>
      </c>
      <c r="DR34" s="213">
        <v>0</v>
      </c>
      <c r="DS34" s="213">
        <v>0</v>
      </c>
      <c r="DT34" s="213">
        <v>0</v>
      </c>
      <c r="DU34" s="213">
        <v>0</v>
      </c>
      <c r="DV34" s="213">
        <v>0</v>
      </c>
      <c r="DX34" s="212">
        <v>0</v>
      </c>
      <c r="DY34" s="213">
        <v>0</v>
      </c>
      <c r="DZ34" s="213">
        <v>0</v>
      </c>
      <c r="EA34" s="213">
        <v>0</v>
      </c>
      <c r="EB34" s="213">
        <v>0</v>
      </c>
      <c r="EC34" s="213">
        <v>0</v>
      </c>
      <c r="ED34" s="213">
        <v>0</v>
      </c>
      <c r="EE34" s="213">
        <v>0</v>
      </c>
      <c r="EF34" s="213">
        <v>0</v>
      </c>
      <c r="EG34" s="213">
        <v>0</v>
      </c>
      <c r="EH34" s="213">
        <v>0</v>
      </c>
      <c r="EI34" s="213">
        <v>0</v>
      </c>
      <c r="EJ34" s="213">
        <v>0</v>
      </c>
      <c r="EK34" s="213">
        <v>0</v>
      </c>
      <c r="EL34" s="213">
        <v>0</v>
      </c>
      <c r="EM34" s="213">
        <v>0</v>
      </c>
      <c r="EO34" s="170">
        <f>$Z$34*AQ34</f>
        <v>0</v>
      </c>
      <c r="EP34" s="163">
        <f>$AA$34*AR34</f>
        <v>0</v>
      </c>
      <c r="EQ34" s="163">
        <f>$AB$34*AS34</f>
        <v>0</v>
      </c>
      <c r="ER34" s="163">
        <f>$AC$34*AT34</f>
        <v>0</v>
      </c>
      <c r="ES34" s="163">
        <f>$AD$34*AU34</f>
        <v>0</v>
      </c>
      <c r="ET34" s="163">
        <f>$AE$34*AV34</f>
        <v>0</v>
      </c>
      <c r="EU34" s="163">
        <f>$AF$34*AW34</f>
        <v>0</v>
      </c>
      <c r="EV34" s="163">
        <f>$AG$34*AX34</f>
        <v>0</v>
      </c>
      <c r="EW34" s="163">
        <f>$AH$34*AY34</f>
        <v>0</v>
      </c>
      <c r="EX34" s="163">
        <f>$AI$34*AZ34</f>
        <v>0</v>
      </c>
      <c r="EY34" s="163">
        <f>$AJ$34*BA34</f>
        <v>0</v>
      </c>
      <c r="EZ34" s="163">
        <f>$AK$34*BB34</f>
        <v>0</v>
      </c>
      <c r="FA34" s="163">
        <f>$AL$34*BC34</f>
        <v>0</v>
      </c>
      <c r="FB34" s="163">
        <f>$AM$34*BD34</f>
        <v>0</v>
      </c>
      <c r="FC34" s="163">
        <f>$AN$34*BE34</f>
        <v>0</v>
      </c>
      <c r="FD34" s="171">
        <f>$AO$34*BF34</f>
        <v>0</v>
      </c>
      <c r="FE34" s="229"/>
      <c r="FF34" s="170">
        <f>$Z$34*BH34</f>
        <v>0</v>
      </c>
      <c r="FG34" s="163">
        <f>$AA$34*BI34</f>
        <v>0</v>
      </c>
      <c r="FH34" s="163">
        <f>$AB$34*BJ34</f>
        <v>0</v>
      </c>
      <c r="FI34" s="163">
        <f>$AC$34*BK34</f>
        <v>0</v>
      </c>
      <c r="FJ34" s="163">
        <f>$AD$34*BL34</f>
        <v>0</v>
      </c>
      <c r="FK34" s="163">
        <f>$AE$34*BM34</f>
        <v>0</v>
      </c>
      <c r="FL34" s="163">
        <f>$AF$34*BN34</f>
        <v>0</v>
      </c>
      <c r="FM34" s="163">
        <f>$AG$34*BO34</f>
        <v>0</v>
      </c>
      <c r="FN34" s="163">
        <f>$AH$34*BP34</f>
        <v>0</v>
      </c>
      <c r="FO34" s="163">
        <f>$AI$34*BQ34</f>
        <v>0</v>
      </c>
      <c r="FP34" s="163">
        <f>$AJ$34*BR34</f>
        <v>0</v>
      </c>
      <c r="FQ34" s="163">
        <f>$AK$34*BS34</f>
        <v>0</v>
      </c>
      <c r="FR34" s="163">
        <f>$AL$34*BT34</f>
        <v>0</v>
      </c>
      <c r="FS34" s="163">
        <f>$AM$34*BU34</f>
        <v>0</v>
      </c>
      <c r="FT34" s="163">
        <f>$AN$34*BV34</f>
        <v>0</v>
      </c>
      <c r="FU34" s="171">
        <f>$AO$34*BW34</f>
        <v>0</v>
      </c>
      <c r="FV34" s="229"/>
      <c r="FW34" s="170">
        <f>$Z$34*BY34</f>
        <v>0</v>
      </c>
      <c r="FX34" s="163">
        <f>$AA$34*BZ34</f>
        <v>0</v>
      </c>
      <c r="FY34" s="163">
        <f>$AB$34*CA34</f>
        <v>0</v>
      </c>
      <c r="FZ34" s="163">
        <f>$AC$34*CB34</f>
        <v>0</v>
      </c>
      <c r="GA34" s="163">
        <f>$AD$34*CC34</f>
        <v>0</v>
      </c>
      <c r="GB34" s="163">
        <f>$AE$34*CD34</f>
        <v>0</v>
      </c>
      <c r="GC34" s="163">
        <f>$AF$34*CE34</f>
        <v>0</v>
      </c>
      <c r="GD34" s="163">
        <f>$AG$34*CF34</f>
        <v>0</v>
      </c>
      <c r="GE34" s="163">
        <f>$AH$34*CG34</f>
        <v>0</v>
      </c>
      <c r="GF34" s="163">
        <f>$AI$34*CH34</f>
        <v>0</v>
      </c>
      <c r="GG34" s="163">
        <f>$AJ$34*CI34</f>
        <v>0</v>
      </c>
      <c r="GH34" s="163">
        <f>$AK$34*CJ34</f>
        <v>0</v>
      </c>
      <c r="GI34" s="163">
        <f>$AL$34*CK34</f>
        <v>1367.7326143715238</v>
      </c>
      <c r="GJ34" s="163">
        <f>$AM$34*CL34</f>
        <v>0</v>
      </c>
      <c r="GK34" s="163">
        <f>$AN$34*CM34</f>
        <v>0</v>
      </c>
      <c r="GL34" s="171">
        <f>$AO$34*CN34</f>
        <v>911.82174291434933</v>
      </c>
      <c r="GM34" s="229"/>
      <c r="GN34" s="170">
        <f>$Z$34*CP34</f>
        <v>0</v>
      </c>
      <c r="GO34" s="163">
        <f>$AA$34*CQ34</f>
        <v>0</v>
      </c>
      <c r="GP34" s="163">
        <f>$AB$34*CR34</f>
        <v>0</v>
      </c>
      <c r="GQ34" s="163">
        <f>$AC$34*CS34</f>
        <v>0</v>
      </c>
      <c r="GR34" s="163">
        <f>$AD$34*CT34</f>
        <v>0</v>
      </c>
      <c r="GS34" s="163">
        <f>$AE$34*CU34</f>
        <v>0</v>
      </c>
      <c r="GT34" s="163">
        <f>$AF$34*CV34</f>
        <v>0</v>
      </c>
      <c r="GU34" s="163">
        <f>$AG$34*CW34</f>
        <v>0</v>
      </c>
      <c r="GV34" s="163">
        <f>$AH$34*CX34</f>
        <v>0</v>
      </c>
      <c r="GW34" s="163">
        <f>$AI$34*CY34</f>
        <v>0</v>
      </c>
      <c r="GX34" s="163">
        <f>$AJ$34*CZ34</f>
        <v>0</v>
      </c>
      <c r="GY34" s="163">
        <f>$AK$34*DA34</f>
        <v>0</v>
      </c>
      <c r="GZ34" s="163">
        <f>$AL$34*DB34</f>
        <v>0</v>
      </c>
      <c r="HA34" s="163">
        <f>$AM$34*DC34</f>
        <v>0</v>
      </c>
      <c r="HB34" s="163">
        <f>$AN$34*DD34</f>
        <v>0</v>
      </c>
      <c r="HC34" s="171">
        <f>$AO$34*DE34</f>
        <v>0</v>
      </c>
      <c r="HD34" s="229"/>
      <c r="HE34" s="170">
        <f>$Z$34*DG34</f>
        <v>0</v>
      </c>
      <c r="HF34" s="163">
        <f>$AA$34*DH34</f>
        <v>1025.7994607786429</v>
      </c>
      <c r="HG34" s="163">
        <f>$AB$34*DI34</f>
        <v>2051.5989215572858</v>
      </c>
      <c r="HH34" s="163">
        <f>$AC$34*DJ34</f>
        <v>1025.7994607786429</v>
      </c>
      <c r="HI34" s="163">
        <f>$AD$34*DK34</f>
        <v>0</v>
      </c>
      <c r="HJ34" s="163">
        <f>$AE$34*DL34</f>
        <v>0</v>
      </c>
      <c r="HK34" s="163">
        <f>$AF$34*DM34</f>
        <v>0</v>
      </c>
      <c r="HL34" s="163">
        <f>$AG$34*DN34</f>
        <v>0</v>
      </c>
      <c r="HM34" s="163">
        <f>$AH$34*DO34</f>
        <v>0</v>
      </c>
      <c r="HN34" s="163">
        <f>$AI$34*DP34</f>
        <v>0</v>
      </c>
      <c r="HO34" s="163">
        <f>$AJ$34*DQ34</f>
        <v>0</v>
      </c>
      <c r="HP34" s="163">
        <f>$AK$34*DR34</f>
        <v>0</v>
      </c>
      <c r="HQ34" s="163">
        <f>$AL$34*DS34</f>
        <v>0</v>
      </c>
      <c r="HR34" s="163">
        <f>$AM$34*DT34</f>
        <v>0</v>
      </c>
      <c r="HS34" s="163">
        <f>$AN$34*DU34</f>
        <v>0</v>
      </c>
      <c r="HT34" s="171">
        <f>$AO$34*DV34</f>
        <v>0</v>
      </c>
      <c r="HU34" s="229"/>
      <c r="HV34" s="170">
        <f>$Z$34*DX34</f>
        <v>0</v>
      </c>
      <c r="HW34" s="163">
        <f>$AA$34*DY34</f>
        <v>0</v>
      </c>
      <c r="HX34" s="163">
        <f>$AB$34*DZ34</f>
        <v>0</v>
      </c>
      <c r="HY34" s="163">
        <f>$AC$34*EA34</f>
        <v>0</v>
      </c>
      <c r="HZ34" s="163">
        <f>$AD$34*EB34</f>
        <v>0</v>
      </c>
      <c r="IA34" s="163">
        <f>$AE$34*EC34</f>
        <v>0</v>
      </c>
      <c r="IB34" s="163">
        <f>$AF$34*ED34</f>
        <v>0</v>
      </c>
      <c r="IC34" s="163">
        <f>$AG$34*EE34</f>
        <v>0</v>
      </c>
      <c r="ID34" s="163">
        <f>$AH$34*EF34</f>
        <v>0</v>
      </c>
      <c r="IE34" s="163">
        <f>$AI$34*EG34</f>
        <v>0</v>
      </c>
      <c r="IF34" s="163">
        <f>$AJ$34*EH34</f>
        <v>0</v>
      </c>
      <c r="IG34" s="163">
        <f>$AK$34*EI34</f>
        <v>0</v>
      </c>
      <c r="IH34" s="163">
        <f>$AL$34*EJ34</f>
        <v>0</v>
      </c>
      <c r="II34" s="163">
        <f>$AM$34*EK34</f>
        <v>0</v>
      </c>
      <c r="IJ34" s="163">
        <f>$AN$34*EL34</f>
        <v>0</v>
      </c>
      <c r="IK34" s="171">
        <f>$AO$34*EM34</f>
        <v>0</v>
      </c>
    </row>
    <row r="35" spans="1:245" ht="14.65" thickBot="1">
      <c r="A35" s="379"/>
      <c r="B35" s="165">
        <f>INDEX('Waste Projections'!$H37:$AL37,MATCH('6. YTS UCRTS+Decentral Compost'!$B$1,'Waste Projections'!$H$6:$AL$6,0))</f>
        <v>2086.9582135706341</v>
      </c>
      <c r="C35" s="286" t="s">
        <v>294</v>
      </c>
      <c r="D35" s="155" t="s">
        <v>286</v>
      </c>
      <c r="E35" s="155" t="s">
        <v>274</v>
      </c>
      <c r="F35" s="155" t="s">
        <v>297</v>
      </c>
      <c r="G35" s="157">
        <v>3.8</v>
      </c>
      <c r="H35" s="150" t="s">
        <v>249</v>
      </c>
      <c r="I35" s="157">
        <v>36.799999999999997</v>
      </c>
      <c r="J35" s="157" t="s">
        <v>221</v>
      </c>
      <c r="K35" s="157">
        <v>11</v>
      </c>
      <c r="L35" s="157" t="s">
        <v>220</v>
      </c>
      <c r="M35" s="157">
        <f>$M$5</f>
        <v>1200</v>
      </c>
      <c r="N35" s="183" t="s">
        <v>222</v>
      </c>
      <c r="O35" s="157">
        <v>3.8</v>
      </c>
      <c r="P35" s="183" t="s">
        <v>219</v>
      </c>
      <c r="Q35" s="174">
        <f t="shared" ref="Q35:T35" si="43">(IF($H35=Q$4,$G35,0)+IF($J35=Q$4,$I35,0)+IF($N35=Q$4,$M35,0)+IF($L35=Q$4,$K35,0))*$B35</f>
        <v>0</v>
      </c>
      <c r="R35" s="165">
        <f t="shared" si="43"/>
        <v>22956.540349276976</v>
      </c>
      <c r="S35" s="165">
        <f t="shared" si="43"/>
        <v>76800.062259399332</v>
      </c>
      <c r="T35" s="175">
        <f t="shared" si="43"/>
        <v>2504349.8562847609</v>
      </c>
      <c r="U35" s="174">
        <f>INDEX('Transportation GHG'!$B$21:$B$24,MATCH('6. YTS UCRTS+Decentral Compost'!U$4,'Transportation GHG'!$A$21:$A$24,0))*Q35</f>
        <v>0</v>
      </c>
      <c r="V35" s="165">
        <f>INDEX('Transportation GHG'!$B$21:$B$24,MATCH('6. YTS UCRTS+Decentral Compost'!V$4,'Transportation GHG'!$A$21:$A$24,0))*R35</f>
        <v>2.0593782581020621</v>
      </c>
      <c r="W35" s="165">
        <f>INDEX('Transportation GHG'!$B$21:$B$24,MATCH('6. YTS UCRTS+Decentral Compost'!W$4,'Transportation GHG'!$A$21:$A$24,0))*S35</f>
        <v>1.3508934028191779</v>
      </c>
      <c r="X35" s="175">
        <f>INDEX('Transportation GHG'!$B$21:$B$24,MATCH('6. YTS UCRTS+Decentral Compost'!X$4,'Transportation GHG'!$A$21:$A$24,0))*T35</f>
        <v>59.361235821123749</v>
      </c>
      <c r="Z35" s="174">
        <f>INDEX('Waste Composition'!$P$5:$P$20,MATCH('6. YTS UCRTS+Decentral Compost'!Z$4,'Waste Composition'!$O$5:$O$20,0))*$B35</f>
        <v>83.478328542825366</v>
      </c>
      <c r="AA35" s="165">
        <f>INDEX('Waste Composition'!$P$5:$P$20,MATCH('6. YTS UCRTS+Decentral Compost'!AA$4,'Waste Composition'!$O$5:$O$20,0))*$B35</f>
        <v>354.78289630700777</v>
      </c>
      <c r="AB35" s="165">
        <f>INDEX('Waste Composition'!$P$5:$P$20,MATCH('6. YTS UCRTS+Decentral Compost'!AB$4,'Waste Composition'!$O$5:$O$20,0))*$B35</f>
        <v>375.65247844271414</v>
      </c>
      <c r="AC35" s="165">
        <f>INDEX('Waste Composition'!$P$5:$P$20,MATCH('6. YTS UCRTS+Decentral Compost'!AC$4,'Waste Composition'!$O$5:$O$20,0))*$B35</f>
        <v>187.82623922135707</v>
      </c>
      <c r="AD35" s="165">
        <f>INDEX('Waste Composition'!$P$5:$P$20,MATCH('6. YTS UCRTS+Decentral Compost'!AD$4,'Waste Composition'!$O$5:$O$20,0))*$B35</f>
        <v>31.304373203559511</v>
      </c>
      <c r="AE35" s="165">
        <f>INDEX('Waste Composition'!$P$5:$P$20,MATCH('6. YTS UCRTS+Decentral Compost'!AE$4,'Waste Composition'!$O$5:$O$20,0))*$B35</f>
        <v>52.173955339265859</v>
      </c>
      <c r="AF35" s="165">
        <f>INDEX('Waste Composition'!$P$5:$P$20,MATCH('6. YTS UCRTS+Decentral Compost'!AF$4,'Waste Composition'!$O$5:$O$20,0))*$B35</f>
        <v>10.434791067853171</v>
      </c>
      <c r="AG35" s="165">
        <f>INDEX('Waste Composition'!$P$5:$P$20,MATCH('6. YTS UCRTS+Decentral Compost'!AG$4,'Waste Composition'!$O$5:$O$20,0))*$B35</f>
        <v>156.52186601779755</v>
      </c>
      <c r="AH35" s="165">
        <f>INDEX('Waste Composition'!$P$5:$P$20,MATCH('6. YTS UCRTS+Decentral Compost'!AH$4,'Waste Composition'!$O$5:$O$20,0))*$B35</f>
        <v>20.869582135706342</v>
      </c>
      <c r="AI35" s="165">
        <f>INDEX('Waste Composition'!$P$5:$P$20,MATCH('6. YTS UCRTS+Decentral Compost'!AI$4,'Waste Composition'!$O$5:$O$20,0))*$B35</f>
        <v>20.869582135706342</v>
      </c>
      <c r="AJ35" s="165">
        <f>INDEX('Waste Composition'!$P$5:$P$20,MATCH('6. YTS UCRTS+Decentral Compost'!AJ$4,'Waste Composition'!$O$5:$O$20,0))*$B35</f>
        <v>52.173955339265859</v>
      </c>
      <c r="AK35" s="165">
        <f>INDEX('Waste Composition'!$P$5:$P$20,MATCH('6. YTS UCRTS+Decentral Compost'!AK$4,'Waste Composition'!$O$5:$O$20,0))*$B35</f>
        <v>62.608746407119021</v>
      </c>
      <c r="AL35" s="165">
        <f>INDEX('Waste Composition'!$P$5:$P$20,MATCH('6. YTS UCRTS+Decentral Compost'!AL$4,'Waste Composition'!$O$5:$O$20,0))*$B35</f>
        <v>250.43498562847608</v>
      </c>
      <c r="AM35" s="165">
        <f>INDEX('Waste Composition'!$P$5:$P$20,MATCH('6. YTS UCRTS+Decentral Compost'!AM$4,'Waste Composition'!$O$5:$O$20,0))*$B35</f>
        <v>10.434791067853171</v>
      </c>
      <c r="AN35" s="165">
        <f>INDEX('Waste Composition'!$P$5:$P$20,MATCH('6. YTS UCRTS+Decentral Compost'!AN$4,'Waste Composition'!$O$5:$O$20,0))*$B35</f>
        <v>250.43498562847608</v>
      </c>
      <c r="AO35" s="175">
        <f>INDEX('Waste Composition'!$P$5:$P$20,MATCH('6. YTS UCRTS+Decentral Compost'!AO$4,'Waste Composition'!$O$5:$O$20,0))*$B35</f>
        <v>166.95665708565073</v>
      </c>
      <c r="AQ35" s="214">
        <v>0</v>
      </c>
      <c r="AR35" s="215">
        <v>0</v>
      </c>
      <c r="AS35" s="215">
        <v>0</v>
      </c>
      <c r="AT35" s="215">
        <v>0</v>
      </c>
      <c r="AU35" s="215">
        <v>0</v>
      </c>
      <c r="AV35" s="215">
        <v>0</v>
      </c>
      <c r="AW35" s="215">
        <v>0</v>
      </c>
      <c r="AX35" s="215">
        <v>0</v>
      </c>
      <c r="AY35" s="215">
        <v>0</v>
      </c>
      <c r="AZ35" s="215">
        <v>0</v>
      </c>
      <c r="BA35" s="215">
        <v>0</v>
      </c>
      <c r="BB35" s="215">
        <v>0</v>
      </c>
      <c r="BC35" s="215">
        <v>0</v>
      </c>
      <c r="BD35" s="215">
        <v>0</v>
      </c>
      <c r="BE35" s="215">
        <v>0</v>
      </c>
      <c r="BF35" s="215">
        <v>0</v>
      </c>
      <c r="BH35" s="216">
        <v>0</v>
      </c>
      <c r="BI35" s="217">
        <v>0</v>
      </c>
      <c r="BJ35" s="217">
        <v>0</v>
      </c>
      <c r="BK35" s="217">
        <v>0</v>
      </c>
      <c r="BL35" s="217">
        <v>0</v>
      </c>
      <c r="BM35" s="217">
        <v>0</v>
      </c>
      <c r="BN35" s="217">
        <v>0</v>
      </c>
      <c r="BO35" s="217">
        <v>0</v>
      </c>
      <c r="BP35" s="217">
        <v>0</v>
      </c>
      <c r="BQ35" s="217">
        <v>0</v>
      </c>
      <c r="BR35" s="217">
        <v>0</v>
      </c>
      <c r="BS35" s="217">
        <v>0</v>
      </c>
      <c r="BT35" s="217">
        <v>0</v>
      </c>
      <c r="BU35" s="217">
        <v>0</v>
      </c>
      <c r="BV35" s="217">
        <v>0</v>
      </c>
      <c r="BW35" s="217">
        <v>0</v>
      </c>
      <c r="BY35" s="214">
        <v>1</v>
      </c>
      <c r="BZ35" s="215">
        <f>'Waste Composition'!$G$5/'Waste Composition'!$P$5</f>
        <v>0.4705882352941177</v>
      </c>
      <c r="CA35" s="217">
        <v>0</v>
      </c>
      <c r="CB35" s="217">
        <v>0</v>
      </c>
      <c r="CC35" s="215">
        <v>1</v>
      </c>
      <c r="CD35" s="215">
        <v>1</v>
      </c>
      <c r="CE35" s="215">
        <v>1</v>
      </c>
      <c r="CF35" s="215">
        <v>1</v>
      </c>
      <c r="CG35" s="215">
        <v>1</v>
      </c>
      <c r="CH35" s="215">
        <v>1</v>
      </c>
      <c r="CI35" s="215">
        <v>1</v>
      </c>
      <c r="CJ35" s="215">
        <v>1</v>
      </c>
      <c r="CK35" s="215">
        <v>1</v>
      </c>
      <c r="CL35" s="215">
        <v>1</v>
      </c>
      <c r="CM35" s="215">
        <v>1</v>
      </c>
      <c r="CN35" s="219">
        <v>1</v>
      </c>
      <c r="CP35" s="216">
        <v>0</v>
      </c>
      <c r="CQ35" s="217">
        <v>0</v>
      </c>
      <c r="CR35" s="217">
        <v>0</v>
      </c>
      <c r="CS35" s="217">
        <v>0</v>
      </c>
      <c r="CT35" s="217">
        <v>0</v>
      </c>
      <c r="CU35" s="217">
        <v>0</v>
      </c>
      <c r="CV35" s="217">
        <v>0</v>
      </c>
      <c r="CW35" s="217">
        <v>0</v>
      </c>
      <c r="CX35" s="217">
        <v>0</v>
      </c>
      <c r="CY35" s="217">
        <v>0</v>
      </c>
      <c r="CZ35" s="217">
        <v>0</v>
      </c>
      <c r="DA35" s="217">
        <v>0</v>
      </c>
      <c r="DB35" s="217">
        <v>0</v>
      </c>
      <c r="DC35" s="217">
        <v>0</v>
      </c>
      <c r="DD35" s="217">
        <v>0</v>
      </c>
      <c r="DE35" s="217">
        <v>0</v>
      </c>
      <c r="DG35" s="216">
        <v>0</v>
      </c>
      <c r="DH35" s="215">
        <f>'Waste Composition'!$G$16/'Waste Composition'!$P$5</f>
        <v>0.52941176470588236</v>
      </c>
      <c r="DI35" s="215">
        <v>1</v>
      </c>
      <c r="DJ35" s="215">
        <v>1</v>
      </c>
      <c r="DK35" s="217">
        <v>0</v>
      </c>
      <c r="DL35" s="217">
        <v>0</v>
      </c>
      <c r="DM35" s="217">
        <v>0</v>
      </c>
      <c r="DN35" s="217">
        <v>0</v>
      </c>
      <c r="DO35" s="217">
        <v>0</v>
      </c>
      <c r="DP35" s="217">
        <v>0</v>
      </c>
      <c r="DQ35" s="217">
        <v>0</v>
      </c>
      <c r="DR35" s="217">
        <v>0</v>
      </c>
      <c r="DS35" s="217">
        <v>0</v>
      </c>
      <c r="DT35" s="217">
        <v>0</v>
      </c>
      <c r="DU35" s="217">
        <v>0</v>
      </c>
      <c r="DV35" s="217">
        <v>0</v>
      </c>
      <c r="DX35" s="216">
        <v>0</v>
      </c>
      <c r="DY35" s="217">
        <v>0</v>
      </c>
      <c r="DZ35" s="217">
        <v>0</v>
      </c>
      <c r="EA35" s="217">
        <v>0</v>
      </c>
      <c r="EB35" s="217">
        <v>0</v>
      </c>
      <c r="EC35" s="217">
        <v>0</v>
      </c>
      <c r="ED35" s="217">
        <v>0</v>
      </c>
      <c r="EE35" s="217">
        <v>0</v>
      </c>
      <c r="EF35" s="217">
        <v>0</v>
      </c>
      <c r="EG35" s="217">
        <v>0</v>
      </c>
      <c r="EH35" s="217">
        <v>0</v>
      </c>
      <c r="EI35" s="217">
        <v>0</v>
      </c>
      <c r="EJ35" s="217">
        <v>0</v>
      </c>
      <c r="EK35" s="217">
        <v>0</v>
      </c>
      <c r="EL35" s="217">
        <v>0</v>
      </c>
      <c r="EM35" s="217">
        <v>0</v>
      </c>
      <c r="EO35" s="172">
        <f>$Z$35*AQ35</f>
        <v>0</v>
      </c>
      <c r="EP35" s="164">
        <f>$AA$35*AR35</f>
        <v>0</v>
      </c>
      <c r="EQ35" s="164">
        <f>$AB$35*AS35</f>
        <v>0</v>
      </c>
      <c r="ER35" s="164">
        <f>$AC$35*AT35</f>
        <v>0</v>
      </c>
      <c r="ES35" s="164">
        <f>$AD$35*AU35</f>
        <v>0</v>
      </c>
      <c r="ET35" s="164">
        <f>$AE$35*AV35</f>
        <v>0</v>
      </c>
      <c r="EU35" s="164">
        <f>$AF$35*AW35</f>
        <v>0</v>
      </c>
      <c r="EV35" s="164">
        <f>$AG$35*AX35</f>
        <v>0</v>
      </c>
      <c r="EW35" s="164">
        <f>$AH$35*AY35</f>
        <v>0</v>
      </c>
      <c r="EX35" s="164">
        <f>$AI$35*AZ35</f>
        <v>0</v>
      </c>
      <c r="EY35" s="164">
        <f>$AJ$35*BA35</f>
        <v>0</v>
      </c>
      <c r="EZ35" s="164">
        <f>$AK$35*BB35</f>
        <v>0</v>
      </c>
      <c r="FA35" s="164">
        <f>$AL$35*BC35</f>
        <v>0</v>
      </c>
      <c r="FB35" s="164">
        <f>$AM$35*BD35</f>
        <v>0</v>
      </c>
      <c r="FC35" s="164">
        <f>$AN$35*BE35</f>
        <v>0</v>
      </c>
      <c r="FD35" s="173">
        <f>$AO$35*BF35</f>
        <v>0</v>
      </c>
      <c r="FE35" s="229"/>
      <c r="FF35" s="172">
        <f>$Z$35*BH35</f>
        <v>0</v>
      </c>
      <c r="FG35" s="164">
        <f>$AA$35*BI35</f>
        <v>0</v>
      </c>
      <c r="FH35" s="164">
        <f>$AB$35*BJ35</f>
        <v>0</v>
      </c>
      <c r="FI35" s="164">
        <f>$AC$35*BK35</f>
        <v>0</v>
      </c>
      <c r="FJ35" s="164">
        <f>$AD$35*BL35</f>
        <v>0</v>
      </c>
      <c r="FK35" s="164">
        <f>$AE$35*BM35</f>
        <v>0</v>
      </c>
      <c r="FL35" s="164">
        <f>$AF$35*BN35</f>
        <v>0</v>
      </c>
      <c r="FM35" s="164">
        <f>$AG$35*BO35</f>
        <v>0</v>
      </c>
      <c r="FN35" s="164">
        <f>$AH$35*BP35</f>
        <v>0</v>
      </c>
      <c r="FO35" s="164">
        <f>$AI$35*BQ35</f>
        <v>0</v>
      </c>
      <c r="FP35" s="164">
        <f>$AJ$35*BR35</f>
        <v>0</v>
      </c>
      <c r="FQ35" s="164">
        <f>$AK$35*BS35</f>
        <v>0</v>
      </c>
      <c r="FR35" s="164">
        <f>$AL$35*BT35</f>
        <v>0</v>
      </c>
      <c r="FS35" s="164">
        <f>$AM$35*BU35</f>
        <v>0</v>
      </c>
      <c r="FT35" s="164">
        <f>$AN$35*BV35</f>
        <v>0</v>
      </c>
      <c r="FU35" s="173">
        <f>$AO$35*BW35</f>
        <v>0</v>
      </c>
      <c r="FV35" s="229"/>
      <c r="FW35" s="172">
        <f>$Z$35*BY35</f>
        <v>83.478328542825366</v>
      </c>
      <c r="FX35" s="164">
        <f>$AA$35*BZ35</f>
        <v>166.95665708565073</v>
      </c>
      <c r="FY35" s="164">
        <f>$AB$35*CA35</f>
        <v>0</v>
      </c>
      <c r="FZ35" s="164">
        <f>$AC$35*CB35</f>
        <v>0</v>
      </c>
      <c r="GA35" s="164">
        <f>$AD$35*CC35</f>
        <v>31.304373203559511</v>
      </c>
      <c r="GB35" s="164">
        <f>$AE$35*CD35</f>
        <v>52.173955339265859</v>
      </c>
      <c r="GC35" s="164">
        <f>$AF$35*CE35</f>
        <v>10.434791067853171</v>
      </c>
      <c r="GD35" s="164">
        <f>$AG$35*CF35</f>
        <v>156.52186601779755</v>
      </c>
      <c r="GE35" s="164">
        <f>$AH$35*CG35</f>
        <v>20.869582135706342</v>
      </c>
      <c r="GF35" s="164">
        <f>$AI$35*CH35</f>
        <v>20.869582135706342</v>
      </c>
      <c r="GG35" s="164">
        <f>$AJ$35*CI35</f>
        <v>52.173955339265859</v>
      </c>
      <c r="GH35" s="164">
        <f>$AK$35*CJ35</f>
        <v>62.608746407119021</v>
      </c>
      <c r="GI35" s="164">
        <f>$AL$35*CK35</f>
        <v>250.43498562847608</v>
      </c>
      <c r="GJ35" s="164">
        <f>$AM$35*CL35</f>
        <v>10.434791067853171</v>
      </c>
      <c r="GK35" s="164">
        <f>$AN$35*CM35</f>
        <v>250.43498562847608</v>
      </c>
      <c r="GL35" s="173">
        <f>$AO$35*CN35</f>
        <v>166.95665708565073</v>
      </c>
      <c r="GM35" s="229"/>
      <c r="GN35" s="172">
        <f>$Z$35*CP35</f>
        <v>0</v>
      </c>
      <c r="GO35" s="164">
        <f>$AA$35*CQ35</f>
        <v>0</v>
      </c>
      <c r="GP35" s="164">
        <f>$AB$35*CR35</f>
        <v>0</v>
      </c>
      <c r="GQ35" s="164">
        <f>$AC$35*CS35</f>
        <v>0</v>
      </c>
      <c r="GR35" s="164">
        <f>$AD$35*CT35</f>
        <v>0</v>
      </c>
      <c r="GS35" s="164">
        <f>$AE$35*CU35</f>
        <v>0</v>
      </c>
      <c r="GT35" s="164">
        <f>$AF$35*CV35</f>
        <v>0</v>
      </c>
      <c r="GU35" s="164">
        <f>$AG$35*CW35</f>
        <v>0</v>
      </c>
      <c r="GV35" s="164">
        <f>$AH$35*CX35</f>
        <v>0</v>
      </c>
      <c r="GW35" s="164">
        <f>$AI$35*CY35</f>
        <v>0</v>
      </c>
      <c r="GX35" s="164">
        <f>$AJ$35*CZ35</f>
        <v>0</v>
      </c>
      <c r="GY35" s="164">
        <f>$AK$35*DA35</f>
        <v>0</v>
      </c>
      <c r="GZ35" s="164">
        <f>$AL$35*DB35</f>
        <v>0</v>
      </c>
      <c r="HA35" s="164">
        <f>$AM$35*DC35</f>
        <v>0</v>
      </c>
      <c r="HB35" s="164">
        <f>$AN$35*DD35</f>
        <v>0</v>
      </c>
      <c r="HC35" s="173">
        <f>$AO$35*DE35</f>
        <v>0</v>
      </c>
      <c r="HD35" s="229"/>
      <c r="HE35" s="172">
        <f>$Z$35*DG35</f>
        <v>0</v>
      </c>
      <c r="HF35" s="164">
        <f>$AA$35*DH35</f>
        <v>187.82623922135707</v>
      </c>
      <c r="HG35" s="164">
        <f>$AB$35*DI35</f>
        <v>375.65247844271414</v>
      </c>
      <c r="HH35" s="164">
        <f>$AC$35*DJ35</f>
        <v>187.82623922135707</v>
      </c>
      <c r="HI35" s="164">
        <f>$AD$35*DK35</f>
        <v>0</v>
      </c>
      <c r="HJ35" s="164">
        <f>$AE$35*DL35</f>
        <v>0</v>
      </c>
      <c r="HK35" s="164">
        <f>$AF$35*DM35</f>
        <v>0</v>
      </c>
      <c r="HL35" s="164">
        <f>$AG$35*DN35</f>
        <v>0</v>
      </c>
      <c r="HM35" s="164">
        <f>$AH$35*DO35</f>
        <v>0</v>
      </c>
      <c r="HN35" s="164">
        <f>$AI$35*DP35</f>
        <v>0</v>
      </c>
      <c r="HO35" s="164">
        <f>$AJ$35*DQ35</f>
        <v>0</v>
      </c>
      <c r="HP35" s="164">
        <f>$AK$35*DR35</f>
        <v>0</v>
      </c>
      <c r="HQ35" s="164">
        <f>$AL$35*DS35</f>
        <v>0</v>
      </c>
      <c r="HR35" s="164">
        <f>$AM$35*DT35</f>
        <v>0</v>
      </c>
      <c r="HS35" s="164">
        <f>$AN$35*DU35</f>
        <v>0</v>
      </c>
      <c r="HT35" s="173">
        <f>$AO$35*DV35</f>
        <v>0</v>
      </c>
      <c r="HU35" s="229"/>
      <c r="HV35" s="172">
        <f>$Z$35*DX35</f>
        <v>0</v>
      </c>
      <c r="HW35" s="164">
        <f>$AA$35*DY35</f>
        <v>0</v>
      </c>
      <c r="HX35" s="164">
        <f>$AB$35*DZ35</f>
        <v>0</v>
      </c>
      <c r="HY35" s="164">
        <f>$AC$35*EA35</f>
        <v>0</v>
      </c>
      <c r="HZ35" s="164">
        <f>$AD$35*EB35</f>
        <v>0</v>
      </c>
      <c r="IA35" s="164">
        <f>$AE$35*EC35</f>
        <v>0</v>
      </c>
      <c r="IB35" s="164">
        <f>$AF$35*ED35</f>
        <v>0</v>
      </c>
      <c r="IC35" s="164">
        <f>$AG$35*EE35</f>
        <v>0</v>
      </c>
      <c r="ID35" s="164">
        <f>$AH$35*EF35</f>
        <v>0</v>
      </c>
      <c r="IE35" s="164">
        <f>$AI$35*EG35</f>
        <v>0</v>
      </c>
      <c r="IF35" s="164">
        <f>$AJ$35*EH35</f>
        <v>0</v>
      </c>
      <c r="IG35" s="164">
        <f>$AK$35*EI35</f>
        <v>0</v>
      </c>
      <c r="IH35" s="164">
        <f>$AL$35*EJ35</f>
        <v>0</v>
      </c>
      <c r="II35" s="164">
        <f>$AM$35*EK35</f>
        <v>0</v>
      </c>
      <c r="IJ35" s="164">
        <f>$AN$35*EL35</f>
        <v>0</v>
      </c>
      <c r="IK35" s="173">
        <f>$AO$35*EM35</f>
        <v>0</v>
      </c>
    </row>
    <row r="36" spans="1:245">
      <c r="A36" s="75" t="s">
        <v>270</v>
      </c>
      <c r="B36" s="191">
        <f>AVERAGE(B34:B35)</f>
        <v>6742.3649999999998</v>
      </c>
      <c r="C36" s="76"/>
      <c r="D36" s="76"/>
      <c r="E36" s="76"/>
      <c r="F36" s="76"/>
      <c r="G36" s="76"/>
      <c r="H36" s="77"/>
      <c r="I36" s="76"/>
      <c r="J36" s="76"/>
      <c r="K36" s="76"/>
      <c r="L36" s="76"/>
      <c r="M36" s="76"/>
      <c r="N36" s="176"/>
      <c r="O36" s="249"/>
      <c r="P36" s="249"/>
      <c r="Q36" s="184"/>
      <c r="R36" s="185"/>
      <c r="S36" s="185"/>
      <c r="T36" s="186"/>
      <c r="U36" s="170">
        <f>AVERAGE(U34:U35)</f>
        <v>0</v>
      </c>
      <c r="V36" s="163">
        <f>AVERAGE(V34:V35)</f>
        <v>6.6532620533076923</v>
      </c>
      <c r="W36" s="163">
        <f>AVERAGE(W34:W35)</f>
        <v>4.3643501526153843</v>
      </c>
      <c r="X36" s="171">
        <f>AVERAGE(X34:X35)</f>
        <v>191.77917226829271</v>
      </c>
      <c r="Z36" s="170">
        <f>AVERAGE(Z34:Z35)</f>
        <v>269.69460000000004</v>
      </c>
      <c r="AA36" s="163">
        <f t="shared" ref="AA36:AO36" si="44">AVERAGE(AA34:AA35)</f>
        <v>1146.2020499999999</v>
      </c>
      <c r="AB36" s="163">
        <f t="shared" si="44"/>
        <v>1213.6257000000001</v>
      </c>
      <c r="AC36" s="163">
        <f t="shared" si="44"/>
        <v>606.81285000000003</v>
      </c>
      <c r="AD36" s="163">
        <f t="shared" si="44"/>
        <v>101.135475</v>
      </c>
      <c r="AE36" s="163">
        <f t="shared" si="44"/>
        <v>168.55912499999999</v>
      </c>
      <c r="AF36" s="163">
        <f t="shared" si="44"/>
        <v>33.711825000000005</v>
      </c>
      <c r="AG36" s="163">
        <f t="shared" si="44"/>
        <v>505.67737499999998</v>
      </c>
      <c r="AH36" s="163">
        <f t="shared" si="44"/>
        <v>67.423650000000009</v>
      </c>
      <c r="AI36" s="163">
        <f t="shared" si="44"/>
        <v>67.423650000000009</v>
      </c>
      <c r="AJ36" s="163">
        <f t="shared" si="44"/>
        <v>168.55912499999999</v>
      </c>
      <c r="AK36" s="163">
        <f t="shared" si="44"/>
        <v>202.27095</v>
      </c>
      <c r="AL36" s="163">
        <f t="shared" si="44"/>
        <v>809.0838</v>
      </c>
      <c r="AM36" s="163">
        <f t="shared" si="44"/>
        <v>33.711825000000005</v>
      </c>
      <c r="AN36" s="163">
        <f t="shared" si="44"/>
        <v>809.0838</v>
      </c>
      <c r="AO36" s="171">
        <f t="shared" si="44"/>
        <v>539.38920000000007</v>
      </c>
      <c r="AQ36" s="170"/>
      <c r="AR36" s="163"/>
      <c r="AS36" s="163"/>
      <c r="AT36" s="163"/>
      <c r="AU36" s="163"/>
      <c r="AV36" s="163"/>
      <c r="AW36" s="163"/>
      <c r="AX36" s="163"/>
      <c r="AY36" s="163"/>
      <c r="AZ36" s="163"/>
      <c r="BA36" s="163"/>
      <c r="BB36" s="163"/>
      <c r="BC36" s="163"/>
      <c r="BD36" s="163"/>
      <c r="BE36" s="163"/>
      <c r="BF36" s="171"/>
      <c r="BH36" s="170"/>
      <c r="BI36" s="163"/>
      <c r="BJ36" s="163"/>
      <c r="BK36" s="163"/>
      <c r="BL36" s="163"/>
      <c r="BM36" s="163"/>
      <c r="BN36" s="163"/>
      <c r="BO36" s="163"/>
      <c r="BP36" s="163"/>
      <c r="BQ36" s="163"/>
      <c r="BR36" s="163"/>
      <c r="BS36" s="163"/>
      <c r="BT36" s="163"/>
      <c r="BU36" s="163"/>
      <c r="BV36" s="163"/>
      <c r="BW36" s="171"/>
      <c r="BY36" s="170"/>
      <c r="BZ36" s="163"/>
      <c r="CA36" s="163"/>
      <c r="CB36" s="163"/>
      <c r="CC36" s="163"/>
      <c r="CD36" s="163"/>
      <c r="CE36" s="163"/>
      <c r="CF36" s="163"/>
      <c r="CG36" s="163"/>
      <c r="CH36" s="163"/>
      <c r="CI36" s="163"/>
      <c r="CJ36" s="163"/>
      <c r="CK36" s="163"/>
      <c r="CL36" s="163"/>
      <c r="CM36" s="163"/>
      <c r="CN36" s="171"/>
      <c r="CP36" s="170"/>
      <c r="CQ36" s="163"/>
      <c r="CR36" s="163"/>
      <c r="CS36" s="163"/>
      <c r="CT36" s="163"/>
      <c r="CU36" s="163"/>
      <c r="CV36" s="163"/>
      <c r="CW36" s="163"/>
      <c r="CX36" s="163"/>
      <c r="CY36" s="163"/>
      <c r="CZ36" s="163"/>
      <c r="DA36" s="163"/>
      <c r="DB36" s="163"/>
      <c r="DC36" s="163"/>
      <c r="DD36" s="163"/>
      <c r="DE36" s="171"/>
      <c r="DG36" s="170"/>
      <c r="DH36" s="163"/>
      <c r="DI36" s="163"/>
      <c r="DJ36" s="163"/>
      <c r="DK36" s="163"/>
      <c r="DL36" s="163"/>
      <c r="DM36" s="163"/>
      <c r="DN36" s="163"/>
      <c r="DO36" s="163"/>
      <c r="DP36" s="163"/>
      <c r="DQ36" s="163"/>
      <c r="DR36" s="163"/>
      <c r="DS36" s="163"/>
      <c r="DT36" s="163"/>
      <c r="DU36" s="163"/>
      <c r="DV36" s="171"/>
      <c r="DX36" s="170"/>
      <c r="DY36" s="163"/>
      <c r="DZ36" s="163"/>
      <c r="EA36" s="163"/>
      <c r="EB36" s="163"/>
      <c r="EC36" s="163"/>
      <c r="ED36" s="163"/>
      <c r="EE36" s="163"/>
      <c r="EF36" s="163"/>
      <c r="EG36" s="163"/>
      <c r="EH36" s="163"/>
      <c r="EI36" s="163"/>
      <c r="EJ36" s="163"/>
      <c r="EK36" s="163"/>
      <c r="EL36" s="163"/>
      <c r="EM36" s="171"/>
      <c r="EO36" s="170">
        <f>AVERAGE(EO34:EO35)</f>
        <v>0</v>
      </c>
      <c r="EP36" s="163">
        <f t="shared" ref="EP36:FD36" si="45">AVERAGE(EP34:EP35)</f>
        <v>0</v>
      </c>
      <c r="EQ36" s="163">
        <f t="shared" si="45"/>
        <v>0</v>
      </c>
      <c r="ER36" s="163">
        <f t="shared" si="45"/>
        <v>0</v>
      </c>
      <c r="ES36" s="163">
        <f t="shared" si="45"/>
        <v>0</v>
      </c>
      <c r="ET36" s="163">
        <f t="shared" si="45"/>
        <v>0</v>
      </c>
      <c r="EU36" s="163">
        <f t="shared" si="45"/>
        <v>0</v>
      </c>
      <c r="EV36" s="163">
        <f t="shared" si="45"/>
        <v>0</v>
      </c>
      <c r="EW36" s="163">
        <f t="shared" si="45"/>
        <v>0</v>
      </c>
      <c r="EX36" s="163">
        <f t="shared" si="45"/>
        <v>0</v>
      </c>
      <c r="EY36" s="163">
        <f t="shared" si="45"/>
        <v>0</v>
      </c>
      <c r="EZ36" s="163">
        <f t="shared" si="45"/>
        <v>0</v>
      </c>
      <c r="FA36" s="163">
        <f t="shared" si="45"/>
        <v>0</v>
      </c>
      <c r="FB36" s="163">
        <f t="shared" si="45"/>
        <v>0</v>
      </c>
      <c r="FC36" s="163">
        <f t="shared" si="45"/>
        <v>0</v>
      </c>
      <c r="FD36" s="171">
        <f t="shared" si="45"/>
        <v>0</v>
      </c>
      <c r="FE36" s="229"/>
      <c r="FF36" s="170">
        <f>AVERAGE(FF34:FF35)</f>
        <v>0</v>
      </c>
      <c r="FG36" s="163">
        <f t="shared" ref="FG36:FU36" si="46">AVERAGE(FG34:FG35)</f>
        <v>0</v>
      </c>
      <c r="FH36" s="163">
        <f t="shared" si="46"/>
        <v>0</v>
      </c>
      <c r="FI36" s="163">
        <f t="shared" si="46"/>
        <v>0</v>
      </c>
      <c r="FJ36" s="163">
        <f t="shared" si="46"/>
        <v>0</v>
      </c>
      <c r="FK36" s="163">
        <f t="shared" si="46"/>
        <v>0</v>
      </c>
      <c r="FL36" s="163">
        <f t="shared" si="46"/>
        <v>0</v>
      </c>
      <c r="FM36" s="163">
        <f t="shared" si="46"/>
        <v>0</v>
      </c>
      <c r="FN36" s="163">
        <f t="shared" si="46"/>
        <v>0</v>
      </c>
      <c r="FO36" s="163">
        <f t="shared" si="46"/>
        <v>0</v>
      </c>
      <c r="FP36" s="163">
        <f t="shared" si="46"/>
        <v>0</v>
      </c>
      <c r="FQ36" s="163">
        <f t="shared" si="46"/>
        <v>0</v>
      </c>
      <c r="FR36" s="163">
        <f t="shared" si="46"/>
        <v>0</v>
      </c>
      <c r="FS36" s="163">
        <f t="shared" si="46"/>
        <v>0</v>
      </c>
      <c r="FT36" s="163">
        <f t="shared" si="46"/>
        <v>0</v>
      </c>
      <c r="FU36" s="171">
        <f t="shared" si="46"/>
        <v>0</v>
      </c>
      <c r="FV36" s="229"/>
      <c r="FW36" s="170">
        <f>AVERAGE(FW34:FW35)</f>
        <v>41.739164271412683</v>
      </c>
      <c r="FX36" s="163">
        <f t="shared" ref="FX36:GL36" si="47">AVERAGE(FX34:FX35)</f>
        <v>83.478328542825366</v>
      </c>
      <c r="FY36" s="163">
        <f t="shared" si="47"/>
        <v>0</v>
      </c>
      <c r="FZ36" s="163">
        <f t="shared" si="47"/>
        <v>0</v>
      </c>
      <c r="GA36" s="163">
        <f t="shared" si="47"/>
        <v>15.652186601779755</v>
      </c>
      <c r="GB36" s="163">
        <f t="shared" si="47"/>
        <v>26.08697766963293</v>
      </c>
      <c r="GC36" s="163">
        <f t="shared" si="47"/>
        <v>5.2173955339265854</v>
      </c>
      <c r="GD36" s="163">
        <f t="shared" si="47"/>
        <v>78.260933008898775</v>
      </c>
      <c r="GE36" s="163">
        <f t="shared" si="47"/>
        <v>10.434791067853171</v>
      </c>
      <c r="GF36" s="163">
        <f t="shared" si="47"/>
        <v>10.434791067853171</v>
      </c>
      <c r="GG36" s="163">
        <f t="shared" si="47"/>
        <v>26.08697766963293</v>
      </c>
      <c r="GH36" s="163">
        <f t="shared" si="47"/>
        <v>31.304373203559511</v>
      </c>
      <c r="GI36" s="163">
        <f t="shared" si="47"/>
        <v>809.0838</v>
      </c>
      <c r="GJ36" s="163">
        <f t="shared" si="47"/>
        <v>5.2173955339265854</v>
      </c>
      <c r="GK36" s="163">
        <f t="shared" si="47"/>
        <v>125.21749281423804</v>
      </c>
      <c r="GL36" s="171">
        <f t="shared" si="47"/>
        <v>539.38920000000007</v>
      </c>
      <c r="GM36" s="229"/>
      <c r="GN36" s="170">
        <f>AVERAGE(GN34:GN35)</f>
        <v>0</v>
      </c>
      <c r="GO36" s="163">
        <f t="shared" ref="GO36:HC36" si="48">AVERAGE(GO34:GO35)</f>
        <v>0</v>
      </c>
      <c r="GP36" s="163">
        <f t="shared" si="48"/>
        <v>0</v>
      </c>
      <c r="GQ36" s="163">
        <f t="shared" si="48"/>
        <v>0</v>
      </c>
      <c r="GR36" s="163">
        <f t="shared" si="48"/>
        <v>0</v>
      </c>
      <c r="GS36" s="163">
        <f t="shared" si="48"/>
        <v>0</v>
      </c>
      <c r="GT36" s="163">
        <f t="shared" si="48"/>
        <v>0</v>
      </c>
      <c r="GU36" s="163">
        <f t="shared" si="48"/>
        <v>0</v>
      </c>
      <c r="GV36" s="163">
        <f t="shared" si="48"/>
        <v>0</v>
      </c>
      <c r="GW36" s="163">
        <f t="shared" si="48"/>
        <v>0</v>
      </c>
      <c r="GX36" s="163">
        <f t="shared" si="48"/>
        <v>0</v>
      </c>
      <c r="GY36" s="163">
        <f t="shared" si="48"/>
        <v>0</v>
      </c>
      <c r="GZ36" s="163">
        <f t="shared" si="48"/>
        <v>0</v>
      </c>
      <c r="HA36" s="163">
        <f t="shared" si="48"/>
        <v>0</v>
      </c>
      <c r="HB36" s="163">
        <f t="shared" si="48"/>
        <v>0</v>
      </c>
      <c r="HC36" s="171">
        <f t="shared" si="48"/>
        <v>0</v>
      </c>
      <c r="HD36" s="229"/>
      <c r="HE36" s="170">
        <f>AVERAGE(HE34:HE35)</f>
        <v>0</v>
      </c>
      <c r="HF36" s="163">
        <f t="shared" ref="HF36:HT36" si="49">AVERAGE(HF34:HF35)</f>
        <v>606.81285000000003</v>
      </c>
      <c r="HG36" s="163">
        <f t="shared" si="49"/>
        <v>1213.6257000000001</v>
      </c>
      <c r="HH36" s="163">
        <f t="shared" si="49"/>
        <v>606.81285000000003</v>
      </c>
      <c r="HI36" s="163">
        <f t="shared" si="49"/>
        <v>0</v>
      </c>
      <c r="HJ36" s="163">
        <f t="shared" si="49"/>
        <v>0</v>
      </c>
      <c r="HK36" s="163">
        <f t="shared" si="49"/>
        <v>0</v>
      </c>
      <c r="HL36" s="163">
        <f t="shared" si="49"/>
        <v>0</v>
      </c>
      <c r="HM36" s="163">
        <f t="shared" si="49"/>
        <v>0</v>
      </c>
      <c r="HN36" s="163">
        <f t="shared" si="49"/>
        <v>0</v>
      </c>
      <c r="HO36" s="163">
        <f t="shared" si="49"/>
        <v>0</v>
      </c>
      <c r="HP36" s="163">
        <f t="shared" si="49"/>
        <v>0</v>
      </c>
      <c r="HQ36" s="163">
        <f t="shared" si="49"/>
        <v>0</v>
      </c>
      <c r="HR36" s="163">
        <f t="shared" si="49"/>
        <v>0</v>
      </c>
      <c r="HS36" s="163">
        <f t="shared" si="49"/>
        <v>0</v>
      </c>
      <c r="HT36" s="171">
        <f t="shared" si="49"/>
        <v>0</v>
      </c>
      <c r="HU36" s="229"/>
      <c r="HV36" s="170">
        <f>AVERAGE(HV34:HV35)</f>
        <v>0</v>
      </c>
      <c r="HW36" s="163">
        <f t="shared" ref="HW36:IK36" si="50">AVERAGE(HW34:HW35)</f>
        <v>0</v>
      </c>
      <c r="HX36" s="163">
        <f t="shared" si="50"/>
        <v>0</v>
      </c>
      <c r="HY36" s="163">
        <f t="shared" si="50"/>
        <v>0</v>
      </c>
      <c r="HZ36" s="163">
        <f t="shared" si="50"/>
        <v>0</v>
      </c>
      <c r="IA36" s="163">
        <f t="shared" si="50"/>
        <v>0</v>
      </c>
      <c r="IB36" s="163">
        <f t="shared" si="50"/>
        <v>0</v>
      </c>
      <c r="IC36" s="163">
        <f t="shared" si="50"/>
        <v>0</v>
      </c>
      <c r="ID36" s="163">
        <f t="shared" si="50"/>
        <v>0</v>
      </c>
      <c r="IE36" s="163">
        <f t="shared" si="50"/>
        <v>0</v>
      </c>
      <c r="IF36" s="163">
        <f t="shared" si="50"/>
        <v>0</v>
      </c>
      <c r="IG36" s="163">
        <f t="shared" si="50"/>
        <v>0</v>
      </c>
      <c r="IH36" s="163">
        <f t="shared" si="50"/>
        <v>0</v>
      </c>
      <c r="II36" s="163">
        <f t="shared" si="50"/>
        <v>0</v>
      </c>
      <c r="IJ36" s="163">
        <f t="shared" si="50"/>
        <v>0</v>
      </c>
      <c r="IK36" s="171">
        <f t="shared" si="50"/>
        <v>0</v>
      </c>
    </row>
    <row r="37" spans="1:245" ht="14.65" thickBot="1">
      <c r="A37" s="78" t="s">
        <v>271</v>
      </c>
      <c r="B37" s="192">
        <f>SUM(B34:B35)</f>
        <v>13484.73</v>
      </c>
      <c r="C37" s="79"/>
      <c r="D37" s="79"/>
      <c r="E37" s="79"/>
      <c r="F37" s="79"/>
      <c r="G37" s="79"/>
      <c r="H37" s="79"/>
      <c r="I37" s="79"/>
      <c r="J37" s="79"/>
      <c r="K37" s="79"/>
      <c r="L37" s="79"/>
      <c r="M37" s="79"/>
      <c r="N37" s="177"/>
      <c r="O37" s="247"/>
      <c r="P37" s="247"/>
      <c r="Q37" s="180"/>
      <c r="R37" s="79"/>
      <c r="S37" s="79"/>
      <c r="T37" s="181"/>
      <c r="U37" s="174">
        <f>SUM(U34:U35)</f>
        <v>0</v>
      </c>
      <c r="V37" s="165">
        <f>SUM(V34:V35)</f>
        <v>13.306524106615385</v>
      </c>
      <c r="W37" s="165">
        <f>SUM(W34:W35)</f>
        <v>8.7287003052307686</v>
      </c>
      <c r="X37" s="175">
        <f>SUM(X34:X35)</f>
        <v>383.55834453658542</v>
      </c>
      <c r="Z37" s="174">
        <f>SUM(Z34:Z35)</f>
        <v>539.38920000000007</v>
      </c>
      <c r="AA37" s="165">
        <f t="shared" ref="AA37:AO37" si="51">SUM(AA34:AA35)</f>
        <v>2292.4040999999997</v>
      </c>
      <c r="AB37" s="165">
        <f t="shared" si="51"/>
        <v>2427.2514000000001</v>
      </c>
      <c r="AC37" s="165">
        <f t="shared" si="51"/>
        <v>1213.6257000000001</v>
      </c>
      <c r="AD37" s="165">
        <f t="shared" si="51"/>
        <v>202.27095</v>
      </c>
      <c r="AE37" s="165">
        <f t="shared" si="51"/>
        <v>337.11824999999999</v>
      </c>
      <c r="AF37" s="165">
        <f t="shared" si="51"/>
        <v>67.423650000000009</v>
      </c>
      <c r="AG37" s="165">
        <f t="shared" si="51"/>
        <v>1011.35475</v>
      </c>
      <c r="AH37" s="165">
        <f t="shared" si="51"/>
        <v>134.84730000000002</v>
      </c>
      <c r="AI37" s="165">
        <f t="shared" si="51"/>
        <v>134.84730000000002</v>
      </c>
      <c r="AJ37" s="165">
        <f t="shared" si="51"/>
        <v>337.11824999999999</v>
      </c>
      <c r="AK37" s="165">
        <f t="shared" si="51"/>
        <v>404.5419</v>
      </c>
      <c r="AL37" s="165">
        <f t="shared" si="51"/>
        <v>1618.1676</v>
      </c>
      <c r="AM37" s="165">
        <f t="shared" si="51"/>
        <v>67.423650000000009</v>
      </c>
      <c r="AN37" s="165">
        <f t="shared" si="51"/>
        <v>1618.1676</v>
      </c>
      <c r="AO37" s="175">
        <f t="shared" si="51"/>
        <v>1078.7784000000001</v>
      </c>
      <c r="AQ37" s="174"/>
      <c r="AR37" s="165"/>
      <c r="AS37" s="165"/>
      <c r="AT37" s="165"/>
      <c r="AU37" s="165"/>
      <c r="AV37" s="165"/>
      <c r="AW37" s="165"/>
      <c r="AX37" s="165"/>
      <c r="AY37" s="165"/>
      <c r="AZ37" s="165"/>
      <c r="BA37" s="165"/>
      <c r="BB37" s="165"/>
      <c r="BC37" s="165"/>
      <c r="BD37" s="165"/>
      <c r="BE37" s="165"/>
      <c r="BF37" s="175"/>
      <c r="BH37" s="174"/>
      <c r="BI37" s="165"/>
      <c r="BJ37" s="165"/>
      <c r="BK37" s="165"/>
      <c r="BL37" s="165"/>
      <c r="BM37" s="165"/>
      <c r="BN37" s="165"/>
      <c r="BO37" s="165"/>
      <c r="BP37" s="165"/>
      <c r="BQ37" s="165"/>
      <c r="BR37" s="165"/>
      <c r="BS37" s="165"/>
      <c r="BT37" s="165"/>
      <c r="BU37" s="165"/>
      <c r="BV37" s="165"/>
      <c r="BW37" s="175"/>
      <c r="BY37" s="174"/>
      <c r="BZ37" s="165"/>
      <c r="CA37" s="165"/>
      <c r="CB37" s="165"/>
      <c r="CC37" s="165"/>
      <c r="CD37" s="165"/>
      <c r="CE37" s="165"/>
      <c r="CF37" s="165"/>
      <c r="CG37" s="165"/>
      <c r="CH37" s="165"/>
      <c r="CI37" s="165"/>
      <c r="CJ37" s="165"/>
      <c r="CK37" s="165"/>
      <c r="CL37" s="165"/>
      <c r="CM37" s="165"/>
      <c r="CN37" s="175"/>
      <c r="CP37" s="174"/>
      <c r="CQ37" s="165"/>
      <c r="CR37" s="165"/>
      <c r="CS37" s="165"/>
      <c r="CT37" s="165"/>
      <c r="CU37" s="165"/>
      <c r="CV37" s="165"/>
      <c r="CW37" s="165"/>
      <c r="CX37" s="165"/>
      <c r="CY37" s="165"/>
      <c r="CZ37" s="165"/>
      <c r="DA37" s="165"/>
      <c r="DB37" s="165"/>
      <c r="DC37" s="165"/>
      <c r="DD37" s="165"/>
      <c r="DE37" s="175"/>
      <c r="DG37" s="174"/>
      <c r="DH37" s="165"/>
      <c r="DI37" s="165"/>
      <c r="DJ37" s="165"/>
      <c r="DK37" s="165"/>
      <c r="DL37" s="165"/>
      <c r="DM37" s="165"/>
      <c r="DN37" s="165"/>
      <c r="DO37" s="165"/>
      <c r="DP37" s="165"/>
      <c r="DQ37" s="165"/>
      <c r="DR37" s="165"/>
      <c r="DS37" s="165"/>
      <c r="DT37" s="165"/>
      <c r="DU37" s="165"/>
      <c r="DV37" s="175"/>
      <c r="DX37" s="174"/>
      <c r="DY37" s="165"/>
      <c r="DZ37" s="165"/>
      <c r="EA37" s="165"/>
      <c r="EB37" s="165"/>
      <c r="EC37" s="165"/>
      <c r="ED37" s="165"/>
      <c r="EE37" s="165"/>
      <c r="EF37" s="165"/>
      <c r="EG37" s="165"/>
      <c r="EH37" s="165"/>
      <c r="EI37" s="165"/>
      <c r="EJ37" s="165"/>
      <c r="EK37" s="165"/>
      <c r="EL37" s="165"/>
      <c r="EM37" s="175"/>
      <c r="EO37" s="174">
        <f>SUM(EO34:EO35)</f>
        <v>0</v>
      </c>
      <c r="EP37" s="165">
        <f t="shared" ref="EP37:FD37" si="52">SUM(EP34:EP35)</f>
        <v>0</v>
      </c>
      <c r="EQ37" s="165">
        <f t="shared" si="52"/>
        <v>0</v>
      </c>
      <c r="ER37" s="165">
        <f t="shared" si="52"/>
        <v>0</v>
      </c>
      <c r="ES37" s="165">
        <f t="shared" si="52"/>
        <v>0</v>
      </c>
      <c r="ET37" s="165">
        <f t="shared" si="52"/>
        <v>0</v>
      </c>
      <c r="EU37" s="165">
        <f t="shared" si="52"/>
        <v>0</v>
      </c>
      <c r="EV37" s="165">
        <f t="shared" si="52"/>
        <v>0</v>
      </c>
      <c r="EW37" s="165">
        <f t="shared" si="52"/>
        <v>0</v>
      </c>
      <c r="EX37" s="165">
        <f t="shared" si="52"/>
        <v>0</v>
      </c>
      <c r="EY37" s="165">
        <f t="shared" si="52"/>
        <v>0</v>
      </c>
      <c r="EZ37" s="165">
        <f t="shared" si="52"/>
        <v>0</v>
      </c>
      <c r="FA37" s="165">
        <f t="shared" si="52"/>
        <v>0</v>
      </c>
      <c r="FB37" s="165">
        <f t="shared" si="52"/>
        <v>0</v>
      </c>
      <c r="FC37" s="165">
        <f t="shared" si="52"/>
        <v>0</v>
      </c>
      <c r="FD37" s="175">
        <f t="shared" si="52"/>
        <v>0</v>
      </c>
      <c r="FE37" s="229"/>
      <c r="FF37" s="174">
        <f>SUM(FF34:FF35)</f>
        <v>0</v>
      </c>
      <c r="FG37" s="165">
        <f t="shared" ref="FG37:FU37" si="53">SUM(FG34:FG35)</f>
        <v>0</v>
      </c>
      <c r="FH37" s="165">
        <f t="shared" si="53"/>
        <v>0</v>
      </c>
      <c r="FI37" s="165">
        <f t="shared" si="53"/>
        <v>0</v>
      </c>
      <c r="FJ37" s="165">
        <f t="shared" si="53"/>
        <v>0</v>
      </c>
      <c r="FK37" s="165">
        <f t="shared" si="53"/>
        <v>0</v>
      </c>
      <c r="FL37" s="165">
        <f t="shared" si="53"/>
        <v>0</v>
      </c>
      <c r="FM37" s="165">
        <f t="shared" si="53"/>
        <v>0</v>
      </c>
      <c r="FN37" s="165">
        <f t="shared" si="53"/>
        <v>0</v>
      </c>
      <c r="FO37" s="165">
        <f t="shared" si="53"/>
        <v>0</v>
      </c>
      <c r="FP37" s="165">
        <f t="shared" si="53"/>
        <v>0</v>
      </c>
      <c r="FQ37" s="165">
        <f t="shared" si="53"/>
        <v>0</v>
      </c>
      <c r="FR37" s="165">
        <f t="shared" si="53"/>
        <v>0</v>
      </c>
      <c r="FS37" s="165">
        <f t="shared" si="53"/>
        <v>0</v>
      </c>
      <c r="FT37" s="165">
        <f t="shared" si="53"/>
        <v>0</v>
      </c>
      <c r="FU37" s="175">
        <f t="shared" si="53"/>
        <v>0</v>
      </c>
      <c r="FV37" s="229"/>
      <c r="FW37" s="174">
        <f>SUM(FW34:FW35)</f>
        <v>83.478328542825366</v>
      </c>
      <c r="FX37" s="165">
        <f t="shared" ref="FX37:GL37" si="54">SUM(FX34:FX35)</f>
        <v>166.95665708565073</v>
      </c>
      <c r="FY37" s="165">
        <f t="shared" si="54"/>
        <v>0</v>
      </c>
      <c r="FZ37" s="165">
        <f t="shared" si="54"/>
        <v>0</v>
      </c>
      <c r="GA37" s="165">
        <f t="shared" si="54"/>
        <v>31.304373203559511</v>
      </c>
      <c r="GB37" s="165">
        <f t="shared" si="54"/>
        <v>52.173955339265859</v>
      </c>
      <c r="GC37" s="165">
        <f t="shared" si="54"/>
        <v>10.434791067853171</v>
      </c>
      <c r="GD37" s="165">
        <f t="shared" si="54"/>
        <v>156.52186601779755</v>
      </c>
      <c r="GE37" s="165">
        <f t="shared" si="54"/>
        <v>20.869582135706342</v>
      </c>
      <c r="GF37" s="165">
        <f t="shared" si="54"/>
        <v>20.869582135706342</v>
      </c>
      <c r="GG37" s="165">
        <f t="shared" si="54"/>
        <v>52.173955339265859</v>
      </c>
      <c r="GH37" s="165">
        <f t="shared" si="54"/>
        <v>62.608746407119021</v>
      </c>
      <c r="GI37" s="165">
        <f t="shared" si="54"/>
        <v>1618.1676</v>
      </c>
      <c r="GJ37" s="165">
        <f t="shared" si="54"/>
        <v>10.434791067853171</v>
      </c>
      <c r="GK37" s="165">
        <f t="shared" si="54"/>
        <v>250.43498562847608</v>
      </c>
      <c r="GL37" s="175">
        <f t="shared" si="54"/>
        <v>1078.7784000000001</v>
      </c>
      <c r="GM37" s="229"/>
      <c r="GN37" s="174">
        <f>SUM(GN34:GN35)</f>
        <v>0</v>
      </c>
      <c r="GO37" s="165">
        <f t="shared" ref="GO37:HC37" si="55">SUM(GO34:GO35)</f>
        <v>0</v>
      </c>
      <c r="GP37" s="165">
        <f t="shared" si="55"/>
        <v>0</v>
      </c>
      <c r="GQ37" s="165">
        <f t="shared" si="55"/>
        <v>0</v>
      </c>
      <c r="GR37" s="165">
        <f t="shared" si="55"/>
        <v>0</v>
      </c>
      <c r="GS37" s="165">
        <f t="shared" si="55"/>
        <v>0</v>
      </c>
      <c r="GT37" s="165">
        <f t="shared" si="55"/>
        <v>0</v>
      </c>
      <c r="GU37" s="165">
        <f t="shared" si="55"/>
        <v>0</v>
      </c>
      <c r="GV37" s="165">
        <f t="shared" si="55"/>
        <v>0</v>
      </c>
      <c r="GW37" s="165">
        <f t="shared" si="55"/>
        <v>0</v>
      </c>
      <c r="GX37" s="165">
        <f t="shared" si="55"/>
        <v>0</v>
      </c>
      <c r="GY37" s="165">
        <f t="shared" si="55"/>
        <v>0</v>
      </c>
      <c r="GZ37" s="165">
        <f t="shared" si="55"/>
        <v>0</v>
      </c>
      <c r="HA37" s="165">
        <f t="shared" si="55"/>
        <v>0</v>
      </c>
      <c r="HB37" s="165">
        <f t="shared" si="55"/>
        <v>0</v>
      </c>
      <c r="HC37" s="175">
        <f t="shared" si="55"/>
        <v>0</v>
      </c>
      <c r="HD37" s="229"/>
      <c r="HE37" s="174">
        <f>SUM(HE34:HE35)</f>
        <v>0</v>
      </c>
      <c r="HF37" s="165">
        <f t="shared" ref="HF37:HT37" si="56">SUM(HF34:HF35)</f>
        <v>1213.6257000000001</v>
      </c>
      <c r="HG37" s="165">
        <f t="shared" si="56"/>
        <v>2427.2514000000001</v>
      </c>
      <c r="HH37" s="165">
        <f t="shared" si="56"/>
        <v>1213.6257000000001</v>
      </c>
      <c r="HI37" s="165">
        <f t="shared" si="56"/>
        <v>0</v>
      </c>
      <c r="HJ37" s="165">
        <f t="shared" si="56"/>
        <v>0</v>
      </c>
      <c r="HK37" s="165">
        <f t="shared" si="56"/>
        <v>0</v>
      </c>
      <c r="HL37" s="165">
        <f t="shared" si="56"/>
        <v>0</v>
      </c>
      <c r="HM37" s="165">
        <f t="shared" si="56"/>
        <v>0</v>
      </c>
      <c r="HN37" s="165">
        <f t="shared" si="56"/>
        <v>0</v>
      </c>
      <c r="HO37" s="165">
        <f t="shared" si="56"/>
        <v>0</v>
      </c>
      <c r="HP37" s="165">
        <f t="shared" si="56"/>
        <v>0</v>
      </c>
      <c r="HQ37" s="165">
        <f t="shared" si="56"/>
        <v>0</v>
      </c>
      <c r="HR37" s="165">
        <f t="shared" si="56"/>
        <v>0</v>
      </c>
      <c r="HS37" s="165">
        <f t="shared" si="56"/>
        <v>0</v>
      </c>
      <c r="HT37" s="175">
        <f t="shared" si="56"/>
        <v>0</v>
      </c>
      <c r="HU37" s="229"/>
      <c r="HV37" s="174">
        <f>SUM(HV34:HV35)</f>
        <v>0</v>
      </c>
      <c r="HW37" s="165">
        <f t="shared" ref="HW37:IK37" si="57">SUM(HW34:HW35)</f>
        <v>0</v>
      </c>
      <c r="HX37" s="165">
        <f t="shared" si="57"/>
        <v>0</v>
      </c>
      <c r="HY37" s="165">
        <f t="shared" si="57"/>
        <v>0</v>
      </c>
      <c r="HZ37" s="165">
        <f t="shared" si="57"/>
        <v>0</v>
      </c>
      <c r="IA37" s="165">
        <f t="shared" si="57"/>
        <v>0</v>
      </c>
      <c r="IB37" s="165">
        <f t="shared" si="57"/>
        <v>0</v>
      </c>
      <c r="IC37" s="165">
        <f t="shared" si="57"/>
        <v>0</v>
      </c>
      <c r="ID37" s="165">
        <f t="shared" si="57"/>
        <v>0</v>
      </c>
      <c r="IE37" s="165">
        <f t="shared" si="57"/>
        <v>0</v>
      </c>
      <c r="IF37" s="165">
        <f t="shared" si="57"/>
        <v>0</v>
      </c>
      <c r="IG37" s="165">
        <f t="shared" si="57"/>
        <v>0</v>
      </c>
      <c r="IH37" s="165">
        <f t="shared" si="57"/>
        <v>0</v>
      </c>
      <c r="II37" s="165">
        <f t="shared" si="57"/>
        <v>0</v>
      </c>
      <c r="IJ37" s="165">
        <f t="shared" si="57"/>
        <v>0</v>
      </c>
      <c r="IK37" s="175">
        <f t="shared" si="57"/>
        <v>0</v>
      </c>
    </row>
    <row r="38" spans="1:245" ht="14.65" thickBot="1">
      <c r="EO38" s="229"/>
      <c r="EP38" s="229"/>
      <c r="EQ38" s="229"/>
      <c r="ER38" s="229"/>
      <c r="ES38" s="229"/>
      <c r="ET38" s="229"/>
      <c r="EU38" s="229"/>
      <c r="EV38" s="229"/>
      <c r="EW38" s="229"/>
      <c r="EX38" s="229"/>
      <c r="EY38" s="229"/>
      <c r="EZ38" s="229"/>
      <c r="FA38" s="229"/>
      <c r="FB38" s="229"/>
      <c r="FC38" s="229"/>
      <c r="FD38" s="229"/>
      <c r="FE38" s="229"/>
      <c r="FF38" s="229"/>
      <c r="FG38" s="229"/>
      <c r="FH38" s="229"/>
      <c r="FI38" s="229"/>
      <c r="FJ38" s="229"/>
      <c r="FK38" s="229"/>
      <c r="FL38" s="229"/>
      <c r="FM38" s="229"/>
      <c r="FN38" s="229"/>
      <c r="FO38" s="229"/>
      <c r="FP38" s="229"/>
      <c r="FQ38" s="229"/>
      <c r="FR38" s="229"/>
      <c r="FS38" s="229"/>
      <c r="FT38" s="229"/>
      <c r="FU38" s="229"/>
      <c r="FV38" s="229"/>
      <c r="FW38" s="229"/>
      <c r="FX38" s="229"/>
      <c r="FY38" s="229"/>
      <c r="FZ38" s="229"/>
      <c r="GA38" s="229"/>
      <c r="GB38" s="229"/>
      <c r="GC38" s="229"/>
      <c r="GD38" s="229"/>
      <c r="GE38" s="229"/>
      <c r="GF38" s="229"/>
      <c r="GG38" s="229"/>
      <c r="GH38" s="229"/>
      <c r="GI38" s="229"/>
      <c r="GJ38" s="229"/>
      <c r="GK38" s="229"/>
      <c r="GL38" s="229"/>
      <c r="GM38" s="229"/>
      <c r="GN38" s="229"/>
      <c r="GO38" s="229"/>
      <c r="GP38" s="229"/>
      <c r="GQ38" s="229"/>
      <c r="GR38" s="229"/>
      <c r="GS38" s="229"/>
      <c r="GT38" s="229"/>
      <c r="GU38" s="229"/>
      <c r="GV38" s="229"/>
      <c r="GW38" s="229"/>
      <c r="GX38" s="229"/>
      <c r="GY38" s="229"/>
      <c r="GZ38" s="229"/>
      <c r="HA38" s="229"/>
      <c r="HB38" s="229"/>
      <c r="HC38" s="229"/>
      <c r="HD38" s="229"/>
      <c r="HE38" s="229"/>
      <c r="HF38" s="229"/>
      <c r="HG38" s="229"/>
      <c r="HH38" s="229"/>
      <c r="HI38" s="229"/>
      <c r="HJ38" s="229"/>
      <c r="HK38" s="229"/>
      <c r="HL38" s="229"/>
      <c r="HM38" s="229"/>
      <c r="HN38" s="229"/>
      <c r="HO38" s="229"/>
      <c r="HP38" s="229"/>
      <c r="HQ38" s="229"/>
      <c r="HR38" s="229"/>
      <c r="HS38" s="229"/>
      <c r="HT38" s="229"/>
      <c r="HU38" s="229"/>
      <c r="HV38" s="229"/>
      <c r="HW38" s="229"/>
      <c r="HX38" s="229"/>
      <c r="HY38" s="229"/>
      <c r="HZ38" s="229"/>
      <c r="IA38" s="229"/>
      <c r="IB38" s="229"/>
      <c r="IC38" s="229"/>
      <c r="ID38" s="229"/>
      <c r="IE38" s="229"/>
      <c r="IF38" s="229"/>
      <c r="IG38" s="229"/>
      <c r="IH38" s="229"/>
      <c r="II38" s="229"/>
      <c r="IJ38" s="229"/>
      <c r="IK38" s="229"/>
    </row>
    <row r="39" spans="1:245" ht="16.149999999999999" thickBot="1">
      <c r="A39" s="86" t="s">
        <v>25</v>
      </c>
      <c r="B39" s="193">
        <f>SUM(B37,B32,B23)</f>
        <v>84940.200000000012</v>
      </c>
      <c r="C39" s="87"/>
      <c r="D39" s="87"/>
      <c r="E39" s="87"/>
      <c r="F39" s="87"/>
      <c r="G39" s="87"/>
      <c r="H39" s="87"/>
      <c r="I39" s="87"/>
      <c r="J39" s="87"/>
      <c r="K39" s="87"/>
      <c r="L39" s="87"/>
      <c r="M39" s="87"/>
      <c r="N39" s="188"/>
      <c r="O39" s="187"/>
      <c r="P39" s="188"/>
      <c r="Q39" s="187"/>
      <c r="R39" s="87"/>
      <c r="S39" s="87"/>
      <c r="T39" s="188"/>
      <c r="U39" s="195">
        <f>SUM(U37,U32,U23)</f>
        <v>82.786680290048011</v>
      </c>
      <c r="V39" s="195">
        <f>SUM(V37,V32,V23)</f>
        <v>47.251992627297227</v>
      </c>
      <c r="W39" s="196">
        <f>SUM(W37,W32,W23)</f>
        <v>9.6194692472307679</v>
      </c>
      <c r="X39" s="197">
        <f>SUM(X37,X32,X23)</f>
        <v>1740.0996035824392</v>
      </c>
      <c r="Y39" s="198"/>
      <c r="Z39" s="209">
        <f>SUM(Z37,Z32,Z23)</f>
        <v>3397.6079999999993</v>
      </c>
      <c r="AA39" s="210">
        <f t="shared" ref="AA39:AO39" si="58">SUM(AA37,AA32,AA23)</f>
        <v>14439.833999999999</v>
      </c>
      <c r="AB39" s="210">
        <f t="shared" si="58"/>
        <v>15289.235999999999</v>
      </c>
      <c r="AC39" s="210">
        <f t="shared" si="58"/>
        <v>7644.6179999999995</v>
      </c>
      <c r="AD39" s="210">
        <f t="shared" si="58"/>
        <v>1274.1029999999998</v>
      </c>
      <c r="AE39" s="210">
        <f t="shared" si="58"/>
        <v>2123.5050000000001</v>
      </c>
      <c r="AF39" s="210">
        <f t="shared" si="58"/>
        <v>424.70099999999991</v>
      </c>
      <c r="AG39" s="210">
        <f t="shared" si="58"/>
        <v>6370.5150000000003</v>
      </c>
      <c r="AH39" s="210">
        <f t="shared" si="58"/>
        <v>849.40199999999982</v>
      </c>
      <c r="AI39" s="210">
        <f t="shared" si="58"/>
        <v>849.40199999999982</v>
      </c>
      <c r="AJ39" s="210">
        <f t="shared" si="58"/>
        <v>2123.5050000000001</v>
      </c>
      <c r="AK39" s="210">
        <f t="shared" si="58"/>
        <v>2548.2059999999997</v>
      </c>
      <c r="AL39" s="210">
        <f t="shared" si="58"/>
        <v>10192.823999999999</v>
      </c>
      <c r="AM39" s="210">
        <f t="shared" si="58"/>
        <v>424.70099999999991</v>
      </c>
      <c r="AN39" s="210">
        <f t="shared" si="58"/>
        <v>10192.823999999999</v>
      </c>
      <c r="AO39" s="211">
        <f t="shared" si="58"/>
        <v>6795.2159999999985</v>
      </c>
      <c r="AQ39" s="209"/>
      <c r="AR39" s="210"/>
      <c r="AS39" s="210"/>
      <c r="AT39" s="210"/>
      <c r="AU39" s="210"/>
      <c r="AV39" s="210"/>
      <c r="AW39" s="210"/>
      <c r="AX39" s="210"/>
      <c r="AY39" s="210"/>
      <c r="AZ39" s="210"/>
      <c r="BA39" s="210"/>
      <c r="BB39" s="210"/>
      <c r="BC39" s="210"/>
      <c r="BD39" s="210"/>
      <c r="BE39" s="210"/>
      <c r="BF39" s="211"/>
      <c r="BH39" s="209"/>
      <c r="BI39" s="210"/>
      <c r="BJ39" s="210"/>
      <c r="BK39" s="210"/>
      <c r="BL39" s="210"/>
      <c r="BM39" s="210"/>
      <c r="BN39" s="210"/>
      <c r="BO39" s="210"/>
      <c r="BP39" s="210"/>
      <c r="BQ39" s="210"/>
      <c r="BR39" s="210"/>
      <c r="BS39" s="210"/>
      <c r="BT39" s="210"/>
      <c r="BU39" s="210"/>
      <c r="BV39" s="210"/>
      <c r="BW39" s="211"/>
      <c r="BY39" s="209"/>
      <c r="BZ39" s="210"/>
      <c r="CA39" s="210"/>
      <c r="CB39" s="210"/>
      <c r="CC39" s="210"/>
      <c r="CD39" s="210"/>
      <c r="CE39" s="210"/>
      <c r="CF39" s="210"/>
      <c r="CG39" s="210"/>
      <c r="CH39" s="210"/>
      <c r="CI39" s="210"/>
      <c r="CJ39" s="210"/>
      <c r="CK39" s="210"/>
      <c r="CL39" s="210"/>
      <c r="CM39" s="210"/>
      <c r="CN39" s="211"/>
      <c r="CP39" s="209"/>
      <c r="CQ39" s="210"/>
      <c r="CR39" s="210"/>
      <c r="CS39" s="210"/>
      <c r="CT39" s="210"/>
      <c r="CU39" s="210"/>
      <c r="CV39" s="210"/>
      <c r="CW39" s="210"/>
      <c r="CX39" s="210"/>
      <c r="CY39" s="210"/>
      <c r="CZ39" s="210"/>
      <c r="DA39" s="210"/>
      <c r="DB39" s="210"/>
      <c r="DC39" s="210"/>
      <c r="DD39" s="210"/>
      <c r="DE39" s="211"/>
      <c r="DG39" s="209"/>
      <c r="DH39" s="210"/>
      <c r="DI39" s="210"/>
      <c r="DJ39" s="210"/>
      <c r="DK39" s="210"/>
      <c r="DL39" s="210"/>
      <c r="DM39" s="210"/>
      <c r="DN39" s="210"/>
      <c r="DO39" s="210"/>
      <c r="DP39" s="210"/>
      <c r="DQ39" s="210"/>
      <c r="DR39" s="210"/>
      <c r="DS39" s="210"/>
      <c r="DT39" s="210"/>
      <c r="DU39" s="210"/>
      <c r="DV39" s="211"/>
      <c r="DX39" s="209"/>
      <c r="DY39" s="210"/>
      <c r="DZ39" s="210"/>
      <c r="EA39" s="210"/>
      <c r="EB39" s="210"/>
      <c r="EC39" s="210"/>
      <c r="ED39" s="210"/>
      <c r="EE39" s="210"/>
      <c r="EF39" s="210"/>
      <c r="EG39" s="210"/>
      <c r="EH39" s="210"/>
      <c r="EI39" s="210"/>
      <c r="EJ39" s="210"/>
      <c r="EK39" s="210"/>
      <c r="EL39" s="210"/>
      <c r="EM39" s="211"/>
      <c r="EO39" s="209">
        <f>SUM(EO23,EO32,EO37)</f>
        <v>0</v>
      </c>
      <c r="EP39" s="210">
        <f t="shared" ref="EP39:FD39" si="59">SUM(EP23,EP32,EP37)</f>
        <v>0</v>
      </c>
      <c r="EQ39" s="210">
        <f t="shared" si="59"/>
        <v>0</v>
      </c>
      <c r="ER39" s="210">
        <f t="shared" si="59"/>
        <v>0</v>
      </c>
      <c r="ES39" s="210">
        <f t="shared" si="59"/>
        <v>0</v>
      </c>
      <c r="ET39" s="210">
        <f t="shared" si="59"/>
        <v>0</v>
      </c>
      <c r="EU39" s="210">
        <f t="shared" si="59"/>
        <v>0</v>
      </c>
      <c r="EV39" s="210">
        <f t="shared" si="59"/>
        <v>0</v>
      </c>
      <c r="EW39" s="210">
        <f t="shared" si="59"/>
        <v>0</v>
      </c>
      <c r="EX39" s="210">
        <f t="shared" si="59"/>
        <v>0</v>
      </c>
      <c r="EY39" s="210">
        <f t="shared" si="59"/>
        <v>0</v>
      </c>
      <c r="EZ39" s="210">
        <f t="shared" si="59"/>
        <v>0</v>
      </c>
      <c r="FA39" s="210">
        <f t="shared" si="59"/>
        <v>0</v>
      </c>
      <c r="FB39" s="210">
        <f t="shared" si="59"/>
        <v>0</v>
      </c>
      <c r="FC39" s="210">
        <f t="shared" si="59"/>
        <v>0</v>
      </c>
      <c r="FD39" s="211">
        <f t="shared" si="59"/>
        <v>0</v>
      </c>
      <c r="FF39" s="209">
        <f>SUM(FF23,FF32,FF37)</f>
        <v>0</v>
      </c>
      <c r="FG39" s="210">
        <f t="shared" ref="FG39:FU39" si="60">SUM(FG23,FG32,FG37)</f>
        <v>0</v>
      </c>
      <c r="FH39" s="210">
        <f t="shared" si="60"/>
        <v>0</v>
      </c>
      <c r="FI39" s="210">
        <f t="shared" si="60"/>
        <v>0</v>
      </c>
      <c r="FJ39" s="210">
        <f t="shared" si="60"/>
        <v>0</v>
      </c>
      <c r="FK39" s="210">
        <f t="shared" si="60"/>
        <v>0</v>
      </c>
      <c r="FL39" s="210">
        <f t="shared" si="60"/>
        <v>0</v>
      </c>
      <c r="FM39" s="210">
        <f t="shared" si="60"/>
        <v>0</v>
      </c>
      <c r="FN39" s="210">
        <f t="shared" si="60"/>
        <v>0</v>
      </c>
      <c r="FO39" s="210">
        <f t="shared" si="60"/>
        <v>0</v>
      </c>
      <c r="FP39" s="210">
        <f t="shared" si="60"/>
        <v>0</v>
      </c>
      <c r="FQ39" s="210">
        <f t="shared" si="60"/>
        <v>0</v>
      </c>
      <c r="FR39" s="210">
        <f t="shared" si="60"/>
        <v>0</v>
      </c>
      <c r="FS39" s="210">
        <f t="shared" si="60"/>
        <v>0</v>
      </c>
      <c r="FT39" s="210">
        <f t="shared" si="60"/>
        <v>0</v>
      </c>
      <c r="FU39" s="211">
        <f t="shared" si="60"/>
        <v>0</v>
      </c>
      <c r="FW39" s="209">
        <f>SUM(FW23,FW32,FW37)</f>
        <v>2941.6971285428244</v>
      </c>
      <c r="FX39" s="210">
        <f t="shared" ref="FX39:GL39" si="61">SUM(FX23,FX32,FX37)</f>
        <v>5883.3942570856498</v>
      </c>
      <c r="FY39" s="210">
        <f t="shared" si="61"/>
        <v>0</v>
      </c>
      <c r="FZ39" s="210">
        <f t="shared" si="61"/>
        <v>0</v>
      </c>
      <c r="GA39" s="210">
        <f t="shared" si="61"/>
        <v>1103.1364232035592</v>
      </c>
      <c r="GB39" s="210">
        <f t="shared" si="61"/>
        <v>1838.560705339266</v>
      </c>
      <c r="GC39" s="210">
        <f t="shared" si="61"/>
        <v>367.71214106785305</v>
      </c>
      <c r="GD39" s="210">
        <f t="shared" si="61"/>
        <v>5515.6821160177988</v>
      </c>
      <c r="GE39" s="210">
        <f t="shared" si="61"/>
        <v>735.42428213570611</v>
      </c>
      <c r="GF39" s="210">
        <f t="shared" si="61"/>
        <v>735.42428213570611</v>
      </c>
      <c r="GG39" s="210">
        <f t="shared" si="61"/>
        <v>1838.560705339266</v>
      </c>
      <c r="GH39" s="210">
        <f t="shared" si="61"/>
        <v>2206.2728464071183</v>
      </c>
      <c r="GI39" s="210">
        <f t="shared" si="61"/>
        <v>10192.823999999999</v>
      </c>
      <c r="GJ39" s="210">
        <f t="shared" si="61"/>
        <v>367.71214106785305</v>
      </c>
      <c r="GK39" s="210">
        <f t="shared" si="61"/>
        <v>8825.0913856284733</v>
      </c>
      <c r="GL39" s="211">
        <f t="shared" si="61"/>
        <v>6795.2159999999985</v>
      </c>
      <c r="GN39" s="209">
        <f>SUM(GN23,GN32,GN37)</f>
        <v>0</v>
      </c>
      <c r="GO39" s="210">
        <f t="shared" ref="GO39:HC39" si="62">SUM(GO23,GO32,GO37)</f>
        <v>0</v>
      </c>
      <c r="GP39" s="210">
        <f t="shared" si="62"/>
        <v>0</v>
      </c>
      <c r="GQ39" s="210">
        <f t="shared" si="62"/>
        <v>0</v>
      </c>
      <c r="GR39" s="210">
        <f t="shared" si="62"/>
        <v>0</v>
      </c>
      <c r="GS39" s="210">
        <f t="shared" si="62"/>
        <v>0</v>
      </c>
      <c r="GT39" s="210">
        <f t="shared" si="62"/>
        <v>0</v>
      </c>
      <c r="GU39" s="210">
        <f t="shared" si="62"/>
        <v>0</v>
      </c>
      <c r="GV39" s="210">
        <f t="shared" si="62"/>
        <v>0</v>
      </c>
      <c r="GW39" s="210">
        <f t="shared" si="62"/>
        <v>0</v>
      </c>
      <c r="GX39" s="210">
        <f t="shared" si="62"/>
        <v>0</v>
      </c>
      <c r="GY39" s="210">
        <f t="shared" si="62"/>
        <v>0</v>
      </c>
      <c r="GZ39" s="210">
        <f t="shared" si="62"/>
        <v>0</v>
      </c>
      <c r="HA39" s="210">
        <f t="shared" si="62"/>
        <v>0</v>
      </c>
      <c r="HB39" s="210">
        <f t="shared" si="62"/>
        <v>0</v>
      </c>
      <c r="HC39" s="211">
        <f t="shared" si="62"/>
        <v>0</v>
      </c>
      <c r="HE39" s="209">
        <f>SUM(HE23,HE32,HE37)</f>
        <v>0</v>
      </c>
      <c r="HF39" s="210">
        <f t="shared" ref="HF39:HT39" si="63">SUM(HF23,HF32,HF37)</f>
        <v>7644.6179999999986</v>
      </c>
      <c r="HG39" s="210">
        <f t="shared" si="63"/>
        <v>15289.236000000001</v>
      </c>
      <c r="HH39" s="210">
        <f t="shared" si="63"/>
        <v>7644.6180000000004</v>
      </c>
      <c r="HI39" s="210">
        <f t="shared" si="63"/>
        <v>0</v>
      </c>
      <c r="HJ39" s="210">
        <f t="shared" si="63"/>
        <v>0</v>
      </c>
      <c r="HK39" s="210">
        <f t="shared" si="63"/>
        <v>0</v>
      </c>
      <c r="HL39" s="210">
        <f t="shared" si="63"/>
        <v>0</v>
      </c>
      <c r="HM39" s="210">
        <f t="shared" si="63"/>
        <v>0</v>
      </c>
      <c r="HN39" s="210">
        <f t="shared" si="63"/>
        <v>0</v>
      </c>
      <c r="HO39" s="210">
        <f t="shared" si="63"/>
        <v>0</v>
      </c>
      <c r="HP39" s="210">
        <f t="shared" si="63"/>
        <v>0</v>
      </c>
      <c r="HQ39" s="210">
        <f t="shared" si="63"/>
        <v>0</v>
      </c>
      <c r="HR39" s="210">
        <f t="shared" si="63"/>
        <v>0</v>
      </c>
      <c r="HS39" s="210">
        <f t="shared" si="63"/>
        <v>0</v>
      </c>
      <c r="HT39" s="211">
        <f t="shared" si="63"/>
        <v>0</v>
      </c>
      <c r="HV39" s="209">
        <f>SUM(HV23,HV32,HV37)</f>
        <v>0</v>
      </c>
      <c r="HW39" s="210">
        <f t="shared" ref="HW39:IK39" si="64">SUM(HW23,HW32,HW37)</f>
        <v>0</v>
      </c>
      <c r="HX39" s="210">
        <f t="shared" si="64"/>
        <v>0</v>
      </c>
      <c r="HY39" s="210">
        <f t="shared" si="64"/>
        <v>0</v>
      </c>
      <c r="HZ39" s="210">
        <f t="shared" si="64"/>
        <v>0</v>
      </c>
      <c r="IA39" s="210">
        <f t="shared" si="64"/>
        <v>0</v>
      </c>
      <c r="IB39" s="210">
        <f t="shared" si="64"/>
        <v>0</v>
      </c>
      <c r="IC39" s="210">
        <f t="shared" si="64"/>
        <v>0</v>
      </c>
      <c r="ID39" s="210">
        <f t="shared" si="64"/>
        <v>0</v>
      </c>
      <c r="IE39" s="210">
        <f t="shared" si="64"/>
        <v>0</v>
      </c>
      <c r="IF39" s="210">
        <f t="shared" si="64"/>
        <v>0</v>
      </c>
      <c r="IG39" s="210">
        <f t="shared" si="64"/>
        <v>0</v>
      </c>
      <c r="IH39" s="210">
        <f t="shared" si="64"/>
        <v>0</v>
      </c>
      <c r="II39" s="210">
        <f t="shared" si="64"/>
        <v>0</v>
      </c>
      <c r="IJ39" s="210">
        <f t="shared" si="64"/>
        <v>0</v>
      </c>
      <c r="IK39" s="211">
        <f t="shared" si="64"/>
        <v>0</v>
      </c>
    </row>
    <row r="40" spans="1:245" ht="14.65" thickBot="1"/>
    <row r="41" spans="1:245" ht="14.65" thickBot="1">
      <c r="U41" s="372" t="s">
        <v>289</v>
      </c>
      <c r="V41" s="373"/>
      <c r="W41" s="373"/>
      <c r="X41" s="374"/>
    </row>
    <row r="42" spans="1:245" ht="16.149999999999999" thickBot="1">
      <c r="U42" s="375">
        <f>SUM(U39:X39)</f>
        <v>1879.7577457470152</v>
      </c>
      <c r="V42" s="376"/>
      <c r="W42" s="376"/>
      <c r="X42" s="377"/>
    </row>
  </sheetData>
  <mergeCells count="23">
    <mergeCell ref="U41:X41"/>
    <mergeCell ref="U42:X42"/>
    <mergeCell ref="IM3:IS3"/>
    <mergeCell ref="A3:P3"/>
    <mergeCell ref="IM25:IN25"/>
    <mergeCell ref="GN3:HC3"/>
    <mergeCell ref="HE3:HT3"/>
    <mergeCell ref="HV3:IK3"/>
    <mergeCell ref="A6:A7"/>
    <mergeCell ref="A13:A14"/>
    <mergeCell ref="FF3:FU3"/>
    <mergeCell ref="FW3:GL3"/>
    <mergeCell ref="A34:A35"/>
    <mergeCell ref="CP3:DE3"/>
    <mergeCell ref="DG3:DV3"/>
    <mergeCell ref="DX3:EM3"/>
    <mergeCell ref="EO3:FD3"/>
    <mergeCell ref="Q3:T3"/>
    <mergeCell ref="U3:X3"/>
    <mergeCell ref="Z3:AO3"/>
    <mergeCell ref="AQ3:BF3"/>
    <mergeCell ref="BH3:BW3"/>
    <mergeCell ref="BY3:CN3"/>
  </mergeCells>
  <pageMargins left="0.7" right="0.7" top="0.75" bottom="0.75" header="0.3" footer="0.3"/>
  <pageSetup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004FA-C868-40C3-ADF1-3B1E51F7C96B}">
  <dimension ref="A1:AL47"/>
  <sheetViews>
    <sheetView workbookViewId="0">
      <selection activeCell="C3" sqref="C3"/>
    </sheetView>
  </sheetViews>
  <sheetFormatPr defaultColWidth="9.140625" defaultRowHeight="14.25"/>
  <cols>
    <col min="1" max="1" width="28.140625" style="39" customWidth="1"/>
    <col min="2" max="3" width="16.5703125" style="39" customWidth="1"/>
    <col min="4" max="6" width="38.28515625" style="39" customWidth="1"/>
    <col min="7" max="7" width="4.42578125" style="39" customWidth="1"/>
    <col min="8" max="38" width="10" style="39" bestFit="1" customWidth="1"/>
    <col min="39" max="16384" width="9.140625" style="39"/>
  </cols>
  <sheetData>
    <row r="1" spans="1:38">
      <c r="A1" s="32" t="s">
        <v>301</v>
      </c>
      <c r="B1" s="88">
        <v>0</v>
      </c>
      <c r="D1" s="137"/>
      <c r="E1" s="137"/>
      <c r="F1" s="137"/>
    </row>
    <row r="2" spans="1:38">
      <c r="A2" s="32" t="s">
        <v>302</v>
      </c>
      <c r="B2" s="289">
        <v>2019</v>
      </c>
      <c r="D2" s="138"/>
      <c r="E2" s="138"/>
      <c r="F2" s="138"/>
    </row>
    <row r="3" spans="1:38">
      <c r="A3" s="32" t="s">
        <v>303</v>
      </c>
      <c r="B3" s="289">
        <v>2011</v>
      </c>
      <c r="D3" s="138"/>
      <c r="E3" s="138"/>
      <c r="F3" s="138"/>
    </row>
    <row r="4" spans="1:38" ht="14.65" thickBot="1"/>
    <row r="5" spans="1:38" ht="14.65" thickBot="1">
      <c r="A5" s="369" t="s">
        <v>298</v>
      </c>
      <c r="B5" s="370"/>
      <c r="C5" s="370"/>
      <c r="D5" s="370"/>
      <c r="E5" s="370"/>
      <c r="F5" s="371"/>
    </row>
    <row r="6" spans="1:38" ht="28.9" thickBot="1">
      <c r="A6" s="140" t="s">
        <v>208</v>
      </c>
      <c r="B6" s="27" t="s">
        <v>304</v>
      </c>
      <c r="C6" s="27" t="s">
        <v>305</v>
      </c>
      <c r="D6" s="27" t="s">
        <v>210</v>
      </c>
      <c r="E6" s="27" t="s">
        <v>306</v>
      </c>
      <c r="F6" s="141" t="s">
        <v>209</v>
      </c>
      <c r="H6" s="27">
        <v>2020</v>
      </c>
      <c r="I6" s="27">
        <v>2021</v>
      </c>
      <c r="J6" s="27">
        <v>2022</v>
      </c>
      <c r="K6" s="27">
        <v>2023</v>
      </c>
      <c r="L6" s="27">
        <v>2024</v>
      </c>
      <c r="M6" s="27">
        <v>2025</v>
      </c>
      <c r="N6" s="27">
        <v>2026</v>
      </c>
      <c r="O6" s="27">
        <v>2027</v>
      </c>
      <c r="P6" s="27">
        <v>2028</v>
      </c>
      <c r="Q6" s="27">
        <v>2029</v>
      </c>
      <c r="R6" s="27">
        <v>2030</v>
      </c>
      <c r="S6" s="27">
        <v>2031</v>
      </c>
      <c r="T6" s="27">
        <v>2032</v>
      </c>
      <c r="U6" s="27">
        <v>2033</v>
      </c>
      <c r="V6" s="27">
        <v>2034</v>
      </c>
      <c r="W6" s="27">
        <v>2035</v>
      </c>
      <c r="X6" s="27">
        <v>2036</v>
      </c>
      <c r="Y6" s="27">
        <v>2037</v>
      </c>
      <c r="Z6" s="27">
        <v>2038</v>
      </c>
      <c r="AA6" s="27">
        <v>2039</v>
      </c>
      <c r="AB6" s="27">
        <v>2040</v>
      </c>
      <c r="AC6" s="27">
        <v>2041</v>
      </c>
      <c r="AD6" s="27">
        <v>2042</v>
      </c>
      <c r="AE6" s="27">
        <v>2043</v>
      </c>
      <c r="AF6" s="27">
        <v>2044</v>
      </c>
      <c r="AG6" s="27">
        <v>2045</v>
      </c>
      <c r="AH6" s="27">
        <v>2046</v>
      </c>
      <c r="AI6" s="27">
        <v>2047</v>
      </c>
      <c r="AJ6" s="27">
        <v>2048</v>
      </c>
      <c r="AK6" s="27">
        <v>2049</v>
      </c>
      <c r="AL6" s="27">
        <v>2050</v>
      </c>
    </row>
    <row r="7" spans="1:38">
      <c r="A7" s="284" t="s">
        <v>247</v>
      </c>
      <c r="B7" s="286">
        <v>8600</v>
      </c>
      <c r="C7" s="288">
        <v>8674.74</v>
      </c>
      <c r="D7" s="286" t="s">
        <v>248</v>
      </c>
      <c r="E7" s="139">
        <v>1</v>
      </c>
      <c r="F7" s="145">
        <f>E7*C7</f>
        <v>8674.74</v>
      </c>
      <c r="H7" s="288">
        <f t="shared" ref="H7:Q16" si="0">$F7*(1+$B$1)^(H$6-$B$2)</f>
        <v>8674.74</v>
      </c>
      <c r="I7" s="288">
        <f t="shared" si="0"/>
        <v>8674.74</v>
      </c>
      <c r="J7" s="288">
        <f t="shared" si="0"/>
        <v>8674.74</v>
      </c>
      <c r="K7" s="288">
        <f t="shared" si="0"/>
        <v>8674.74</v>
      </c>
      <c r="L7" s="288">
        <f t="shared" si="0"/>
        <v>8674.74</v>
      </c>
      <c r="M7" s="288">
        <f t="shared" si="0"/>
        <v>8674.74</v>
      </c>
      <c r="N7" s="288">
        <f t="shared" si="0"/>
        <v>8674.74</v>
      </c>
      <c r="O7" s="288">
        <f t="shared" si="0"/>
        <v>8674.74</v>
      </c>
      <c r="P7" s="288">
        <f t="shared" si="0"/>
        <v>8674.74</v>
      </c>
      <c r="Q7" s="288">
        <f t="shared" si="0"/>
        <v>8674.74</v>
      </c>
      <c r="R7" s="288">
        <f t="shared" ref="R7:AA16" si="1">$F7*(1+$B$1)^(R$6-$B$2)</f>
        <v>8674.74</v>
      </c>
      <c r="S7" s="288">
        <f t="shared" si="1"/>
        <v>8674.74</v>
      </c>
      <c r="T7" s="288">
        <f t="shared" si="1"/>
        <v>8674.74</v>
      </c>
      <c r="U7" s="288">
        <f t="shared" si="1"/>
        <v>8674.74</v>
      </c>
      <c r="V7" s="288">
        <f t="shared" si="1"/>
        <v>8674.74</v>
      </c>
      <c r="W7" s="288">
        <f t="shared" si="1"/>
        <v>8674.74</v>
      </c>
      <c r="X7" s="288">
        <f t="shared" si="1"/>
        <v>8674.74</v>
      </c>
      <c r="Y7" s="288">
        <f t="shared" si="1"/>
        <v>8674.74</v>
      </c>
      <c r="Z7" s="288">
        <f t="shared" si="1"/>
        <v>8674.74</v>
      </c>
      <c r="AA7" s="288">
        <f t="shared" si="1"/>
        <v>8674.74</v>
      </c>
      <c r="AB7" s="288">
        <f t="shared" ref="AB7:AL16" si="2">$F7*(1+$B$1)^(AB$6-$B$2)</f>
        <v>8674.74</v>
      </c>
      <c r="AC7" s="288">
        <f t="shared" si="2"/>
        <v>8674.74</v>
      </c>
      <c r="AD7" s="288">
        <f t="shared" si="2"/>
        <v>8674.74</v>
      </c>
      <c r="AE7" s="288">
        <f t="shared" si="2"/>
        <v>8674.74</v>
      </c>
      <c r="AF7" s="288">
        <f t="shared" si="2"/>
        <v>8674.74</v>
      </c>
      <c r="AG7" s="288">
        <f t="shared" si="2"/>
        <v>8674.74</v>
      </c>
      <c r="AH7" s="288">
        <f t="shared" si="2"/>
        <v>8674.74</v>
      </c>
      <c r="AI7" s="288">
        <f t="shared" si="2"/>
        <v>8674.74</v>
      </c>
      <c r="AJ7" s="288">
        <f t="shared" si="2"/>
        <v>8674.74</v>
      </c>
      <c r="AK7" s="288">
        <f t="shared" si="2"/>
        <v>8674.74</v>
      </c>
      <c r="AL7" s="288">
        <f t="shared" si="2"/>
        <v>8674.74</v>
      </c>
    </row>
    <row r="8" spans="1:38">
      <c r="A8" s="367" t="s">
        <v>250</v>
      </c>
      <c r="B8" s="386">
        <v>8135</v>
      </c>
      <c r="C8" s="388">
        <v>5674.7</v>
      </c>
      <c r="D8" s="286" t="s">
        <v>251</v>
      </c>
      <c r="E8" s="139">
        <v>0.5</v>
      </c>
      <c r="F8" s="145">
        <f>E8*C8</f>
        <v>2837.35</v>
      </c>
      <c r="H8" s="288">
        <f t="shared" si="0"/>
        <v>2837.35</v>
      </c>
      <c r="I8" s="288">
        <f t="shared" si="0"/>
        <v>2837.35</v>
      </c>
      <c r="J8" s="288">
        <f t="shared" si="0"/>
        <v>2837.35</v>
      </c>
      <c r="K8" s="288">
        <f t="shared" si="0"/>
        <v>2837.35</v>
      </c>
      <c r="L8" s="288">
        <f t="shared" si="0"/>
        <v>2837.35</v>
      </c>
      <c r="M8" s="288">
        <f t="shared" si="0"/>
        <v>2837.35</v>
      </c>
      <c r="N8" s="288">
        <f t="shared" si="0"/>
        <v>2837.35</v>
      </c>
      <c r="O8" s="288">
        <f t="shared" si="0"/>
        <v>2837.35</v>
      </c>
      <c r="P8" s="288">
        <f t="shared" si="0"/>
        <v>2837.35</v>
      </c>
      <c r="Q8" s="288">
        <f t="shared" si="0"/>
        <v>2837.35</v>
      </c>
      <c r="R8" s="288">
        <f t="shared" si="1"/>
        <v>2837.35</v>
      </c>
      <c r="S8" s="288">
        <f t="shared" si="1"/>
        <v>2837.35</v>
      </c>
      <c r="T8" s="288">
        <f t="shared" si="1"/>
        <v>2837.35</v>
      </c>
      <c r="U8" s="288">
        <f t="shared" si="1"/>
        <v>2837.35</v>
      </c>
      <c r="V8" s="288">
        <f t="shared" si="1"/>
        <v>2837.35</v>
      </c>
      <c r="W8" s="288">
        <f t="shared" si="1"/>
        <v>2837.35</v>
      </c>
      <c r="X8" s="288">
        <f t="shared" si="1"/>
        <v>2837.35</v>
      </c>
      <c r="Y8" s="288">
        <f t="shared" si="1"/>
        <v>2837.35</v>
      </c>
      <c r="Z8" s="288">
        <f t="shared" si="1"/>
        <v>2837.35</v>
      </c>
      <c r="AA8" s="288">
        <f t="shared" si="1"/>
        <v>2837.35</v>
      </c>
      <c r="AB8" s="288">
        <f t="shared" si="2"/>
        <v>2837.35</v>
      </c>
      <c r="AC8" s="288">
        <f t="shared" si="2"/>
        <v>2837.35</v>
      </c>
      <c r="AD8" s="288">
        <f t="shared" si="2"/>
        <v>2837.35</v>
      </c>
      <c r="AE8" s="288">
        <f t="shared" si="2"/>
        <v>2837.35</v>
      </c>
      <c r="AF8" s="288">
        <f t="shared" si="2"/>
        <v>2837.35</v>
      </c>
      <c r="AG8" s="288">
        <f t="shared" si="2"/>
        <v>2837.35</v>
      </c>
      <c r="AH8" s="288">
        <f t="shared" si="2"/>
        <v>2837.35</v>
      </c>
      <c r="AI8" s="288">
        <f t="shared" si="2"/>
        <v>2837.35</v>
      </c>
      <c r="AJ8" s="288">
        <f t="shared" si="2"/>
        <v>2837.35</v>
      </c>
      <c r="AK8" s="288">
        <f t="shared" si="2"/>
        <v>2837.35</v>
      </c>
      <c r="AL8" s="288">
        <f t="shared" si="2"/>
        <v>2837.35</v>
      </c>
    </row>
    <row r="9" spans="1:38">
      <c r="A9" s="368"/>
      <c r="B9" s="387"/>
      <c r="C9" s="389"/>
      <c r="D9" s="286" t="s">
        <v>253</v>
      </c>
      <c r="E9" s="139">
        <v>0.5</v>
      </c>
      <c r="F9" s="145">
        <f>E9*C8</f>
        <v>2837.35</v>
      </c>
      <c r="H9" s="288">
        <f t="shared" si="0"/>
        <v>2837.35</v>
      </c>
      <c r="I9" s="288">
        <f t="shared" si="0"/>
        <v>2837.35</v>
      </c>
      <c r="J9" s="288">
        <f t="shared" si="0"/>
        <v>2837.35</v>
      </c>
      <c r="K9" s="288">
        <f t="shared" si="0"/>
        <v>2837.35</v>
      </c>
      <c r="L9" s="288">
        <f t="shared" si="0"/>
        <v>2837.35</v>
      </c>
      <c r="M9" s="288">
        <f t="shared" si="0"/>
        <v>2837.35</v>
      </c>
      <c r="N9" s="288">
        <f t="shared" si="0"/>
        <v>2837.35</v>
      </c>
      <c r="O9" s="288">
        <f t="shared" si="0"/>
        <v>2837.35</v>
      </c>
      <c r="P9" s="288">
        <f t="shared" si="0"/>
        <v>2837.35</v>
      </c>
      <c r="Q9" s="288">
        <f t="shared" si="0"/>
        <v>2837.35</v>
      </c>
      <c r="R9" s="288">
        <f t="shared" si="1"/>
        <v>2837.35</v>
      </c>
      <c r="S9" s="288">
        <f t="shared" si="1"/>
        <v>2837.35</v>
      </c>
      <c r="T9" s="288">
        <f t="shared" si="1"/>
        <v>2837.35</v>
      </c>
      <c r="U9" s="288">
        <f t="shared" si="1"/>
        <v>2837.35</v>
      </c>
      <c r="V9" s="288">
        <f t="shared" si="1"/>
        <v>2837.35</v>
      </c>
      <c r="W9" s="288">
        <f t="shared" si="1"/>
        <v>2837.35</v>
      </c>
      <c r="X9" s="288">
        <f t="shared" si="1"/>
        <v>2837.35</v>
      </c>
      <c r="Y9" s="288">
        <f t="shared" si="1"/>
        <v>2837.35</v>
      </c>
      <c r="Z9" s="288">
        <f t="shared" si="1"/>
        <v>2837.35</v>
      </c>
      <c r="AA9" s="288">
        <f t="shared" si="1"/>
        <v>2837.35</v>
      </c>
      <c r="AB9" s="288">
        <f t="shared" si="2"/>
        <v>2837.35</v>
      </c>
      <c r="AC9" s="288">
        <f t="shared" si="2"/>
        <v>2837.35</v>
      </c>
      <c r="AD9" s="288">
        <f t="shared" si="2"/>
        <v>2837.35</v>
      </c>
      <c r="AE9" s="288">
        <f t="shared" si="2"/>
        <v>2837.35</v>
      </c>
      <c r="AF9" s="288">
        <f t="shared" si="2"/>
        <v>2837.35</v>
      </c>
      <c r="AG9" s="288">
        <f t="shared" si="2"/>
        <v>2837.35</v>
      </c>
      <c r="AH9" s="288">
        <f t="shared" si="2"/>
        <v>2837.35</v>
      </c>
      <c r="AI9" s="288">
        <f t="shared" si="2"/>
        <v>2837.35</v>
      </c>
      <c r="AJ9" s="288">
        <f t="shared" si="2"/>
        <v>2837.35</v>
      </c>
      <c r="AK9" s="288">
        <f t="shared" si="2"/>
        <v>2837.35</v>
      </c>
      <c r="AL9" s="288">
        <f t="shared" si="2"/>
        <v>2837.35</v>
      </c>
    </row>
    <row r="10" spans="1:38">
      <c r="A10" s="62" t="s">
        <v>254</v>
      </c>
      <c r="B10" s="286">
        <v>3509</v>
      </c>
      <c r="C10" s="288">
        <v>1130.6199999999999</v>
      </c>
      <c r="D10" s="286" t="s">
        <v>253</v>
      </c>
      <c r="E10" s="139">
        <v>1</v>
      </c>
      <c r="F10" s="145">
        <f t="shared" ref="F10:F15" si="3">E10*C10</f>
        <v>1130.6199999999999</v>
      </c>
      <c r="H10" s="288">
        <f t="shared" si="0"/>
        <v>1130.6199999999999</v>
      </c>
      <c r="I10" s="288">
        <f t="shared" si="0"/>
        <v>1130.6199999999999</v>
      </c>
      <c r="J10" s="288">
        <f t="shared" si="0"/>
        <v>1130.6199999999999</v>
      </c>
      <c r="K10" s="288">
        <f t="shared" si="0"/>
        <v>1130.6199999999999</v>
      </c>
      <c r="L10" s="288">
        <f t="shared" si="0"/>
        <v>1130.6199999999999</v>
      </c>
      <c r="M10" s="288">
        <f t="shared" si="0"/>
        <v>1130.6199999999999</v>
      </c>
      <c r="N10" s="288">
        <f t="shared" si="0"/>
        <v>1130.6199999999999</v>
      </c>
      <c r="O10" s="288">
        <f t="shared" si="0"/>
        <v>1130.6199999999999</v>
      </c>
      <c r="P10" s="288">
        <f t="shared" si="0"/>
        <v>1130.6199999999999</v>
      </c>
      <c r="Q10" s="288">
        <f t="shared" si="0"/>
        <v>1130.6199999999999</v>
      </c>
      <c r="R10" s="288">
        <f t="shared" si="1"/>
        <v>1130.6199999999999</v>
      </c>
      <c r="S10" s="288">
        <f t="shared" si="1"/>
        <v>1130.6199999999999</v>
      </c>
      <c r="T10" s="288">
        <f t="shared" si="1"/>
        <v>1130.6199999999999</v>
      </c>
      <c r="U10" s="288">
        <f t="shared" si="1"/>
        <v>1130.6199999999999</v>
      </c>
      <c r="V10" s="288">
        <f t="shared" si="1"/>
        <v>1130.6199999999999</v>
      </c>
      <c r="W10" s="288">
        <f t="shared" si="1"/>
        <v>1130.6199999999999</v>
      </c>
      <c r="X10" s="288">
        <f t="shared" si="1"/>
        <v>1130.6199999999999</v>
      </c>
      <c r="Y10" s="288">
        <f t="shared" si="1"/>
        <v>1130.6199999999999</v>
      </c>
      <c r="Z10" s="288">
        <f t="shared" si="1"/>
        <v>1130.6199999999999</v>
      </c>
      <c r="AA10" s="288">
        <f t="shared" si="1"/>
        <v>1130.6199999999999</v>
      </c>
      <c r="AB10" s="288">
        <f t="shared" si="2"/>
        <v>1130.6199999999999</v>
      </c>
      <c r="AC10" s="288">
        <f t="shared" si="2"/>
        <v>1130.6199999999999</v>
      </c>
      <c r="AD10" s="288">
        <f t="shared" si="2"/>
        <v>1130.6199999999999</v>
      </c>
      <c r="AE10" s="288">
        <f t="shared" si="2"/>
        <v>1130.6199999999999</v>
      </c>
      <c r="AF10" s="288">
        <f t="shared" si="2"/>
        <v>1130.6199999999999</v>
      </c>
      <c r="AG10" s="288">
        <f t="shared" si="2"/>
        <v>1130.6199999999999</v>
      </c>
      <c r="AH10" s="288">
        <f t="shared" si="2"/>
        <v>1130.6199999999999</v>
      </c>
      <c r="AI10" s="288">
        <f t="shared" si="2"/>
        <v>1130.6199999999999</v>
      </c>
      <c r="AJ10" s="288">
        <f t="shared" si="2"/>
        <v>1130.6199999999999</v>
      </c>
      <c r="AK10" s="288">
        <f t="shared" si="2"/>
        <v>1130.6199999999999</v>
      </c>
      <c r="AL10" s="288">
        <f t="shared" si="2"/>
        <v>1130.6199999999999</v>
      </c>
    </row>
    <row r="11" spans="1:38">
      <c r="A11" s="62" t="s">
        <v>255</v>
      </c>
      <c r="B11" s="286">
        <v>3160</v>
      </c>
      <c r="C11" s="288">
        <v>5139.54</v>
      </c>
      <c r="D11" s="286" t="s">
        <v>253</v>
      </c>
      <c r="E11" s="139">
        <v>1</v>
      </c>
      <c r="F11" s="145">
        <f t="shared" si="3"/>
        <v>5139.54</v>
      </c>
      <c r="H11" s="288">
        <f t="shared" si="0"/>
        <v>5139.54</v>
      </c>
      <c r="I11" s="288">
        <f t="shared" si="0"/>
        <v>5139.54</v>
      </c>
      <c r="J11" s="288">
        <f t="shared" si="0"/>
        <v>5139.54</v>
      </c>
      <c r="K11" s="288">
        <f t="shared" si="0"/>
        <v>5139.54</v>
      </c>
      <c r="L11" s="288">
        <f t="shared" si="0"/>
        <v>5139.54</v>
      </c>
      <c r="M11" s="288">
        <f t="shared" si="0"/>
        <v>5139.54</v>
      </c>
      <c r="N11" s="288">
        <f t="shared" si="0"/>
        <v>5139.54</v>
      </c>
      <c r="O11" s="288">
        <f t="shared" si="0"/>
        <v>5139.54</v>
      </c>
      <c r="P11" s="288">
        <f t="shared" si="0"/>
        <v>5139.54</v>
      </c>
      <c r="Q11" s="288">
        <f t="shared" si="0"/>
        <v>5139.54</v>
      </c>
      <c r="R11" s="288">
        <f t="shared" si="1"/>
        <v>5139.54</v>
      </c>
      <c r="S11" s="288">
        <f t="shared" si="1"/>
        <v>5139.54</v>
      </c>
      <c r="T11" s="288">
        <f t="shared" si="1"/>
        <v>5139.54</v>
      </c>
      <c r="U11" s="288">
        <f t="shared" si="1"/>
        <v>5139.54</v>
      </c>
      <c r="V11" s="288">
        <f t="shared" si="1"/>
        <v>5139.54</v>
      </c>
      <c r="W11" s="288">
        <f t="shared" si="1"/>
        <v>5139.54</v>
      </c>
      <c r="X11" s="288">
        <f t="shared" si="1"/>
        <v>5139.54</v>
      </c>
      <c r="Y11" s="288">
        <f t="shared" si="1"/>
        <v>5139.54</v>
      </c>
      <c r="Z11" s="288">
        <f t="shared" si="1"/>
        <v>5139.54</v>
      </c>
      <c r="AA11" s="288">
        <f t="shared" si="1"/>
        <v>5139.54</v>
      </c>
      <c r="AB11" s="288">
        <f t="shared" si="2"/>
        <v>5139.54</v>
      </c>
      <c r="AC11" s="288">
        <f t="shared" si="2"/>
        <v>5139.54</v>
      </c>
      <c r="AD11" s="288">
        <f t="shared" si="2"/>
        <v>5139.54</v>
      </c>
      <c r="AE11" s="288">
        <f t="shared" si="2"/>
        <v>5139.54</v>
      </c>
      <c r="AF11" s="288">
        <f t="shared" si="2"/>
        <v>5139.54</v>
      </c>
      <c r="AG11" s="288">
        <f t="shared" si="2"/>
        <v>5139.54</v>
      </c>
      <c r="AH11" s="288">
        <f t="shared" si="2"/>
        <v>5139.54</v>
      </c>
      <c r="AI11" s="288">
        <f t="shared" si="2"/>
        <v>5139.54</v>
      </c>
      <c r="AJ11" s="288">
        <f t="shared" si="2"/>
        <v>5139.54</v>
      </c>
      <c r="AK11" s="288">
        <f t="shared" si="2"/>
        <v>5139.54</v>
      </c>
      <c r="AL11" s="288">
        <f t="shared" si="2"/>
        <v>5139.54</v>
      </c>
    </row>
    <row r="12" spans="1:38">
      <c r="A12" s="62" t="s">
        <v>256</v>
      </c>
      <c r="B12" s="286">
        <v>7031</v>
      </c>
      <c r="C12" s="288">
        <v>3769</v>
      </c>
      <c r="D12" s="286" t="s">
        <v>253</v>
      </c>
      <c r="E12" s="139">
        <v>1</v>
      </c>
      <c r="F12" s="145">
        <f t="shared" si="3"/>
        <v>3769</v>
      </c>
      <c r="H12" s="288">
        <f t="shared" si="0"/>
        <v>3769</v>
      </c>
      <c r="I12" s="288">
        <f t="shared" si="0"/>
        <v>3769</v>
      </c>
      <c r="J12" s="288">
        <f t="shared" si="0"/>
        <v>3769</v>
      </c>
      <c r="K12" s="288">
        <f t="shared" si="0"/>
        <v>3769</v>
      </c>
      <c r="L12" s="288">
        <f t="shared" si="0"/>
        <v>3769</v>
      </c>
      <c r="M12" s="288">
        <f t="shared" si="0"/>
        <v>3769</v>
      </c>
      <c r="N12" s="288">
        <f t="shared" si="0"/>
        <v>3769</v>
      </c>
      <c r="O12" s="288">
        <f t="shared" si="0"/>
        <v>3769</v>
      </c>
      <c r="P12" s="288">
        <f t="shared" si="0"/>
        <v>3769</v>
      </c>
      <c r="Q12" s="288">
        <f t="shared" si="0"/>
        <v>3769</v>
      </c>
      <c r="R12" s="288">
        <f t="shared" si="1"/>
        <v>3769</v>
      </c>
      <c r="S12" s="288">
        <f t="shared" si="1"/>
        <v>3769</v>
      </c>
      <c r="T12" s="288">
        <f t="shared" si="1"/>
        <v>3769</v>
      </c>
      <c r="U12" s="288">
        <f t="shared" si="1"/>
        <v>3769</v>
      </c>
      <c r="V12" s="288">
        <f t="shared" si="1"/>
        <v>3769</v>
      </c>
      <c r="W12" s="288">
        <f t="shared" si="1"/>
        <v>3769</v>
      </c>
      <c r="X12" s="288">
        <f t="shared" si="1"/>
        <v>3769</v>
      </c>
      <c r="Y12" s="288">
        <f t="shared" si="1"/>
        <v>3769</v>
      </c>
      <c r="Z12" s="288">
        <f t="shared" si="1"/>
        <v>3769</v>
      </c>
      <c r="AA12" s="288">
        <f t="shared" si="1"/>
        <v>3769</v>
      </c>
      <c r="AB12" s="288">
        <f t="shared" si="2"/>
        <v>3769</v>
      </c>
      <c r="AC12" s="288">
        <f t="shared" si="2"/>
        <v>3769</v>
      </c>
      <c r="AD12" s="288">
        <f t="shared" si="2"/>
        <v>3769</v>
      </c>
      <c r="AE12" s="288">
        <f t="shared" si="2"/>
        <v>3769</v>
      </c>
      <c r="AF12" s="288">
        <f t="shared" si="2"/>
        <v>3769</v>
      </c>
      <c r="AG12" s="288">
        <f t="shared" si="2"/>
        <v>3769</v>
      </c>
      <c r="AH12" s="288">
        <f t="shared" si="2"/>
        <v>3769</v>
      </c>
      <c r="AI12" s="288">
        <f t="shared" si="2"/>
        <v>3769</v>
      </c>
      <c r="AJ12" s="288">
        <f t="shared" si="2"/>
        <v>3769</v>
      </c>
      <c r="AK12" s="288">
        <f t="shared" si="2"/>
        <v>3769</v>
      </c>
      <c r="AL12" s="288">
        <f t="shared" si="2"/>
        <v>3769</v>
      </c>
    </row>
    <row r="13" spans="1:38">
      <c r="A13" s="62" t="s">
        <v>258</v>
      </c>
      <c r="B13" s="286">
        <v>3759</v>
      </c>
      <c r="C13" s="288">
        <v>3570.38</v>
      </c>
      <c r="D13" s="286" t="s">
        <v>253</v>
      </c>
      <c r="E13" s="139">
        <v>1</v>
      </c>
      <c r="F13" s="145">
        <f t="shared" si="3"/>
        <v>3570.38</v>
      </c>
      <c r="H13" s="288">
        <f t="shared" si="0"/>
        <v>3570.38</v>
      </c>
      <c r="I13" s="288">
        <f t="shared" si="0"/>
        <v>3570.38</v>
      </c>
      <c r="J13" s="288">
        <f t="shared" si="0"/>
        <v>3570.38</v>
      </c>
      <c r="K13" s="288">
        <f t="shared" si="0"/>
        <v>3570.38</v>
      </c>
      <c r="L13" s="288">
        <f t="shared" si="0"/>
        <v>3570.38</v>
      </c>
      <c r="M13" s="288">
        <f t="shared" si="0"/>
        <v>3570.38</v>
      </c>
      <c r="N13" s="288">
        <f t="shared" si="0"/>
        <v>3570.38</v>
      </c>
      <c r="O13" s="288">
        <f t="shared" si="0"/>
        <v>3570.38</v>
      </c>
      <c r="P13" s="288">
        <f t="shared" si="0"/>
        <v>3570.38</v>
      </c>
      <c r="Q13" s="288">
        <f t="shared" si="0"/>
        <v>3570.38</v>
      </c>
      <c r="R13" s="288">
        <f t="shared" si="1"/>
        <v>3570.38</v>
      </c>
      <c r="S13" s="288">
        <f t="shared" si="1"/>
        <v>3570.38</v>
      </c>
      <c r="T13" s="288">
        <f t="shared" si="1"/>
        <v>3570.38</v>
      </c>
      <c r="U13" s="288">
        <f t="shared" si="1"/>
        <v>3570.38</v>
      </c>
      <c r="V13" s="288">
        <f t="shared" si="1"/>
        <v>3570.38</v>
      </c>
      <c r="W13" s="288">
        <f t="shared" si="1"/>
        <v>3570.38</v>
      </c>
      <c r="X13" s="288">
        <f t="shared" si="1"/>
        <v>3570.38</v>
      </c>
      <c r="Y13" s="288">
        <f t="shared" si="1"/>
        <v>3570.38</v>
      </c>
      <c r="Z13" s="288">
        <f t="shared" si="1"/>
        <v>3570.38</v>
      </c>
      <c r="AA13" s="288">
        <f t="shared" si="1"/>
        <v>3570.38</v>
      </c>
      <c r="AB13" s="288">
        <f t="shared" si="2"/>
        <v>3570.38</v>
      </c>
      <c r="AC13" s="288">
        <f t="shared" si="2"/>
        <v>3570.38</v>
      </c>
      <c r="AD13" s="288">
        <f t="shared" si="2"/>
        <v>3570.38</v>
      </c>
      <c r="AE13" s="288">
        <f t="shared" si="2"/>
        <v>3570.38</v>
      </c>
      <c r="AF13" s="288">
        <f t="shared" si="2"/>
        <v>3570.38</v>
      </c>
      <c r="AG13" s="288">
        <f t="shared" si="2"/>
        <v>3570.38</v>
      </c>
      <c r="AH13" s="288">
        <f t="shared" si="2"/>
        <v>3570.38</v>
      </c>
      <c r="AI13" s="288">
        <f t="shared" si="2"/>
        <v>3570.38</v>
      </c>
      <c r="AJ13" s="288">
        <f t="shared" si="2"/>
        <v>3570.38</v>
      </c>
      <c r="AK13" s="288">
        <f t="shared" si="2"/>
        <v>3570.38</v>
      </c>
      <c r="AL13" s="288">
        <f t="shared" si="2"/>
        <v>3570.38</v>
      </c>
    </row>
    <row r="14" spans="1:38">
      <c r="A14" s="62" t="s">
        <v>259</v>
      </c>
      <c r="B14" s="286">
        <v>21000</v>
      </c>
      <c r="C14" s="288">
        <v>11510.33</v>
      </c>
      <c r="D14" s="286" t="s">
        <v>252</v>
      </c>
      <c r="E14" s="139">
        <v>1</v>
      </c>
      <c r="F14" s="145">
        <f t="shared" si="3"/>
        <v>11510.33</v>
      </c>
      <c r="H14" s="288">
        <f t="shared" si="0"/>
        <v>11510.33</v>
      </c>
      <c r="I14" s="288">
        <f t="shared" si="0"/>
        <v>11510.33</v>
      </c>
      <c r="J14" s="288">
        <f t="shared" si="0"/>
        <v>11510.33</v>
      </c>
      <c r="K14" s="288">
        <f t="shared" si="0"/>
        <v>11510.33</v>
      </c>
      <c r="L14" s="288">
        <f t="shared" si="0"/>
        <v>11510.33</v>
      </c>
      <c r="M14" s="288">
        <f t="shared" si="0"/>
        <v>11510.33</v>
      </c>
      <c r="N14" s="288">
        <f t="shared" si="0"/>
        <v>11510.33</v>
      </c>
      <c r="O14" s="288">
        <f t="shared" si="0"/>
        <v>11510.33</v>
      </c>
      <c r="P14" s="288">
        <f t="shared" si="0"/>
        <v>11510.33</v>
      </c>
      <c r="Q14" s="288">
        <f t="shared" si="0"/>
        <v>11510.33</v>
      </c>
      <c r="R14" s="288">
        <f t="shared" si="1"/>
        <v>11510.33</v>
      </c>
      <c r="S14" s="288">
        <f t="shared" si="1"/>
        <v>11510.33</v>
      </c>
      <c r="T14" s="288">
        <f t="shared" si="1"/>
        <v>11510.33</v>
      </c>
      <c r="U14" s="288">
        <f t="shared" si="1"/>
        <v>11510.33</v>
      </c>
      <c r="V14" s="288">
        <f t="shared" si="1"/>
        <v>11510.33</v>
      </c>
      <c r="W14" s="288">
        <f t="shared" si="1"/>
        <v>11510.33</v>
      </c>
      <c r="X14" s="288">
        <f t="shared" si="1"/>
        <v>11510.33</v>
      </c>
      <c r="Y14" s="288">
        <f t="shared" si="1"/>
        <v>11510.33</v>
      </c>
      <c r="Z14" s="288">
        <f t="shared" si="1"/>
        <v>11510.33</v>
      </c>
      <c r="AA14" s="288">
        <f t="shared" si="1"/>
        <v>11510.33</v>
      </c>
      <c r="AB14" s="288">
        <f t="shared" si="2"/>
        <v>11510.33</v>
      </c>
      <c r="AC14" s="288">
        <f t="shared" si="2"/>
        <v>11510.33</v>
      </c>
      <c r="AD14" s="288">
        <f t="shared" si="2"/>
        <v>11510.33</v>
      </c>
      <c r="AE14" s="288">
        <f t="shared" si="2"/>
        <v>11510.33</v>
      </c>
      <c r="AF14" s="288">
        <f t="shared" si="2"/>
        <v>11510.33</v>
      </c>
      <c r="AG14" s="288">
        <f t="shared" si="2"/>
        <v>11510.33</v>
      </c>
      <c r="AH14" s="288">
        <f t="shared" si="2"/>
        <v>11510.33</v>
      </c>
      <c r="AI14" s="288">
        <f t="shared" si="2"/>
        <v>11510.33</v>
      </c>
      <c r="AJ14" s="288">
        <f t="shared" si="2"/>
        <v>11510.33</v>
      </c>
      <c r="AK14" s="288">
        <f t="shared" si="2"/>
        <v>11510.33</v>
      </c>
      <c r="AL14" s="288">
        <f t="shared" si="2"/>
        <v>11510.33</v>
      </c>
    </row>
    <row r="15" spans="1:38">
      <c r="A15" s="367" t="s">
        <v>260</v>
      </c>
      <c r="B15" s="386">
        <v>5541</v>
      </c>
      <c r="C15" s="388">
        <v>4490</v>
      </c>
      <c r="D15" s="286" t="s">
        <v>261</v>
      </c>
      <c r="E15" s="139">
        <v>0.5</v>
      </c>
      <c r="F15" s="145">
        <f t="shared" si="3"/>
        <v>2245</v>
      </c>
      <c r="H15" s="288">
        <f t="shared" si="0"/>
        <v>2245</v>
      </c>
      <c r="I15" s="288">
        <f t="shared" si="0"/>
        <v>2245</v>
      </c>
      <c r="J15" s="288">
        <f t="shared" si="0"/>
        <v>2245</v>
      </c>
      <c r="K15" s="288">
        <f t="shared" si="0"/>
        <v>2245</v>
      </c>
      <c r="L15" s="288">
        <f t="shared" si="0"/>
        <v>2245</v>
      </c>
      <c r="M15" s="288">
        <f t="shared" si="0"/>
        <v>2245</v>
      </c>
      <c r="N15" s="288">
        <f t="shared" si="0"/>
        <v>2245</v>
      </c>
      <c r="O15" s="288">
        <f t="shared" si="0"/>
        <v>2245</v>
      </c>
      <c r="P15" s="288">
        <f t="shared" si="0"/>
        <v>2245</v>
      </c>
      <c r="Q15" s="288">
        <f t="shared" si="0"/>
        <v>2245</v>
      </c>
      <c r="R15" s="288">
        <f t="shared" si="1"/>
        <v>2245</v>
      </c>
      <c r="S15" s="288">
        <f t="shared" si="1"/>
        <v>2245</v>
      </c>
      <c r="T15" s="288">
        <f t="shared" si="1"/>
        <v>2245</v>
      </c>
      <c r="U15" s="288">
        <f t="shared" si="1"/>
        <v>2245</v>
      </c>
      <c r="V15" s="288">
        <f t="shared" si="1"/>
        <v>2245</v>
      </c>
      <c r="W15" s="288">
        <f t="shared" si="1"/>
        <v>2245</v>
      </c>
      <c r="X15" s="288">
        <f t="shared" si="1"/>
        <v>2245</v>
      </c>
      <c r="Y15" s="288">
        <f t="shared" si="1"/>
        <v>2245</v>
      </c>
      <c r="Z15" s="288">
        <f t="shared" si="1"/>
        <v>2245</v>
      </c>
      <c r="AA15" s="288">
        <f t="shared" si="1"/>
        <v>2245</v>
      </c>
      <c r="AB15" s="288">
        <f t="shared" si="2"/>
        <v>2245</v>
      </c>
      <c r="AC15" s="288">
        <f t="shared" si="2"/>
        <v>2245</v>
      </c>
      <c r="AD15" s="288">
        <f t="shared" si="2"/>
        <v>2245</v>
      </c>
      <c r="AE15" s="288">
        <f t="shared" si="2"/>
        <v>2245</v>
      </c>
      <c r="AF15" s="288">
        <f t="shared" si="2"/>
        <v>2245</v>
      </c>
      <c r="AG15" s="288">
        <f t="shared" si="2"/>
        <v>2245</v>
      </c>
      <c r="AH15" s="288">
        <f t="shared" si="2"/>
        <v>2245</v>
      </c>
      <c r="AI15" s="288">
        <f t="shared" si="2"/>
        <v>2245</v>
      </c>
      <c r="AJ15" s="288">
        <f t="shared" si="2"/>
        <v>2245</v>
      </c>
      <c r="AK15" s="288">
        <f t="shared" si="2"/>
        <v>2245</v>
      </c>
      <c r="AL15" s="288">
        <f t="shared" si="2"/>
        <v>2245</v>
      </c>
    </row>
    <row r="16" spans="1:38">
      <c r="A16" s="368"/>
      <c r="B16" s="387"/>
      <c r="C16" s="389"/>
      <c r="D16" s="286" t="s">
        <v>253</v>
      </c>
      <c r="E16" s="139">
        <v>0.5</v>
      </c>
      <c r="F16" s="145">
        <f>E16*C15</f>
        <v>2245</v>
      </c>
      <c r="H16" s="288">
        <f t="shared" si="0"/>
        <v>2245</v>
      </c>
      <c r="I16" s="288">
        <f t="shared" si="0"/>
        <v>2245</v>
      </c>
      <c r="J16" s="288">
        <f t="shared" si="0"/>
        <v>2245</v>
      </c>
      <c r="K16" s="288">
        <f t="shared" si="0"/>
        <v>2245</v>
      </c>
      <c r="L16" s="288">
        <f t="shared" si="0"/>
        <v>2245</v>
      </c>
      <c r="M16" s="288">
        <f t="shared" si="0"/>
        <v>2245</v>
      </c>
      <c r="N16" s="288">
        <f t="shared" si="0"/>
        <v>2245</v>
      </c>
      <c r="O16" s="288">
        <f t="shared" si="0"/>
        <v>2245</v>
      </c>
      <c r="P16" s="288">
        <f t="shared" si="0"/>
        <v>2245</v>
      </c>
      <c r="Q16" s="288">
        <f t="shared" si="0"/>
        <v>2245</v>
      </c>
      <c r="R16" s="288">
        <f t="shared" si="1"/>
        <v>2245</v>
      </c>
      <c r="S16" s="288">
        <f t="shared" si="1"/>
        <v>2245</v>
      </c>
      <c r="T16" s="288">
        <f t="shared" si="1"/>
        <v>2245</v>
      </c>
      <c r="U16" s="288">
        <f t="shared" si="1"/>
        <v>2245</v>
      </c>
      <c r="V16" s="288">
        <f t="shared" si="1"/>
        <v>2245</v>
      </c>
      <c r="W16" s="288">
        <f t="shared" si="1"/>
        <v>2245</v>
      </c>
      <c r="X16" s="288">
        <f t="shared" si="1"/>
        <v>2245</v>
      </c>
      <c r="Y16" s="288">
        <f t="shared" si="1"/>
        <v>2245</v>
      </c>
      <c r="Z16" s="288">
        <f t="shared" si="1"/>
        <v>2245</v>
      </c>
      <c r="AA16" s="288">
        <f t="shared" si="1"/>
        <v>2245</v>
      </c>
      <c r="AB16" s="288">
        <f t="shared" si="2"/>
        <v>2245</v>
      </c>
      <c r="AC16" s="288">
        <f t="shared" si="2"/>
        <v>2245</v>
      </c>
      <c r="AD16" s="288">
        <f t="shared" si="2"/>
        <v>2245</v>
      </c>
      <c r="AE16" s="288">
        <f t="shared" si="2"/>
        <v>2245</v>
      </c>
      <c r="AF16" s="288">
        <f t="shared" si="2"/>
        <v>2245</v>
      </c>
      <c r="AG16" s="288">
        <f t="shared" si="2"/>
        <v>2245</v>
      </c>
      <c r="AH16" s="288">
        <f t="shared" si="2"/>
        <v>2245</v>
      </c>
      <c r="AI16" s="288">
        <f t="shared" si="2"/>
        <v>2245</v>
      </c>
      <c r="AJ16" s="288">
        <f t="shared" si="2"/>
        <v>2245</v>
      </c>
      <c r="AK16" s="288">
        <f t="shared" si="2"/>
        <v>2245</v>
      </c>
      <c r="AL16" s="288">
        <f t="shared" si="2"/>
        <v>2245</v>
      </c>
    </row>
    <row r="17" spans="1:38">
      <c r="A17" s="62" t="s">
        <v>262</v>
      </c>
      <c r="B17" s="286">
        <v>4464</v>
      </c>
      <c r="C17" s="288">
        <v>3517</v>
      </c>
      <c r="D17" s="286" t="s">
        <v>248</v>
      </c>
      <c r="E17" s="139">
        <v>1</v>
      </c>
      <c r="F17" s="145">
        <f t="shared" ref="F17:F23" si="4">E17*C17</f>
        <v>3517</v>
      </c>
      <c r="H17" s="288">
        <f t="shared" ref="H17:Q23" si="5">$F17*(1+$B$1)^(H$6-$B$2)</f>
        <v>3517</v>
      </c>
      <c r="I17" s="288">
        <f t="shared" si="5"/>
        <v>3517</v>
      </c>
      <c r="J17" s="288">
        <f t="shared" si="5"/>
        <v>3517</v>
      </c>
      <c r="K17" s="288">
        <f t="shared" si="5"/>
        <v>3517</v>
      </c>
      <c r="L17" s="288">
        <f t="shared" si="5"/>
        <v>3517</v>
      </c>
      <c r="M17" s="288">
        <f t="shared" si="5"/>
        <v>3517</v>
      </c>
      <c r="N17" s="288">
        <f t="shared" si="5"/>
        <v>3517</v>
      </c>
      <c r="O17" s="288">
        <f t="shared" si="5"/>
        <v>3517</v>
      </c>
      <c r="P17" s="288">
        <f t="shared" si="5"/>
        <v>3517</v>
      </c>
      <c r="Q17" s="288">
        <f t="shared" si="5"/>
        <v>3517</v>
      </c>
      <c r="R17" s="288">
        <f t="shared" ref="R17:AA23" si="6">$F17*(1+$B$1)^(R$6-$B$2)</f>
        <v>3517</v>
      </c>
      <c r="S17" s="288">
        <f t="shared" si="6"/>
        <v>3517</v>
      </c>
      <c r="T17" s="288">
        <f t="shared" si="6"/>
        <v>3517</v>
      </c>
      <c r="U17" s="288">
        <f t="shared" si="6"/>
        <v>3517</v>
      </c>
      <c r="V17" s="288">
        <f t="shared" si="6"/>
        <v>3517</v>
      </c>
      <c r="W17" s="288">
        <f t="shared" si="6"/>
        <v>3517</v>
      </c>
      <c r="X17" s="288">
        <f t="shared" si="6"/>
        <v>3517</v>
      </c>
      <c r="Y17" s="288">
        <f t="shared" si="6"/>
        <v>3517</v>
      </c>
      <c r="Z17" s="288">
        <f t="shared" si="6"/>
        <v>3517</v>
      </c>
      <c r="AA17" s="288">
        <f t="shared" si="6"/>
        <v>3517</v>
      </c>
      <c r="AB17" s="288">
        <f t="shared" ref="AB17:AL23" si="7">$F17*(1+$B$1)^(AB$6-$B$2)</f>
        <v>3517</v>
      </c>
      <c r="AC17" s="288">
        <f t="shared" si="7"/>
        <v>3517</v>
      </c>
      <c r="AD17" s="288">
        <f t="shared" si="7"/>
        <v>3517</v>
      </c>
      <c r="AE17" s="288">
        <f t="shared" si="7"/>
        <v>3517</v>
      </c>
      <c r="AF17" s="288">
        <f t="shared" si="7"/>
        <v>3517</v>
      </c>
      <c r="AG17" s="288">
        <f t="shared" si="7"/>
        <v>3517</v>
      </c>
      <c r="AH17" s="288">
        <f t="shared" si="7"/>
        <v>3517</v>
      </c>
      <c r="AI17" s="288">
        <f t="shared" si="7"/>
        <v>3517</v>
      </c>
      <c r="AJ17" s="288">
        <f t="shared" si="7"/>
        <v>3517</v>
      </c>
      <c r="AK17" s="288">
        <f t="shared" si="7"/>
        <v>3517</v>
      </c>
      <c r="AL17" s="288">
        <f t="shared" si="7"/>
        <v>3517</v>
      </c>
    </row>
    <row r="18" spans="1:38">
      <c r="A18" s="62" t="s">
        <v>263</v>
      </c>
      <c r="B18" s="286">
        <v>3825</v>
      </c>
      <c r="C18" s="288">
        <v>2476</v>
      </c>
      <c r="D18" s="286" t="s">
        <v>248</v>
      </c>
      <c r="E18" s="139">
        <v>1</v>
      </c>
      <c r="F18" s="145">
        <f t="shared" si="4"/>
        <v>2476</v>
      </c>
      <c r="H18" s="288">
        <f t="shared" si="5"/>
        <v>2476</v>
      </c>
      <c r="I18" s="288">
        <f t="shared" si="5"/>
        <v>2476</v>
      </c>
      <c r="J18" s="288">
        <f t="shared" si="5"/>
        <v>2476</v>
      </c>
      <c r="K18" s="288">
        <f t="shared" si="5"/>
        <v>2476</v>
      </c>
      <c r="L18" s="288">
        <f t="shared" si="5"/>
        <v>2476</v>
      </c>
      <c r="M18" s="288">
        <f t="shared" si="5"/>
        <v>2476</v>
      </c>
      <c r="N18" s="288">
        <f t="shared" si="5"/>
        <v>2476</v>
      </c>
      <c r="O18" s="288">
        <f t="shared" si="5"/>
        <v>2476</v>
      </c>
      <c r="P18" s="288">
        <f t="shared" si="5"/>
        <v>2476</v>
      </c>
      <c r="Q18" s="288">
        <f t="shared" si="5"/>
        <v>2476</v>
      </c>
      <c r="R18" s="288">
        <f t="shared" si="6"/>
        <v>2476</v>
      </c>
      <c r="S18" s="288">
        <f t="shared" si="6"/>
        <v>2476</v>
      </c>
      <c r="T18" s="288">
        <f t="shared" si="6"/>
        <v>2476</v>
      </c>
      <c r="U18" s="288">
        <f t="shared" si="6"/>
        <v>2476</v>
      </c>
      <c r="V18" s="288">
        <f t="shared" si="6"/>
        <v>2476</v>
      </c>
      <c r="W18" s="288">
        <f t="shared" si="6"/>
        <v>2476</v>
      </c>
      <c r="X18" s="288">
        <f t="shared" si="6"/>
        <v>2476</v>
      </c>
      <c r="Y18" s="288">
        <f t="shared" si="6"/>
        <v>2476</v>
      </c>
      <c r="Z18" s="288">
        <f t="shared" si="6"/>
        <v>2476</v>
      </c>
      <c r="AA18" s="288">
        <f t="shared" si="6"/>
        <v>2476</v>
      </c>
      <c r="AB18" s="288">
        <f t="shared" si="7"/>
        <v>2476</v>
      </c>
      <c r="AC18" s="288">
        <f t="shared" si="7"/>
        <v>2476</v>
      </c>
      <c r="AD18" s="288">
        <f t="shared" si="7"/>
        <v>2476</v>
      </c>
      <c r="AE18" s="288">
        <f t="shared" si="7"/>
        <v>2476</v>
      </c>
      <c r="AF18" s="288">
        <f t="shared" si="7"/>
        <v>2476</v>
      </c>
      <c r="AG18" s="288">
        <f t="shared" si="7"/>
        <v>2476</v>
      </c>
      <c r="AH18" s="288">
        <f t="shared" si="7"/>
        <v>2476</v>
      </c>
      <c r="AI18" s="288">
        <f t="shared" si="7"/>
        <v>2476</v>
      </c>
      <c r="AJ18" s="288">
        <f t="shared" si="7"/>
        <v>2476</v>
      </c>
      <c r="AK18" s="288">
        <f t="shared" si="7"/>
        <v>2476</v>
      </c>
      <c r="AL18" s="288">
        <f t="shared" si="7"/>
        <v>2476</v>
      </c>
    </row>
    <row r="19" spans="1:38">
      <c r="A19" s="62" t="s">
        <v>264</v>
      </c>
      <c r="B19" s="286">
        <v>2348</v>
      </c>
      <c r="C19" s="288">
        <v>3025</v>
      </c>
      <c r="D19" s="286" t="s">
        <v>248</v>
      </c>
      <c r="E19" s="139">
        <v>1</v>
      </c>
      <c r="F19" s="145">
        <f t="shared" si="4"/>
        <v>3025</v>
      </c>
      <c r="H19" s="288">
        <f t="shared" si="5"/>
        <v>3025</v>
      </c>
      <c r="I19" s="288">
        <f t="shared" si="5"/>
        <v>3025</v>
      </c>
      <c r="J19" s="288">
        <f t="shared" si="5"/>
        <v>3025</v>
      </c>
      <c r="K19" s="288">
        <f t="shared" si="5"/>
        <v>3025</v>
      </c>
      <c r="L19" s="288">
        <f t="shared" si="5"/>
        <v>3025</v>
      </c>
      <c r="M19" s="288">
        <f t="shared" si="5"/>
        <v>3025</v>
      </c>
      <c r="N19" s="288">
        <f t="shared" si="5"/>
        <v>3025</v>
      </c>
      <c r="O19" s="288">
        <f t="shared" si="5"/>
        <v>3025</v>
      </c>
      <c r="P19" s="288">
        <f t="shared" si="5"/>
        <v>3025</v>
      </c>
      <c r="Q19" s="288">
        <f t="shared" si="5"/>
        <v>3025</v>
      </c>
      <c r="R19" s="288">
        <f t="shared" si="6"/>
        <v>3025</v>
      </c>
      <c r="S19" s="288">
        <f t="shared" si="6"/>
        <v>3025</v>
      </c>
      <c r="T19" s="288">
        <f t="shared" si="6"/>
        <v>3025</v>
      </c>
      <c r="U19" s="288">
        <f t="shared" si="6"/>
        <v>3025</v>
      </c>
      <c r="V19" s="288">
        <f t="shared" si="6"/>
        <v>3025</v>
      </c>
      <c r="W19" s="288">
        <f t="shared" si="6"/>
        <v>3025</v>
      </c>
      <c r="X19" s="288">
        <f t="shared" si="6"/>
        <v>3025</v>
      </c>
      <c r="Y19" s="288">
        <f t="shared" si="6"/>
        <v>3025</v>
      </c>
      <c r="Z19" s="288">
        <f t="shared" si="6"/>
        <v>3025</v>
      </c>
      <c r="AA19" s="288">
        <f t="shared" si="6"/>
        <v>3025</v>
      </c>
      <c r="AB19" s="288">
        <f t="shared" si="7"/>
        <v>3025</v>
      </c>
      <c r="AC19" s="288">
        <f t="shared" si="7"/>
        <v>3025</v>
      </c>
      <c r="AD19" s="288">
        <f t="shared" si="7"/>
        <v>3025</v>
      </c>
      <c r="AE19" s="288">
        <f t="shared" si="7"/>
        <v>3025</v>
      </c>
      <c r="AF19" s="288">
        <f t="shared" si="7"/>
        <v>3025</v>
      </c>
      <c r="AG19" s="288">
        <f t="shared" si="7"/>
        <v>3025</v>
      </c>
      <c r="AH19" s="288">
        <f t="shared" si="7"/>
        <v>3025</v>
      </c>
      <c r="AI19" s="288">
        <f t="shared" si="7"/>
        <v>3025</v>
      </c>
      <c r="AJ19" s="288">
        <f t="shared" si="7"/>
        <v>3025</v>
      </c>
      <c r="AK19" s="288">
        <f t="shared" si="7"/>
        <v>3025</v>
      </c>
      <c r="AL19" s="288">
        <f t="shared" si="7"/>
        <v>3025</v>
      </c>
    </row>
    <row r="20" spans="1:38">
      <c r="A20" s="62" t="s">
        <v>265</v>
      </c>
      <c r="B20" s="286">
        <v>5020</v>
      </c>
      <c r="C20" s="288">
        <v>2783</v>
      </c>
      <c r="D20" s="286" t="s">
        <v>253</v>
      </c>
      <c r="E20" s="139">
        <v>1</v>
      </c>
      <c r="F20" s="145">
        <f t="shared" si="4"/>
        <v>2783</v>
      </c>
      <c r="H20" s="288">
        <f t="shared" si="5"/>
        <v>2783</v>
      </c>
      <c r="I20" s="288">
        <f t="shared" si="5"/>
        <v>2783</v>
      </c>
      <c r="J20" s="288">
        <f t="shared" si="5"/>
        <v>2783</v>
      </c>
      <c r="K20" s="288">
        <f t="shared" si="5"/>
        <v>2783</v>
      </c>
      <c r="L20" s="288">
        <f t="shared" si="5"/>
        <v>2783</v>
      </c>
      <c r="M20" s="288">
        <f t="shared" si="5"/>
        <v>2783</v>
      </c>
      <c r="N20" s="288">
        <f t="shared" si="5"/>
        <v>2783</v>
      </c>
      <c r="O20" s="288">
        <f t="shared" si="5"/>
        <v>2783</v>
      </c>
      <c r="P20" s="288">
        <f t="shared" si="5"/>
        <v>2783</v>
      </c>
      <c r="Q20" s="288">
        <f t="shared" si="5"/>
        <v>2783</v>
      </c>
      <c r="R20" s="288">
        <f t="shared" si="6"/>
        <v>2783</v>
      </c>
      <c r="S20" s="288">
        <f t="shared" si="6"/>
        <v>2783</v>
      </c>
      <c r="T20" s="288">
        <f t="shared" si="6"/>
        <v>2783</v>
      </c>
      <c r="U20" s="288">
        <f t="shared" si="6"/>
        <v>2783</v>
      </c>
      <c r="V20" s="288">
        <f t="shared" si="6"/>
        <v>2783</v>
      </c>
      <c r="W20" s="288">
        <f t="shared" si="6"/>
        <v>2783</v>
      </c>
      <c r="X20" s="288">
        <f t="shared" si="6"/>
        <v>2783</v>
      </c>
      <c r="Y20" s="288">
        <f t="shared" si="6"/>
        <v>2783</v>
      </c>
      <c r="Z20" s="288">
        <f t="shared" si="6"/>
        <v>2783</v>
      </c>
      <c r="AA20" s="288">
        <f t="shared" si="6"/>
        <v>2783</v>
      </c>
      <c r="AB20" s="288">
        <f t="shared" si="7"/>
        <v>2783</v>
      </c>
      <c r="AC20" s="288">
        <f t="shared" si="7"/>
        <v>2783</v>
      </c>
      <c r="AD20" s="288">
        <f t="shared" si="7"/>
        <v>2783</v>
      </c>
      <c r="AE20" s="288">
        <f t="shared" si="7"/>
        <v>2783</v>
      </c>
      <c r="AF20" s="288">
        <f t="shared" si="7"/>
        <v>2783</v>
      </c>
      <c r="AG20" s="288">
        <f t="shared" si="7"/>
        <v>2783</v>
      </c>
      <c r="AH20" s="288">
        <f t="shared" si="7"/>
        <v>2783</v>
      </c>
      <c r="AI20" s="288">
        <f t="shared" si="7"/>
        <v>2783</v>
      </c>
      <c r="AJ20" s="288">
        <f t="shared" si="7"/>
        <v>2783</v>
      </c>
      <c r="AK20" s="288">
        <f t="shared" si="7"/>
        <v>2783</v>
      </c>
      <c r="AL20" s="288">
        <f t="shared" si="7"/>
        <v>2783</v>
      </c>
    </row>
    <row r="21" spans="1:38">
      <c r="A21" s="62" t="s">
        <v>266</v>
      </c>
      <c r="B21" s="286">
        <v>3348</v>
      </c>
      <c r="C21" s="288">
        <v>1047.98</v>
      </c>
      <c r="D21" s="286" t="s">
        <v>253</v>
      </c>
      <c r="E21" s="139">
        <v>1</v>
      </c>
      <c r="F21" s="145">
        <f t="shared" si="4"/>
        <v>1047.98</v>
      </c>
      <c r="H21" s="288">
        <f t="shared" si="5"/>
        <v>1047.98</v>
      </c>
      <c r="I21" s="288">
        <f t="shared" si="5"/>
        <v>1047.98</v>
      </c>
      <c r="J21" s="288">
        <f t="shared" si="5"/>
        <v>1047.98</v>
      </c>
      <c r="K21" s="288">
        <f t="shared" si="5"/>
        <v>1047.98</v>
      </c>
      <c r="L21" s="288">
        <f t="shared" si="5"/>
        <v>1047.98</v>
      </c>
      <c r="M21" s="288">
        <f t="shared" si="5"/>
        <v>1047.98</v>
      </c>
      <c r="N21" s="288">
        <f t="shared" si="5"/>
        <v>1047.98</v>
      </c>
      <c r="O21" s="288">
        <f t="shared" si="5"/>
        <v>1047.98</v>
      </c>
      <c r="P21" s="288">
        <f t="shared" si="5"/>
        <v>1047.98</v>
      </c>
      <c r="Q21" s="288">
        <f t="shared" si="5"/>
        <v>1047.98</v>
      </c>
      <c r="R21" s="288">
        <f t="shared" si="6"/>
        <v>1047.98</v>
      </c>
      <c r="S21" s="288">
        <f t="shared" si="6"/>
        <v>1047.98</v>
      </c>
      <c r="T21" s="288">
        <f t="shared" si="6"/>
        <v>1047.98</v>
      </c>
      <c r="U21" s="288">
        <f t="shared" si="6"/>
        <v>1047.98</v>
      </c>
      <c r="V21" s="288">
        <f t="shared" si="6"/>
        <v>1047.98</v>
      </c>
      <c r="W21" s="288">
        <f t="shared" si="6"/>
        <v>1047.98</v>
      </c>
      <c r="X21" s="288">
        <f t="shared" si="6"/>
        <v>1047.98</v>
      </c>
      <c r="Y21" s="288">
        <f t="shared" si="6"/>
        <v>1047.98</v>
      </c>
      <c r="Z21" s="288">
        <f t="shared" si="6"/>
        <v>1047.98</v>
      </c>
      <c r="AA21" s="288">
        <f t="shared" si="6"/>
        <v>1047.98</v>
      </c>
      <c r="AB21" s="288">
        <f t="shared" si="7"/>
        <v>1047.98</v>
      </c>
      <c r="AC21" s="288">
        <f t="shared" si="7"/>
        <v>1047.98</v>
      </c>
      <c r="AD21" s="288">
        <f t="shared" si="7"/>
        <v>1047.98</v>
      </c>
      <c r="AE21" s="288">
        <f t="shared" si="7"/>
        <v>1047.98</v>
      </c>
      <c r="AF21" s="288">
        <f t="shared" si="7"/>
        <v>1047.98</v>
      </c>
      <c r="AG21" s="288">
        <f t="shared" si="7"/>
        <v>1047.98</v>
      </c>
      <c r="AH21" s="288">
        <f t="shared" si="7"/>
        <v>1047.98</v>
      </c>
      <c r="AI21" s="288">
        <f t="shared" si="7"/>
        <v>1047.98</v>
      </c>
      <c r="AJ21" s="288">
        <f t="shared" si="7"/>
        <v>1047.98</v>
      </c>
      <c r="AK21" s="288">
        <f t="shared" si="7"/>
        <v>1047.98</v>
      </c>
      <c r="AL21" s="288">
        <f t="shared" si="7"/>
        <v>1047.98</v>
      </c>
    </row>
    <row r="22" spans="1:38">
      <c r="A22" s="62" t="s">
        <v>267</v>
      </c>
      <c r="B22" s="286">
        <v>3309</v>
      </c>
      <c r="C22" s="288">
        <v>773.87</v>
      </c>
      <c r="D22" s="286" t="s">
        <v>248</v>
      </c>
      <c r="E22" s="139">
        <v>1</v>
      </c>
      <c r="F22" s="145">
        <f t="shared" si="4"/>
        <v>773.87</v>
      </c>
      <c r="H22" s="288">
        <f t="shared" si="5"/>
        <v>773.87</v>
      </c>
      <c r="I22" s="288">
        <f t="shared" si="5"/>
        <v>773.87</v>
      </c>
      <c r="J22" s="288">
        <f t="shared" si="5"/>
        <v>773.87</v>
      </c>
      <c r="K22" s="288">
        <f t="shared" si="5"/>
        <v>773.87</v>
      </c>
      <c r="L22" s="288">
        <f t="shared" si="5"/>
        <v>773.87</v>
      </c>
      <c r="M22" s="288">
        <f t="shared" si="5"/>
        <v>773.87</v>
      </c>
      <c r="N22" s="288">
        <f t="shared" si="5"/>
        <v>773.87</v>
      </c>
      <c r="O22" s="288">
        <f t="shared" si="5"/>
        <v>773.87</v>
      </c>
      <c r="P22" s="288">
        <f t="shared" si="5"/>
        <v>773.87</v>
      </c>
      <c r="Q22" s="288">
        <f t="shared" si="5"/>
        <v>773.87</v>
      </c>
      <c r="R22" s="288">
        <f t="shared" si="6"/>
        <v>773.87</v>
      </c>
      <c r="S22" s="288">
        <f t="shared" si="6"/>
        <v>773.87</v>
      </c>
      <c r="T22" s="288">
        <f t="shared" si="6"/>
        <v>773.87</v>
      </c>
      <c r="U22" s="288">
        <f t="shared" si="6"/>
        <v>773.87</v>
      </c>
      <c r="V22" s="288">
        <f t="shared" si="6"/>
        <v>773.87</v>
      </c>
      <c r="W22" s="288">
        <f t="shared" si="6"/>
        <v>773.87</v>
      </c>
      <c r="X22" s="288">
        <f t="shared" si="6"/>
        <v>773.87</v>
      </c>
      <c r="Y22" s="288">
        <f t="shared" si="6"/>
        <v>773.87</v>
      </c>
      <c r="Z22" s="288">
        <f t="shared" si="6"/>
        <v>773.87</v>
      </c>
      <c r="AA22" s="288">
        <f t="shared" si="6"/>
        <v>773.87</v>
      </c>
      <c r="AB22" s="288">
        <f t="shared" si="7"/>
        <v>773.87</v>
      </c>
      <c r="AC22" s="288">
        <f t="shared" si="7"/>
        <v>773.87</v>
      </c>
      <c r="AD22" s="288">
        <f t="shared" si="7"/>
        <v>773.87</v>
      </c>
      <c r="AE22" s="288">
        <f t="shared" si="7"/>
        <v>773.87</v>
      </c>
      <c r="AF22" s="288">
        <f t="shared" si="7"/>
        <v>773.87</v>
      </c>
      <c r="AG22" s="288">
        <f t="shared" si="7"/>
        <v>773.87</v>
      </c>
      <c r="AH22" s="288">
        <f t="shared" si="7"/>
        <v>773.87</v>
      </c>
      <c r="AI22" s="288">
        <f t="shared" si="7"/>
        <v>773.87</v>
      </c>
      <c r="AJ22" s="288">
        <f t="shared" si="7"/>
        <v>773.87</v>
      </c>
      <c r="AK22" s="288">
        <f t="shared" si="7"/>
        <v>773.87</v>
      </c>
      <c r="AL22" s="288">
        <f t="shared" si="7"/>
        <v>773.87</v>
      </c>
    </row>
    <row r="23" spans="1:38" ht="14.65" thickBot="1">
      <c r="A23" s="283" t="s">
        <v>268</v>
      </c>
      <c r="B23" s="286">
        <v>9434</v>
      </c>
      <c r="C23" s="288">
        <v>8428</v>
      </c>
      <c r="D23" s="286" t="s">
        <v>253</v>
      </c>
      <c r="E23" s="139">
        <v>1</v>
      </c>
      <c r="F23" s="145">
        <f t="shared" si="4"/>
        <v>8428</v>
      </c>
      <c r="H23" s="288">
        <f t="shared" si="5"/>
        <v>8428</v>
      </c>
      <c r="I23" s="288">
        <f t="shared" si="5"/>
        <v>8428</v>
      </c>
      <c r="J23" s="288">
        <f t="shared" si="5"/>
        <v>8428</v>
      </c>
      <c r="K23" s="288">
        <f t="shared" si="5"/>
        <v>8428</v>
      </c>
      <c r="L23" s="288">
        <f t="shared" si="5"/>
        <v>8428</v>
      </c>
      <c r="M23" s="288">
        <f t="shared" si="5"/>
        <v>8428</v>
      </c>
      <c r="N23" s="288">
        <f t="shared" si="5"/>
        <v>8428</v>
      </c>
      <c r="O23" s="288">
        <f t="shared" si="5"/>
        <v>8428</v>
      </c>
      <c r="P23" s="288">
        <f t="shared" si="5"/>
        <v>8428</v>
      </c>
      <c r="Q23" s="288">
        <f t="shared" si="5"/>
        <v>8428</v>
      </c>
      <c r="R23" s="288">
        <f t="shared" si="6"/>
        <v>8428</v>
      </c>
      <c r="S23" s="288">
        <f t="shared" si="6"/>
        <v>8428</v>
      </c>
      <c r="T23" s="288">
        <f t="shared" si="6"/>
        <v>8428</v>
      </c>
      <c r="U23" s="288">
        <f t="shared" si="6"/>
        <v>8428</v>
      </c>
      <c r="V23" s="288">
        <f t="shared" si="6"/>
        <v>8428</v>
      </c>
      <c r="W23" s="288">
        <f t="shared" si="6"/>
        <v>8428</v>
      </c>
      <c r="X23" s="288">
        <f t="shared" si="6"/>
        <v>8428</v>
      </c>
      <c r="Y23" s="288">
        <f t="shared" si="6"/>
        <v>8428</v>
      </c>
      <c r="Z23" s="288">
        <f t="shared" si="6"/>
        <v>8428</v>
      </c>
      <c r="AA23" s="288">
        <f t="shared" si="6"/>
        <v>8428</v>
      </c>
      <c r="AB23" s="288">
        <f t="shared" si="7"/>
        <v>8428</v>
      </c>
      <c r="AC23" s="288">
        <f t="shared" si="7"/>
        <v>8428</v>
      </c>
      <c r="AD23" s="288">
        <f t="shared" si="7"/>
        <v>8428</v>
      </c>
      <c r="AE23" s="288">
        <f t="shared" si="7"/>
        <v>8428</v>
      </c>
      <c r="AF23" s="288">
        <f t="shared" si="7"/>
        <v>8428</v>
      </c>
      <c r="AG23" s="288">
        <f t="shared" si="7"/>
        <v>8428</v>
      </c>
      <c r="AH23" s="288">
        <f t="shared" si="7"/>
        <v>8428</v>
      </c>
      <c r="AI23" s="288">
        <f t="shared" si="7"/>
        <v>8428</v>
      </c>
      <c r="AJ23" s="288">
        <f t="shared" si="7"/>
        <v>8428</v>
      </c>
      <c r="AK23" s="288">
        <f t="shared" si="7"/>
        <v>8428</v>
      </c>
      <c r="AL23" s="288">
        <f t="shared" si="7"/>
        <v>8428</v>
      </c>
    </row>
    <row r="24" spans="1:38">
      <c r="A24" s="75" t="s">
        <v>270</v>
      </c>
      <c r="B24" s="76"/>
      <c r="C24" s="77">
        <f>AVERAGE(C7:C23)</f>
        <v>4400.677333333334</v>
      </c>
      <c r="D24" s="76"/>
      <c r="E24" s="76"/>
      <c r="F24" s="76"/>
      <c r="H24" s="77">
        <f>AVERAGE(H7:H23)</f>
        <v>3882.9505882352942</v>
      </c>
      <c r="I24" s="77">
        <f t="shared" ref="I24:AL24" si="8">AVERAGE(I7:I23)</f>
        <v>3882.9505882352942</v>
      </c>
      <c r="J24" s="77">
        <f t="shared" si="8"/>
        <v>3882.9505882352942</v>
      </c>
      <c r="K24" s="77">
        <f t="shared" si="8"/>
        <v>3882.9505882352942</v>
      </c>
      <c r="L24" s="77">
        <f t="shared" si="8"/>
        <v>3882.9505882352942</v>
      </c>
      <c r="M24" s="77">
        <f t="shared" si="8"/>
        <v>3882.9505882352942</v>
      </c>
      <c r="N24" s="77">
        <f t="shared" si="8"/>
        <v>3882.9505882352942</v>
      </c>
      <c r="O24" s="77">
        <f t="shared" si="8"/>
        <v>3882.9505882352942</v>
      </c>
      <c r="P24" s="77">
        <f t="shared" si="8"/>
        <v>3882.9505882352942</v>
      </c>
      <c r="Q24" s="77">
        <f t="shared" si="8"/>
        <v>3882.9505882352942</v>
      </c>
      <c r="R24" s="77">
        <f t="shared" si="8"/>
        <v>3882.9505882352942</v>
      </c>
      <c r="S24" s="77">
        <f t="shared" si="8"/>
        <v>3882.9505882352942</v>
      </c>
      <c r="T24" s="77">
        <f t="shared" si="8"/>
        <v>3882.9505882352942</v>
      </c>
      <c r="U24" s="77">
        <f t="shared" si="8"/>
        <v>3882.9505882352942</v>
      </c>
      <c r="V24" s="77">
        <f t="shared" si="8"/>
        <v>3882.9505882352942</v>
      </c>
      <c r="W24" s="77">
        <f t="shared" si="8"/>
        <v>3882.9505882352942</v>
      </c>
      <c r="X24" s="77">
        <f t="shared" si="8"/>
        <v>3882.9505882352942</v>
      </c>
      <c r="Y24" s="77">
        <f t="shared" si="8"/>
        <v>3882.9505882352942</v>
      </c>
      <c r="Z24" s="77">
        <f t="shared" si="8"/>
        <v>3882.9505882352942</v>
      </c>
      <c r="AA24" s="77">
        <f t="shared" si="8"/>
        <v>3882.9505882352942</v>
      </c>
      <c r="AB24" s="77">
        <f t="shared" si="8"/>
        <v>3882.9505882352942</v>
      </c>
      <c r="AC24" s="77">
        <f t="shared" si="8"/>
        <v>3882.9505882352942</v>
      </c>
      <c r="AD24" s="77">
        <f t="shared" si="8"/>
        <v>3882.9505882352942</v>
      </c>
      <c r="AE24" s="77">
        <f t="shared" si="8"/>
        <v>3882.9505882352942</v>
      </c>
      <c r="AF24" s="77">
        <f t="shared" si="8"/>
        <v>3882.9505882352942</v>
      </c>
      <c r="AG24" s="77">
        <f t="shared" si="8"/>
        <v>3882.9505882352942</v>
      </c>
      <c r="AH24" s="77">
        <f t="shared" si="8"/>
        <v>3882.9505882352942</v>
      </c>
      <c r="AI24" s="77">
        <f t="shared" si="8"/>
        <v>3882.9505882352942</v>
      </c>
      <c r="AJ24" s="77">
        <f t="shared" si="8"/>
        <v>3882.9505882352942</v>
      </c>
      <c r="AK24" s="77">
        <f t="shared" si="8"/>
        <v>3882.9505882352942</v>
      </c>
      <c r="AL24" s="77">
        <f t="shared" si="8"/>
        <v>3882.9505882352942</v>
      </c>
    </row>
    <row r="25" spans="1:38" ht="14.65" thickBot="1">
      <c r="A25" s="78" t="s">
        <v>271</v>
      </c>
      <c r="B25" s="79">
        <f>SUM(B7:B23)</f>
        <v>92483</v>
      </c>
      <c r="C25" s="80">
        <f>SUM(C7:C23)</f>
        <v>66010.16</v>
      </c>
      <c r="D25" s="79"/>
      <c r="E25" s="79"/>
      <c r="F25" s="79"/>
      <c r="H25" s="80">
        <f>SUM(H7:H23)</f>
        <v>66010.16</v>
      </c>
      <c r="I25" s="80">
        <f t="shared" ref="I25:AL25" si="9">SUM(I7:I23)</f>
        <v>66010.16</v>
      </c>
      <c r="J25" s="80">
        <f t="shared" si="9"/>
        <v>66010.16</v>
      </c>
      <c r="K25" s="80">
        <f t="shared" si="9"/>
        <v>66010.16</v>
      </c>
      <c r="L25" s="80">
        <f t="shared" si="9"/>
        <v>66010.16</v>
      </c>
      <c r="M25" s="80">
        <f t="shared" si="9"/>
        <v>66010.16</v>
      </c>
      <c r="N25" s="80">
        <f t="shared" si="9"/>
        <v>66010.16</v>
      </c>
      <c r="O25" s="80">
        <f t="shared" si="9"/>
        <v>66010.16</v>
      </c>
      <c r="P25" s="80">
        <f t="shared" si="9"/>
        <v>66010.16</v>
      </c>
      <c r="Q25" s="80">
        <f t="shared" si="9"/>
        <v>66010.16</v>
      </c>
      <c r="R25" s="80">
        <f t="shared" si="9"/>
        <v>66010.16</v>
      </c>
      <c r="S25" s="80">
        <f t="shared" si="9"/>
        <v>66010.16</v>
      </c>
      <c r="T25" s="80">
        <f t="shared" si="9"/>
        <v>66010.16</v>
      </c>
      <c r="U25" s="80">
        <f t="shared" si="9"/>
        <v>66010.16</v>
      </c>
      <c r="V25" s="80">
        <f t="shared" si="9"/>
        <v>66010.16</v>
      </c>
      <c r="W25" s="80">
        <f t="shared" si="9"/>
        <v>66010.16</v>
      </c>
      <c r="X25" s="80">
        <f t="shared" si="9"/>
        <v>66010.16</v>
      </c>
      <c r="Y25" s="80">
        <f t="shared" si="9"/>
        <v>66010.16</v>
      </c>
      <c r="Z25" s="80">
        <f t="shared" si="9"/>
        <v>66010.16</v>
      </c>
      <c r="AA25" s="80">
        <f t="shared" si="9"/>
        <v>66010.16</v>
      </c>
      <c r="AB25" s="80">
        <f t="shared" si="9"/>
        <v>66010.16</v>
      </c>
      <c r="AC25" s="80">
        <f t="shared" si="9"/>
        <v>66010.16</v>
      </c>
      <c r="AD25" s="80">
        <f t="shared" si="9"/>
        <v>66010.16</v>
      </c>
      <c r="AE25" s="80">
        <f t="shared" si="9"/>
        <v>66010.16</v>
      </c>
      <c r="AF25" s="80">
        <f t="shared" si="9"/>
        <v>66010.16</v>
      </c>
      <c r="AG25" s="80">
        <f t="shared" si="9"/>
        <v>66010.16</v>
      </c>
      <c r="AH25" s="80">
        <f t="shared" si="9"/>
        <v>66010.16</v>
      </c>
      <c r="AI25" s="80">
        <f t="shared" si="9"/>
        <v>66010.16</v>
      </c>
      <c r="AJ25" s="80">
        <f t="shared" si="9"/>
        <v>66010.16</v>
      </c>
      <c r="AK25" s="80">
        <f t="shared" si="9"/>
        <v>66010.16</v>
      </c>
      <c r="AL25" s="80">
        <f t="shared" si="9"/>
        <v>66010.16</v>
      </c>
    </row>
    <row r="26" spans="1:38" ht="14.65" thickBot="1"/>
    <row r="27" spans="1:38">
      <c r="A27" s="281" t="s">
        <v>272</v>
      </c>
      <c r="B27" s="81">
        <v>230</v>
      </c>
      <c r="C27" s="82">
        <v>94</v>
      </c>
      <c r="D27" s="81" t="s">
        <v>253</v>
      </c>
      <c r="E27" s="161">
        <v>1</v>
      </c>
      <c r="F27" s="148">
        <f t="shared" ref="F27:F32" si="10">E27*C27</f>
        <v>94</v>
      </c>
      <c r="H27" s="82">
        <f t="shared" ref="H27:H32" si="11">$F27*(1+$B$1)^(H$6-$B$2)</f>
        <v>94</v>
      </c>
      <c r="I27" s="82">
        <f t="shared" ref="I27:AL32" si="12">$F27*(1+$B$1)^(I$6-$B$2)</f>
        <v>94</v>
      </c>
      <c r="J27" s="82">
        <f t="shared" si="12"/>
        <v>94</v>
      </c>
      <c r="K27" s="82">
        <f t="shared" si="12"/>
        <v>94</v>
      </c>
      <c r="L27" s="82">
        <f t="shared" si="12"/>
        <v>94</v>
      </c>
      <c r="M27" s="82">
        <f t="shared" si="12"/>
        <v>94</v>
      </c>
      <c r="N27" s="82">
        <f t="shared" si="12"/>
        <v>94</v>
      </c>
      <c r="O27" s="82">
        <f t="shared" si="12"/>
        <v>94</v>
      </c>
      <c r="P27" s="82">
        <f t="shared" si="12"/>
        <v>94</v>
      </c>
      <c r="Q27" s="82">
        <f t="shared" si="12"/>
        <v>94</v>
      </c>
      <c r="R27" s="82">
        <f t="shared" si="12"/>
        <v>94</v>
      </c>
      <c r="S27" s="82">
        <f t="shared" si="12"/>
        <v>94</v>
      </c>
      <c r="T27" s="82">
        <f t="shared" si="12"/>
        <v>94</v>
      </c>
      <c r="U27" s="82">
        <f t="shared" si="12"/>
        <v>94</v>
      </c>
      <c r="V27" s="82">
        <f t="shared" si="12"/>
        <v>94</v>
      </c>
      <c r="W27" s="82">
        <f t="shared" si="12"/>
        <v>94</v>
      </c>
      <c r="X27" s="82">
        <f t="shared" si="12"/>
        <v>94</v>
      </c>
      <c r="Y27" s="82">
        <f t="shared" si="12"/>
        <v>94</v>
      </c>
      <c r="Z27" s="82">
        <f t="shared" si="12"/>
        <v>94</v>
      </c>
      <c r="AA27" s="82">
        <f t="shared" si="12"/>
        <v>94</v>
      </c>
      <c r="AB27" s="82">
        <f t="shared" si="12"/>
        <v>94</v>
      </c>
      <c r="AC27" s="82">
        <f t="shared" si="12"/>
        <v>94</v>
      </c>
      <c r="AD27" s="82">
        <f t="shared" si="12"/>
        <v>94</v>
      </c>
      <c r="AE27" s="82">
        <f t="shared" si="12"/>
        <v>94</v>
      </c>
      <c r="AF27" s="82">
        <f t="shared" si="12"/>
        <v>94</v>
      </c>
      <c r="AG27" s="82">
        <f t="shared" si="12"/>
        <v>94</v>
      </c>
      <c r="AH27" s="82">
        <f t="shared" si="12"/>
        <v>94</v>
      </c>
      <c r="AI27" s="82">
        <f t="shared" si="12"/>
        <v>94</v>
      </c>
      <c r="AJ27" s="82">
        <f t="shared" si="12"/>
        <v>94</v>
      </c>
      <c r="AK27" s="82">
        <f t="shared" si="12"/>
        <v>94</v>
      </c>
      <c r="AL27" s="82">
        <f t="shared" si="12"/>
        <v>94</v>
      </c>
    </row>
    <row r="28" spans="1:38">
      <c r="A28" s="62" t="s">
        <v>276</v>
      </c>
      <c r="B28" s="286">
        <v>450</v>
      </c>
      <c r="C28" s="83">
        <v>123</v>
      </c>
      <c r="D28" s="286" t="s">
        <v>253</v>
      </c>
      <c r="E28" s="139">
        <v>1</v>
      </c>
      <c r="F28" s="194">
        <f t="shared" si="10"/>
        <v>123</v>
      </c>
      <c r="H28" s="83">
        <f t="shared" si="11"/>
        <v>123</v>
      </c>
      <c r="I28" s="83">
        <f t="shared" ref="I28:W28" si="13">$F28*(1+$B$1)^(I$6-$B$2)</f>
        <v>123</v>
      </c>
      <c r="J28" s="83">
        <f t="shared" si="13"/>
        <v>123</v>
      </c>
      <c r="K28" s="83">
        <f t="shared" si="13"/>
        <v>123</v>
      </c>
      <c r="L28" s="83">
        <f t="shared" si="13"/>
        <v>123</v>
      </c>
      <c r="M28" s="83">
        <f t="shared" si="13"/>
        <v>123</v>
      </c>
      <c r="N28" s="83">
        <f t="shared" si="13"/>
        <v>123</v>
      </c>
      <c r="O28" s="83">
        <f t="shared" si="13"/>
        <v>123</v>
      </c>
      <c r="P28" s="83">
        <f t="shared" si="13"/>
        <v>123</v>
      </c>
      <c r="Q28" s="83">
        <f t="shared" si="13"/>
        <v>123</v>
      </c>
      <c r="R28" s="83">
        <f t="shared" si="13"/>
        <v>123</v>
      </c>
      <c r="S28" s="83">
        <f t="shared" si="13"/>
        <v>123</v>
      </c>
      <c r="T28" s="83">
        <f t="shared" si="13"/>
        <v>123</v>
      </c>
      <c r="U28" s="83">
        <f t="shared" si="13"/>
        <v>123</v>
      </c>
      <c r="V28" s="83">
        <f t="shared" si="13"/>
        <v>123</v>
      </c>
      <c r="W28" s="83">
        <f t="shared" si="13"/>
        <v>123</v>
      </c>
      <c r="X28" s="83">
        <f t="shared" si="12"/>
        <v>123</v>
      </c>
      <c r="Y28" s="83">
        <f t="shared" si="12"/>
        <v>123</v>
      </c>
      <c r="Z28" s="83">
        <f t="shared" si="12"/>
        <v>123</v>
      </c>
      <c r="AA28" s="83">
        <f t="shared" si="12"/>
        <v>123</v>
      </c>
      <c r="AB28" s="83">
        <f t="shared" si="12"/>
        <v>123</v>
      </c>
      <c r="AC28" s="83">
        <f t="shared" si="12"/>
        <v>123</v>
      </c>
      <c r="AD28" s="83">
        <f t="shared" si="12"/>
        <v>123</v>
      </c>
      <c r="AE28" s="83">
        <f t="shared" si="12"/>
        <v>123</v>
      </c>
      <c r="AF28" s="83">
        <f t="shared" si="12"/>
        <v>123</v>
      </c>
      <c r="AG28" s="83">
        <f t="shared" si="12"/>
        <v>123</v>
      </c>
      <c r="AH28" s="83">
        <f t="shared" si="12"/>
        <v>123</v>
      </c>
      <c r="AI28" s="83">
        <f t="shared" si="12"/>
        <v>123</v>
      </c>
      <c r="AJ28" s="83">
        <f t="shared" si="12"/>
        <v>123</v>
      </c>
      <c r="AK28" s="83">
        <f t="shared" si="12"/>
        <v>123</v>
      </c>
      <c r="AL28" s="83">
        <f t="shared" si="12"/>
        <v>123</v>
      </c>
    </row>
    <row r="29" spans="1:38">
      <c r="A29" s="62" t="s">
        <v>278</v>
      </c>
      <c r="B29" s="286">
        <v>1750</v>
      </c>
      <c r="C29" s="83">
        <v>2750</v>
      </c>
      <c r="D29" s="286" t="s">
        <v>253</v>
      </c>
      <c r="E29" s="139">
        <v>1</v>
      </c>
      <c r="F29" s="194">
        <f t="shared" si="10"/>
        <v>2750</v>
      </c>
      <c r="H29" s="83">
        <f t="shared" si="11"/>
        <v>2750</v>
      </c>
      <c r="I29" s="83">
        <f t="shared" si="12"/>
        <v>2750</v>
      </c>
      <c r="J29" s="83">
        <f t="shared" si="12"/>
        <v>2750</v>
      </c>
      <c r="K29" s="83">
        <f t="shared" si="12"/>
        <v>2750</v>
      </c>
      <c r="L29" s="83">
        <f t="shared" si="12"/>
        <v>2750</v>
      </c>
      <c r="M29" s="83">
        <f t="shared" si="12"/>
        <v>2750</v>
      </c>
      <c r="N29" s="83">
        <f t="shared" si="12"/>
        <v>2750</v>
      </c>
      <c r="O29" s="83">
        <f t="shared" si="12"/>
        <v>2750</v>
      </c>
      <c r="P29" s="83">
        <f t="shared" si="12"/>
        <v>2750</v>
      </c>
      <c r="Q29" s="83">
        <f t="shared" si="12"/>
        <v>2750</v>
      </c>
      <c r="R29" s="83">
        <f t="shared" si="12"/>
        <v>2750</v>
      </c>
      <c r="S29" s="83">
        <f t="shared" si="12"/>
        <v>2750</v>
      </c>
      <c r="T29" s="83">
        <f t="shared" si="12"/>
        <v>2750</v>
      </c>
      <c r="U29" s="83">
        <f t="shared" si="12"/>
        <v>2750</v>
      </c>
      <c r="V29" s="83">
        <f t="shared" si="12"/>
        <v>2750</v>
      </c>
      <c r="W29" s="83">
        <f t="shared" si="12"/>
        <v>2750</v>
      </c>
      <c r="X29" s="83">
        <f t="shared" si="12"/>
        <v>2750</v>
      </c>
      <c r="Y29" s="83">
        <f t="shared" si="12"/>
        <v>2750</v>
      </c>
      <c r="Z29" s="83">
        <f t="shared" si="12"/>
        <v>2750</v>
      </c>
      <c r="AA29" s="83">
        <f t="shared" si="12"/>
        <v>2750</v>
      </c>
      <c r="AB29" s="83">
        <f t="shared" si="12"/>
        <v>2750</v>
      </c>
      <c r="AC29" s="83">
        <f t="shared" si="12"/>
        <v>2750</v>
      </c>
      <c r="AD29" s="83">
        <f t="shared" si="12"/>
        <v>2750</v>
      </c>
      <c r="AE29" s="83">
        <f t="shared" si="12"/>
        <v>2750</v>
      </c>
      <c r="AF29" s="83">
        <f t="shared" si="12"/>
        <v>2750</v>
      </c>
      <c r="AG29" s="83">
        <f t="shared" si="12"/>
        <v>2750</v>
      </c>
      <c r="AH29" s="83">
        <f t="shared" si="12"/>
        <v>2750</v>
      </c>
      <c r="AI29" s="83">
        <f t="shared" si="12"/>
        <v>2750</v>
      </c>
      <c r="AJ29" s="83">
        <f t="shared" si="12"/>
        <v>2750</v>
      </c>
      <c r="AK29" s="83">
        <f t="shared" si="12"/>
        <v>2750</v>
      </c>
      <c r="AL29" s="83">
        <f t="shared" si="12"/>
        <v>2750</v>
      </c>
    </row>
    <row r="30" spans="1:38">
      <c r="A30" s="62" t="s">
        <v>280</v>
      </c>
      <c r="B30" s="286">
        <v>2826</v>
      </c>
      <c r="C30" s="83">
        <v>732</v>
      </c>
      <c r="D30" s="286" t="s">
        <v>248</v>
      </c>
      <c r="E30" s="139">
        <v>1</v>
      </c>
      <c r="F30" s="194">
        <f t="shared" si="10"/>
        <v>732</v>
      </c>
      <c r="H30" s="83">
        <f t="shared" si="11"/>
        <v>732</v>
      </c>
      <c r="I30" s="83">
        <f t="shared" si="12"/>
        <v>732</v>
      </c>
      <c r="J30" s="83">
        <f t="shared" si="12"/>
        <v>732</v>
      </c>
      <c r="K30" s="83">
        <f t="shared" si="12"/>
        <v>732</v>
      </c>
      <c r="L30" s="83">
        <f t="shared" si="12"/>
        <v>732</v>
      </c>
      <c r="M30" s="83">
        <f t="shared" si="12"/>
        <v>732</v>
      </c>
      <c r="N30" s="83">
        <f t="shared" si="12"/>
        <v>732</v>
      </c>
      <c r="O30" s="83">
        <f t="shared" si="12"/>
        <v>732</v>
      </c>
      <c r="P30" s="83">
        <f t="shared" si="12"/>
        <v>732</v>
      </c>
      <c r="Q30" s="83">
        <f t="shared" si="12"/>
        <v>732</v>
      </c>
      <c r="R30" s="83">
        <f t="shared" si="12"/>
        <v>732</v>
      </c>
      <c r="S30" s="83">
        <f t="shared" si="12"/>
        <v>732</v>
      </c>
      <c r="T30" s="83">
        <f t="shared" si="12"/>
        <v>732</v>
      </c>
      <c r="U30" s="83">
        <f t="shared" si="12"/>
        <v>732</v>
      </c>
      <c r="V30" s="83">
        <f t="shared" si="12"/>
        <v>732</v>
      </c>
      <c r="W30" s="83">
        <f t="shared" si="12"/>
        <v>732</v>
      </c>
      <c r="X30" s="83">
        <f t="shared" si="12"/>
        <v>732</v>
      </c>
      <c r="Y30" s="83">
        <f t="shared" si="12"/>
        <v>732</v>
      </c>
      <c r="Z30" s="83">
        <f t="shared" si="12"/>
        <v>732</v>
      </c>
      <c r="AA30" s="83">
        <f t="shared" si="12"/>
        <v>732</v>
      </c>
      <c r="AB30" s="83">
        <f t="shared" si="12"/>
        <v>732</v>
      </c>
      <c r="AC30" s="83">
        <f t="shared" si="12"/>
        <v>732</v>
      </c>
      <c r="AD30" s="83">
        <f t="shared" si="12"/>
        <v>732</v>
      </c>
      <c r="AE30" s="83">
        <f t="shared" si="12"/>
        <v>732</v>
      </c>
      <c r="AF30" s="83">
        <f t="shared" si="12"/>
        <v>732</v>
      </c>
      <c r="AG30" s="83">
        <f t="shared" si="12"/>
        <v>732</v>
      </c>
      <c r="AH30" s="83">
        <f t="shared" si="12"/>
        <v>732</v>
      </c>
      <c r="AI30" s="83">
        <f t="shared" si="12"/>
        <v>732</v>
      </c>
      <c r="AJ30" s="83">
        <f t="shared" si="12"/>
        <v>732</v>
      </c>
      <c r="AK30" s="83">
        <f t="shared" si="12"/>
        <v>732</v>
      </c>
      <c r="AL30" s="83">
        <f t="shared" si="12"/>
        <v>732</v>
      </c>
    </row>
    <row r="31" spans="1:38">
      <c r="A31" s="62" t="s">
        <v>283</v>
      </c>
      <c r="B31" s="286">
        <v>2592</v>
      </c>
      <c r="C31" s="83">
        <v>1278.31</v>
      </c>
      <c r="D31" s="286" t="s">
        <v>248</v>
      </c>
      <c r="E31" s="139">
        <v>1</v>
      </c>
      <c r="F31" s="194">
        <f t="shared" si="10"/>
        <v>1278.31</v>
      </c>
      <c r="H31" s="83">
        <f t="shared" si="11"/>
        <v>1278.31</v>
      </c>
      <c r="I31" s="83">
        <f t="shared" si="12"/>
        <v>1278.31</v>
      </c>
      <c r="J31" s="83">
        <f t="shared" si="12"/>
        <v>1278.31</v>
      </c>
      <c r="K31" s="83">
        <f t="shared" si="12"/>
        <v>1278.31</v>
      </c>
      <c r="L31" s="83">
        <f t="shared" si="12"/>
        <v>1278.31</v>
      </c>
      <c r="M31" s="83">
        <f t="shared" si="12"/>
        <v>1278.31</v>
      </c>
      <c r="N31" s="83">
        <f t="shared" si="12"/>
        <v>1278.31</v>
      </c>
      <c r="O31" s="83">
        <f t="shared" si="12"/>
        <v>1278.31</v>
      </c>
      <c r="P31" s="83">
        <f t="shared" si="12"/>
        <v>1278.31</v>
      </c>
      <c r="Q31" s="83">
        <f t="shared" si="12"/>
        <v>1278.31</v>
      </c>
      <c r="R31" s="83">
        <f t="shared" si="12"/>
        <v>1278.31</v>
      </c>
      <c r="S31" s="83">
        <f t="shared" si="12"/>
        <v>1278.31</v>
      </c>
      <c r="T31" s="83">
        <f t="shared" si="12"/>
        <v>1278.31</v>
      </c>
      <c r="U31" s="83">
        <f t="shared" si="12"/>
        <v>1278.31</v>
      </c>
      <c r="V31" s="83">
        <f t="shared" si="12"/>
        <v>1278.31</v>
      </c>
      <c r="W31" s="83">
        <f t="shared" si="12"/>
        <v>1278.31</v>
      </c>
      <c r="X31" s="83">
        <f t="shared" si="12"/>
        <v>1278.31</v>
      </c>
      <c r="Y31" s="83">
        <f t="shared" si="12"/>
        <v>1278.31</v>
      </c>
      <c r="Z31" s="83">
        <f t="shared" si="12"/>
        <v>1278.31</v>
      </c>
      <c r="AA31" s="83">
        <f t="shared" si="12"/>
        <v>1278.31</v>
      </c>
      <c r="AB31" s="83">
        <f t="shared" si="12"/>
        <v>1278.31</v>
      </c>
      <c r="AC31" s="83">
        <f t="shared" si="12"/>
        <v>1278.31</v>
      </c>
      <c r="AD31" s="83">
        <f t="shared" si="12"/>
        <v>1278.31</v>
      </c>
      <c r="AE31" s="83">
        <f t="shared" si="12"/>
        <v>1278.31</v>
      </c>
      <c r="AF31" s="83">
        <f t="shared" si="12"/>
        <v>1278.31</v>
      </c>
      <c r="AG31" s="83">
        <f t="shared" si="12"/>
        <v>1278.31</v>
      </c>
      <c r="AH31" s="83">
        <f t="shared" si="12"/>
        <v>1278.31</v>
      </c>
      <c r="AI31" s="83">
        <f t="shared" si="12"/>
        <v>1278.31</v>
      </c>
      <c r="AJ31" s="83">
        <f t="shared" si="12"/>
        <v>1278.31</v>
      </c>
      <c r="AK31" s="83">
        <f t="shared" si="12"/>
        <v>1278.31</v>
      </c>
      <c r="AL31" s="83">
        <f t="shared" si="12"/>
        <v>1278.31</v>
      </c>
    </row>
    <row r="32" spans="1:38" ht="14.65" thickBot="1">
      <c r="A32" s="283" t="s">
        <v>284</v>
      </c>
      <c r="B32" s="84">
        <v>850</v>
      </c>
      <c r="C32" s="287">
        <v>468</v>
      </c>
      <c r="D32" s="84" t="s">
        <v>253</v>
      </c>
      <c r="E32" s="162">
        <v>1</v>
      </c>
      <c r="F32" s="149">
        <f t="shared" si="10"/>
        <v>468</v>
      </c>
      <c r="H32" s="150">
        <f t="shared" si="11"/>
        <v>468</v>
      </c>
      <c r="I32" s="150">
        <f t="shared" si="12"/>
        <v>468</v>
      </c>
      <c r="J32" s="150">
        <f t="shared" si="12"/>
        <v>468</v>
      </c>
      <c r="K32" s="150">
        <f t="shared" si="12"/>
        <v>468</v>
      </c>
      <c r="L32" s="150">
        <f t="shared" si="12"/>
        <v>468</v>
      </c>
      <c r="M32" s="150">
        <f t="shared" si="12"/>
        <v>468</v>
      </c>
      <c r="N32" s="150">
        <f t="shared" si="12"/>
        <v>468</v>
      </c>
      <c r="O32" s="150">
        <f t="shared" si="12"/>
        <v>468</v>
      </c>
      <c r="P32" s="150">
        <f t="shared" si="12"/>
        <v>468</v>
      </c>
      <c r="Q32" s="150">
        <f t="shared" si="12"/>
        <v>468</v>
      </c>
      <c r="R32" s="150">
        <f t="shared" si="12"/>
        <v>468</v>
      </c>
      <c r="S32" s="150">
        <f t="shared" si="12"/>
        <v>468</v>
      </c>
      <c r="T32" s="150">
        <f t="shared" si="12"/>
        <v>468</v>
      </c>
      <c r="U32" s="150">
        <f t="shared" si="12"/>
        <v>468</v>
      </c>
      <c r="V32" s="150">
        <f t="shared" si="12"/>
        <v>468</v>
      </c>
      <c r="W32" s="150">
        <f t="shared" si="12"/>
        <v>468</v>
      </c>
      <c r="X32" s="150">
        <f t="shared" si="12"/>
        <v>468</v>
      </c>
      <c r="Y32" s="150">
        <f t="shared" si="12"/>
        <v>468</v>
      </c>
      <c r="Z32" s="150">
        <f t="shared" si="12"/>
        <v>468</v>
      </c>
      <c r="AA32" s="150">
        <f t="shared" si="12"/>
        <v>468</v>
      </c>
      <c r="AB32" s="150">
        <f t="shared" si="12"/>
        <v>468</v>
      </c>
      <c r="AC32" s="150">
        <f t="shared" si="12"/>
        <v>468</v>
      </c>
      <c r="AD32" s="150">
        <f t="shared" si="12"/>
        <v>468</v>
      </c>
      <c r="AE32" s="150">
        <f t="shared" si="12"/>
        <v>468</v>
      </c>
      <c r="AF32" s="150">
        <f t="shared" si="12"/>
        <v>468</v>
      </c>
      <c r="AG32" s="150">
        <f t="shared" si="12"/>
        <v>468</v>
      </c>
      <c r="AH32" s="150">
        <f t="shared" si="12"/>
        <v>468</v>
      </c>
      <c r="AI32" s="150">
        <f t="shared" si="12"/>
        <v>468</v>
      </c>
      <c r="AJ32" s="150">
        <f t="shared" si="12"/>
        <v>468</v>
      </c>
      <c r="AK32" s="150">
        <f t="shared" si="12"/>
        <v>468</v>
      </c>
      <c r="AL32" s="150">
        <f t="shared" si="12"/>
        <v>468</v>
      </c>
    </row>
    <row r="33" spans="1:38">
      <c r="A33" s="75" t="s">
        <v>270</v>
      </c>
      <c r="B33" s="76"/>
      <c r="C33" s="77">
        <f>AVERAGE(C27:C32)</f>
        <v>907.55166666666662</v>
      </c>
      <c r="D33" s="76"/>
      <c r="E33" s="76"/>
      <c r="F33" s="76"/>
      <c r="H33" s="77">
        <f>AVERAGE(H27:H32)</f>
        <v>907.55166666666662</v>
      </c>
      <c r="I33" s="77">
        <f t="shared" ref="I33:AL33" si="14">AVERAGE(I27:I32)</f>
        <v>907.55166666666662</v>
      </c>
      <c r="J33" s="77">
        <f t="shared" si="14"/>
        <v>907.55166666666662</v>
      </c>
      <c r="K33" s="77">
        <f t="shared" si="14"/>
        <v>907.55166666666662</v>
      </c>
      <c r="L33" s="77">
        <f t="shared" si="14"/>
        <v>907.55166666666662</v>
      </c>
      <c r="M33" s="77">
        <f t="shared" si="14"/>
        <v>907.55166666666662</v>
      </c>
      <c r="N33" s="77">
        <f t="shared" si="14"/>
        <v>907.55166666666662</v>
      </c>
      <c r="O33" s="77">
        <f t="shared" si="14"/>
        <v>907.55166666666662</v>
      </c>
      <c r="P33" s="77">
        <f t="shared" si="14"/>
        <v>907.55166666666662</v>
      </c>
      <c r="Q33" s="77">
        <f t="shared" si="14"/>
        <v>907.55166666666662</v>
      </c>
      <c r="R33" s="77">
        <f t="shared" si="14"/>
        <v>907.55166666666662</v>
      </c>
      <c r="S33" s="77">
        <f t="shared" si="14"/>
        <v>907.55166666666662</v>
      </c>
      <c r="T33" s="77">
        <f t="shared" si="14"/>
        <v>907.55166666666662</v>
      </c>
      <c r="U33" s="77">
        <f t="shared" si="14"/>
        <v>907.55166666666662</v>
      </c>
      <c r="V33" s="77">
        <f t="shared" si="14"/>
        <v>907.55166666666662</v>
      </c>
      <c r="W33" s="77">
        <f t="shared" si="14"/>
        <v>907.55166666666662</v>
      </c>
      <c r="X33" s="77">
        <f t="shared" si="14"/>
        <v>907.55166666666662</v>
      </c>
      <c r="Y33" s="77">
        <f t="shared" si="14"/>
        <v>907.55166666666662</v>
      </c>
      <c r="Z33" s="77">
        <f t="shared" si="14"/>
        <v>907.55166666666662</v>
      </c>
      <c r="AA33" s="77">
        <f t="shared" si="14"/>
        <v>907.55166666666662</v>
      </c>
      <c r="AB33" s="77">
        <f t="shared" si="14"/>
        <v>907.55166666666662</v>
      </c>
      <c r="AC33" s="77">
        <f t="shared" si="14"/>
        <v>907.55166666666662</v>
      </c>
      <c r="AD33" s="77">
        <f t="shared" si="14"/>
        <v>907.55166666666662</v>
      </c>
      <c r="AE33" s="77">
        <f t="shared" si="14"/>
        <v>907.55166666666662</v>
      </c>
      <c r="AF33" s="77">
        <f t="shared" si="14"/>
        <v>907.55166666666662</v>
      </c>
      <c r="AG33" s="77">
        <f t="shared" si="14"/>
        <v>907.55166666666662</v>
      </c>
      <c r="AH33" s="77">
        <f t="shared" si="14"/>
        <v>907.55166666666662</v>
      </c>
      <c r="AI33" s="77">
        <f t="shared" si="14"/>
        <v>907.55166666666662</v>
      </c>
      <c r="AJ33" s="77">
        <f t="shared" si="14"/>
        <v>907.55166666666662</v>
      </c>
      <c r="AK33" s="77">
        <f t="shared" si="14"/>
        <v>907.55166666666662</v>
      </c>
      <c r="AL33" s="77">
        <f t="shared" si="14"/>
        <v>907.55166666666662</v>
      </c>
    </row>
    <row r="34" spans="1:38" ht="14.65" thickBot="1">
      <c r="A34" s="78" t="s">
        <v>271</v>
      </c>
      <c r="B34" s="79">
        <f>SUM(B27:B32)</f>
        <v>8698</v>
      </c>
      <c r="C34" s="79">
        <f>SUM(C27:C32)</f>
        <v>5445.3099999999995</v>
      </c>
      <c r="D34" s="79"/>
      <c r="E34" s="79"/>
      <c r="F34" s="79"/>
      <c r="H34" s="79">
        <f>SUM(H27:H32)</f>
        <v>5445.3099999999995</v>
      </c>
      <c r="I34" s="79">
        <f t="shared" ref="I34:AL34" si="15">SUM(I27:I32)</f>
        <v>5445.3099999999995</v>
      </c>
      <c r="J34" s="79">
        <f t="shared" si="15"/>
        <v>5445.3099999999995</v>
      </c>
      <c r="K34" s="79">
        <f t="shared" si="15"/>
        <v>5445.3099999999995</v>
      </c>
      <c r="L34" s="79">
        <f t="shared" si="15"/>
        <v>5445.3099999999995</v>
      </c>
      <c r="M34" s="79">
        <f t="shared" si="15"/>
        <v>5445.3099999999995</v>
      </c>
      <c r="N34" s="79">
        <f t="shared" si="15"/>
        <v>5445.3099999999995</v>
      </c>
      <c r="O34" s="79">
        <f t="shared" si="15"/>
        <v>5445.3099999999995</v>
      </c>
      <c r="P34" s="79">
        <f t="shared" si="15"/>
        <v>5445.3099999999995</v>
      </c>
      <c r="Q34" s="79">
        <f t="shared" si="15"/>
        <v>5445.3099999999995</v>
      </c>
      <c r="R34" s="79">
        <f t="shared" si="15"/>
        <v>5445.3099999999995</v>
      </c>
      <c r="S34" s="79">
        <f t="shared" si="15"/>
        <v>5445.3099999999995</v>
      </c>
      <c r="T34" s="79">
        <f t="shared" si="15"/>
        <v>5445.3099999999995</v>
      </c>
      <c r="U34" s="79">
        <f t="shared" si="15"/>
        <v>5445.3099999999995</v>
      </c>
      <c r="V34" s="79">
        <f t="shared" si="15"/>
        <v>5445.3099999999995</v>
      </c>
      <c r="W34" s="79">
        <f t="shared" si="15"/>
        <v>5445.3099999999995</v>
      </c>
      <c r="X34" s="79">
        <f t="shared" si="15"/>
        <v>5445.3099999999995</v>
      </c>
      <c r="Y34" s="79">
        <f t="shared" si="15"/>
        <v>5445.3099999999995</v>
      </c>
      <c r="Z34" s="79">
        <f t="shared" si="15"/>
        <v>5445.3099999999995</v>
      </c>
      <c r="AA34" s="79">
        <f t="shared" si="15"/>
        <v>5445.3099999999995</v>
      </c>
      <c r="AB34" s="79">
        <f t="shared" si="15"/>
        <v>5445.3099999999995</v>
      </c>
      <c r="AC34" s="79">
        <f t="shared" si="15"/>
        <v>5445.3099999999995</v>
      </c>
      <c r="AD34" s="79">
        <f t="shared" si="15"/>
        <v>5445.3099999999995</v>
      </c>
      <c r="AE34" s="79">
        <f t="shared" si="15"/>
        <v>5445.3099999999995</v>
      </c>
      <c r="AF34" s="79">
        <f t="shared" si="15"/>
        <v>5445.3099999999995</v>
      </c>
      <c r="AG34" s="79">
        <f t="shared" si="15"/>
        <v>5445.3099999999995</v>
      </c>
      <c r="AH34" s="79">
        <f t="shared" si="15"/>
        <v>5445.3099999999995</v>
      </c>
      <c r="AI34" s="79">
        <f t="shared" si="15"/>
        <v>5445.3099999999995</v>
      </c>
      <c r="AJ34" s="79">
        <f t="shared" si="15"/>
        <v>5445.3099999999995</v>
      </c>
      <c r="AK34" s="79">
        <f t="shared" si="15"/>
        <v>5445.3099999999995</v>
      </c>
      <c r="AL34" s="79">
        <f t="shared" si="15"/>
        <v>5445.3099999999995</v>
      </c>
    </row>
    <row r="35" spans="1:38" ht="14.65" thickBot="1"/>
    <row r="36" spans="1:38">
      <c r="A36" s="380" t="s">
        <v>285</v>
      </c>
      <c r="B36" s="382">
        <v>8871</v>
      </c>
      <c r="C36" s="384">
        <f>11397.73+2087</f>
        <v>13484.73</v>
      </c>
      <c r="D36" s="81" t="s">
        <v>286</v>
      </c>
      <c r="E36" s="146">
        <f>11398/13485</f>
        <v>0.84523544679273266</v>
      </c>
      <c r="F36" s="148">
        <f>$C$36*E36</f>
        <v>11397.771786429366</v>
      </c>
      <c r="H36" s="82">
        <f t="shared" ref="H36:Q37" si="16">$F36*(1+$B$1)^(H$6-$B$2)</f>
        <v>11397.771786429366</v>
      </c>
      <c r="I36" s="82">
        <f t="shared" si="16"/>
        <v>11397.771786429366</v>
      </c>
      <c r="J36" s="82">
        <f t="shared" si="16"/>
        <v>11397.771786429366</v>
      </c>
      <c r="K36" s="82">
        <f t="shared" si="16"/>
        <v>11397.771786429366</v>
      </c>
      <c r="L36" s="82">
        <f t="shared" si="16"/>
        <v>11397.771786429366</v>
      </c>
      <c r="M36" s="82">
        <f t="shared" si="16"/>
        <v>11397.771786429366</v>
      </c>
      <c r="N36" s="82">
        <f t="shared" si="16"/>
        <v>11397.771786429366</v>
      </c>
      <c r="O36" s="82">
        <f t="shared" si="16"/>
        <v>11397.771786429366</v>
      </c>
      <c r="P36" s="82">
        <f t="shared" si="16"/>
        <v>11397.771786429366</v>
      </c>
      <c r="Q36" s="82">
        <f t="shared" si="16"/>
        <v>11397.771786429366</v>
      </c>
      <c r="R36" s="82">
        <f t="shared" ref="R36:AA37" si="17">$F36*(1+$B$1)^(R$6-$B$2)</f>
        <v>11397.771786429366</v>
      </c>
      <c r="S36" s="82">
        <f t="shared" si="17"/>
        <v>11397.771786429366</v>
      </c>
      <c r="T36" s="82">
        <f t="shared" si="17"/>
        <v>11397.771786429366</v>
      </c>
      <c r="U36" s="82">
        <f t="shared" si="17"/>
        <v>11397.771786429366</v>
      </c>
      <c r="V36" s="82">
        <f t="shared" si="17"/>
        <v>11397.771786429366</v>
      </c>
      <c r="W36" s="82">
        <f t="shared" si="17"/>
        <v>11397.771786429366</v>
      </c>
      <c r="X36" s="82">
        <f t="shared" si="17"/>
        <v>11397.771786429366</v>
      </c>
      <c r="Y36" s="82">
        <f t="shared" si="17"/>
        <v>11397.771786429366</v>
      </c>
      <c r="Z36" s="82">
        <f t="shared" si="17"/>
        <v>11397.771786429366</v>
      </c>
      <c r="AA36" s="82">
        <f t="shared" si="17"/>
        <v>11397.771786429366</v>
      </c>
      <c r="AB36" s="82">
        <f t="shared" ref="AB36:AL37" si="18">$F36*(1+$B$1)^(AB$6-$B$2)</f>
        <v>11397.771786429366</v>
      </c>
      <c r="AC36" s="82">
        <f t="shared" si="18"/>
        <v>11397.771786429366</v>
      </c>
      <c r="AD36" s="82">
        <f t="shared" si="18"/>
        <v>11397.771786429366</v>
      </c>
      <c r="AE36" s="82">
        <f t="shared" si="18"/>
        <v>11397.771786429366</v>
      </c>
      <c r="AF36" s="82">
        <f t="shared" si="18"/>
        <v>11397.771786429366</v>
      </c>
      <c r="AG36" s="82">
        <f t="shared" si="18"/>
        <v>11397.771786429366</v>
      </c>
      <c r="AH36" s="82">
        <f t="shared" si="18"/>
        <v>11397.771786429366</v>
      </c>
      <c r="AI36" s="82">
        <f t="shared" si="18"/>
        <v>11397.771786429366</v>
      </c>
      <c r="AJ36" s="82">
        <f t="shared" si="18"/>
        <v>11397.771786429366</v>
      </c>
      <c r="AK36" s="82">
        <f t="shared" si="18"/>
        <v>11397.771786429366</v>
      </c>
      <c r="AL36" s="82">
        <f t="shared" si="18"/>
        <v>11397.771786429366</v>
      </c>
    </row>
    <row r="37" spans="1:38" ht="14.65" thickBot="1">
      <c r="A37" s="381"/>
      <c r="B37" s="383"/>
      <c r="C37" s="385"/>
      <c r="D37" s="84" t="s">
        <v>287</v>
      </c>
      <c r="E37" s="147">
        <f>1-E36</f>
        <v>0.15476455320726734</v>
      </c>
      <c r="F37" s="149">
        <f>$C$36*E37</f>
        <v>2086.9582135706341</v>
      </c>
      <c r="H37" s="150">
        <f t="shared" si="16"/>
        <v>2086.9582135706341</v>
      </c>
      <c r="I37" s="150">
        <f t="shared" si="16"/>
        <v>2086.9582135706341</v>
      </c>
      <c r="J37" s="150">
        <f t="shared" si="16"/>
        <v>2086.9582135706341</v>
      </c>
      <c r="K37" s="150">
        <f t="shared" si="16"/>
        <v>2086.9582135706341</v>
      </c>
      <c r="L37" s="150">
        <f t="shared" si="16"/>
        <v>2086.9582135706341</v>
      </c>
      <c r="M37" s="150">
        <f t="shared" si="16"/>
        <v>2086.9582135706341</v>
      </c>
      <c r="N37" s="150">
        <f t="shared" si="16"/>
        <v>2086.9582135706341</v>
      </c>
      <c r="O37" s="150">
        <f t="shared" si="16"/>
        <v>2086.9582135706341</v>
      </c>
      <c r="P37" s="150">
        <f t="shared" si="16"/>
        <v>2086.9582135706341</v>
      </c>
      <c r="Q37" s="150">
        <f t="shared" si="16"/>
        <v>2086.9582135706341</v>
      </c>
      <c r="R37" s="150">
        <f t="shared" si="17"/>
        <v>2086.9582135706341</v>
      </c>
      <c r="S37" s="150">
        <f t="shared" si="17"/>
        <v>2086.9582135706341</v>
      </c>
      <c r="T37" s="150">
        <f t="shared" si="17"/>
        <v>2086.9582135706341</v>
      </c>
      <c r="U37" s="150">
        <f t="shared" si="17"/>
        <v>2086.9582135706341</v>
      </c>
      <c r="V37" s="150">
        <f t="shared" si="17"/>
        <v>2086.9582135706341</v>
      </c>
      <c r="W37" s="150">
        <f t="shared" si="17"/>
        <v>2086.9582135706341</v>
      </c>
      <c r="X37" s="150">
        <f t="shared" si="17"/>
        <v>2086.9582135706341</v>
      </c>
      <c r="Y37" s="150">
        <f t="shared" si="17"/>
        <v>2086.9582135706341</v>
      </c>
      <c r="Z37" s="150">
        <f t="shared" si="17"/>
        <v>2086.9582135706341</v>
      </c>
      <c r="AA37" s="150">
        <f t="shared" si="17"/>
        <v>2086.9582135706341</v>
      </c>
      <c r="AB37" s="150">
        <f t="shared" si="18"/>
        <v>2086.9582135706341</v>
      </c>
      <c r="AC37" s="150">
        <f t="shared" si="18"/>
        <v>2086.9582135706341</v>
      </c>
      <c r="AD37" s="150">
        <f t="shared" si="18"/>
        <v>2086.9582135706341</v>
      </c>
      <c r="AE37" s="150">
        <f t="shared" si="18"/>
        <v>2086.9582135706341</v>
      </c>
      <c r="AF37" s="150">
        <f t="shared" si="18"/>
        <v>2086.9582135706341</v>
      </c>
      <c r="AG37" s="150">
        <f t="shared" si="18"/>
        <v>2086.9582135706341</v>
      </c>
      <c r="AH37" s="150">
        <f t="shared" si="18"/>
        <v>2086.9582135706341</v>
      </c>
      <c r="AI37" s="150">
        <f t="shared" si="18"/>
        <v>2086.9582135706341</v>
      </c>
      <c r="AJ37" s="150">
        <f t="shared" si="18"/>
        <v>2086.9582135706341</v>
      </c>
      <c r="AK37" s="150">
        <f t="shared" si="18"/>
        <v>2086.9582135706341</v>
      </c>
      <c r="AL37" s="150">
        <f t="shared" si="18"/>
        <v>2086.9582135706341</v>
      </c>
    </row>
    <row r="38" spans="1:38">
      <c r="A38" s="75" t="s">
        <v>270</v>
      </c>
      <c r="B38" s="76"/>
      <c r="C38" s="77">
        <f>C36</f>
        <v>13484.73</v>
      </c>
      <c r="D38" s="76"/>
      <c r="E38" s="76"/>
      <c r="F38" s="76"/>
      <c r="H38" s="77">
        <f>AVERAGE(H36:H37)</f>
        <v>6742.3649999999998</v>
      </c>
      <c r="I38" s="77">
        <f t="shared" ref="I38:AL38" si="19">AVERAGE(I36:I37)</f>
        <v>6742.3649999999998</v>
      </c>
      <c r="J38" s="77">
        <f t="shared" si="19"/>
        <v>6742.3649999999998</v>
      </c>
      <c r="K38" s="77">
        <f t="shared" si="19"/>
        <v>6742.3649999999998</v>
      </c>
      <c r="L38" s="77">
        <f t="shared" si="19"/>
        <v>6742.3649999999998</v>
      </c>
      <c r="M38" s="77">
        <f t="shared" si="19"/>
        <v>6742.3649999999998</v>
      </c>
      <c r="N38" s="77">
        <f t="shared" si="19"/>
        <v>6742.3649999999998</v>
      </c>
      <c r="O38" s="77">
        <f t="shared" si="19"/>
        <v>6742.3649999999998</v>
      </c>
      <c r="P38" s="77">
        <f t="shared" si="19"/>
        <v>6742.3649999999998</v>
      </c>
      <c r="Q38" s="77">
        <f t="shared" si="19"/>
        <v>6742.3649999999998</v>
      </c>
      <c r="R38" s="77">
        <f t="shared" si="19"/>
        <v>6742.3649999999998</v>
      </c>
      <c r="S38" s="77">
        <f t="shared" si="19"/>
        <v>6742.3649999999998</v>
      </c>
      <c r="T38" s="77">
        <f t="shared" si="19"/>
        <v>6742.3649999999998</v>
      </c>
      <c r="U38" s="77">
        <f t="shared" si="19"/>
        <v>6742.3649999999998</v>
      </c>
      <c r="V38" s="77">
        <f t="shared" si="19"/>
        <v>6742.3649999999998</v>
      </c>
      <c r="W38" s="77">
        <f t="shared" si="19"/>
        <v>6742.3649999999998</v>
      </c>
      <c r="X38" s="77">
        <f t="shared" si="19"/>
        <v>6742.3649999999998</v>
      </c>
      <c r="Y38" s="77">
        <f t="shared" si="19"/>
        <v>6742.3649999999998</v>
      </c>
      <c r="Z38" s="77">
        <f t="shared" si="19"/>
        <v>6742.3649999999998</v>
      </c>
      <c r="AA38" s="77">
        <f t="shared" si="19"/>
        <v>6742.3649999999998</v>
      </c>
      <c r="AB38" s="77">
        <f t="shared" si="19"/>
        <v>6742.3649999999998</v>
      </c>
      <c r="AC38" s="77">
        <f t="shared" si="19"/>
        <v>6742.3649999999998</v>
      </c>
      <c r="AD38" s="77">
        <f t="shared" si="19"/>
        <v>6742.3649999999998</v>
      </c>
      <c r="AE38" s="77">
        <f t="shared" si="19"/>
        <v>6742.3649999999998</v>
      </c>
      <c r="AF38" s="77">
        <f t="shared" si="19"/>
        <v>6742.3649999999998</v>
      </c>
      <c r="AG38" s="77">
        <f t="shared" si="19"/>
        <v>6742.3649999999998</v>
      </c>
      <c r="AH38" s="77">
        <f t="shared" si="19"/>
        <v>6742.3649999999998</v>
      </c>
      <c r="AI38" s="77">
        <f t="shared" si="19"/>
        <v>6742.3649999999998</v>
      </c>
      <c r="AJ38" s="77">
        <f t="shared" si="19"/>
        <v>6742.3649999999998</v>
      </c>
      <c r="AK38" s="77">
        <f t="shared" si="19"/>
        <v>6742.3649999999998</v>
      </c>
      <c r="AL38" s="77">
        <f t="shared" si="19"/>
        <v>6742.3649999999998</v>
      </c>
    </row>
    <row r="39" spans="1:38" ht="14.65" thickBot="1">
      <c r="A39" s="78" t="s">
        <v>271</v>
      </c>
      <c r="B39" s="79">
        <f>B36</f>
        <v>8871</v>
      </c>
      <c r="C39" s="79">
        <f>C36</f>
        <v>13484.73</v>
      </c>
      <c r="D39" s="79"/>
      <c r="E39" s="79"/>
      <c r="F39" s="79"/>
      <c r="H39" s="79">
        <f>SUM(H36:H37)</f>
        <v>13484.73</v>
      </c>
      <c r="I39" s="79">
        <f t="shared" ref="I39:AL39" si="20">SUM(I36:I37)</f>
        <v>13484.73</v>
      </c>
      <c r="J39" s="79">
        <f t="shared" si="20"/>
        <v>13484.73</v>
      </c>
      <c r="K39" s="79">
        <f t="shared" si="20"/>
        <v>13484.73</v>
      </c>
      <c r="L39" s="79">
        <f t="shared" si="20"/>
        <v>13484.73</v>
      </c>
      <c r="M39" s="79">
        <f t="shared" si="20"/>
        <v>13484.73</v>
      </c>
      <c r="N39" s="79">
        <f t="shared" si="20"/>
        <v>13484.73</v>
      </c>
      <c r="O39" s="79">
        <f t="shared" si="20"/>
        <v>13484.73</v>
      </c>
      <c r="P39" s="79">
        <f t="shared" si="20"/>
        <v>13484.73</v>
      </c>
      <c r="Q39" s="79">
        <f t="shared" si="20"/>
        <v>13484.73</v>
      </c>
      <c r="R39" s="79">
        <f t="shared" si="20"/>
        <v>13484.73</v>
      </c>
      <c r="S39" s="79">
        <f t="shared" si="20"/>
        <v>13484.73</v>
      </c>
      <c r="T39" s="79">
        <f t="shared" si="20"/>
        <v>13484.73</v>
      </c>
      <c r="U39" s="79">
        <f t="shared" si="20"/>
        <v>13484.73</v>
      </c>
      <c r="V39" s="79">
        <f t="shared" si="20"/>
        <v>13484.73</v>
      </c>
      <c r="W39" s="79">
        <f t="shared" si="20"/>
        <v>13484.73</v>
      </c>
      <c r="X39" s="79">
        <f t="shared" si="20"/>
        <v>13484.73</v>
      </c>
      <c r="Y39" s="79">
        <f t="shared" si="20"/>
        <v>13484.73</v>
      </c>
      <c r="Z39" s="79">
        <f t="shared" si="20"/>
        <v>13484.73</v>
      </c>
      <c r="AA39" s="79">
        <f t="shared" si="20"/>
        <v>13484.73</v>
      </c>
      <c r="AB39" s="79">
        <f t="shared" si="20"/>
        <v>13484.73</v>
      </c>
      <c r="AC39" s="79">
        <f t="shared" si="20"/>
        <v>13484.73</v>
      </c>
      <c r="AD39" s="79">
        <f t="shared" si="20"/>
        <v>13484.73</v>
      </c>
      <c r="AE39" s="79">
        <f t="shared" si="20"/>
        <v>13484.73</v>
      </c>
      <c r="AF39" s="79">
        <f t="shared" si="20"/>
        <v>13484.73</v>
      </c>
      <c r="AG39" s="79">
        <f t="shared" si="20"/>
        <v>13484.73</v>
      </c>
      <c r="AH39" s="79">
        <f t="shared" si="20"/>
        <v>13484.73</v>
      </c>
      <c r="AI39" s="79">
        <f t="shared" si="20"/>
        <v>13484.73</v>
      </c>
      <c r="AJ39" s="79">
        <f t="shared" si="20"/>
        <v>13484.73</v>
      </c>
      <c r="AK39" s="79">
        <f t="shared" si="20"/>
        <v>13484.73</v>
      </c>
      <c r="AL39" s="79">
        <f t="shared" si="20"/>
        <v>13484.73</v>
      </c>
    </row>
    <row r="40" spans="1:38" ht="14.65" thickBot="1"/>
    <row r="41" spans="1:38" ht="16.149999999999999" thickBot="1">
      <c r="A41" s="86" t="s">
        <v>25</v>
      </c>
      <c r="B41" s="87">
        <f>B39+B34+B25</f>
        <v>110052</v>
      </c>
      <c r="C41" s="87">
        <f>C39+C34+C25</f>
        <v>84940.200000000012</v>
      </c>
      <c r="D41" s="87"/>
      <c r="E41" s="87"/>
      <c r="F41" s="87"/>
      <c r="H41" s="87">
        <f>H39+H34+H25</f>
        <v>84940.200000000012</v>
      </c>
      <c r="I41" s="87">
        <f t="shared" ref="I41:AL41" si="21">I39+I34+I25</f>
        <v>84940.200000000012</v>
      </c>
      <c r="J41" s="87">
        <f t="shared" si="21"/>
        <v>84940.200000000012</v>
      </c>
      <c r="K41" s="87">
        <f t="shared" si="21"/>
        <v>84940.200000000012</v>
      </c>
      <c r="L41" s="87">
        <f t="shared" si="21"/>
        <v>84940.200000000012</v>
      </c>
      <c r="M41" s="87">
        <f t="shared" si="21"/>
        <v>84940.200000000012</v>
      </c>
      <c r="N41" s="87">
        <f t="shared" si="21"/>
        <v>84940.200000000012</v>
      </c>
      <c r="O41" s="87">
        <f t="shared" si="21"/>
        <v>84940.200000000012</v>
      </c>
      <c r="P41" s="87">
        <f t="shared" si="21"/>
        <v>84940.200000000012</v>
      </c>
      <c r="Q41" s="87">
        <f t="shared" si="21"/>
        <v>84940.200000000012</v>
      </c>
      <c r="R41" s="87">
        <f t="shared" si="21"/>
        <v>84940.200000000012</v>
      </c>
      <c r="S41" s="87">
        <f t="shared" si="21"/>
        <v>84940.200000000012</v>
      </c>
      <c r="T41" s="87">
        <f t="shared" si="21"/>
        <v>84940.200000000012</v>
      </c>
      <c r="U41" s="87">
        <f t="shared" si="21"/>
        <v>84940.200000000012</v>
      </c>
      <c r="V41" s="87">
        <f t="shared" si="21"/>
        <v>84940.200000000012</v>
      </c>
      <c r="W41" s="87">
        <f t="shared" si="21"/>
        <v>84940.200000000012</v>
      </c>
      <c r="X41" s="87">
        <f t="shared" si="21"/>
        <v>84940.200000000012</v>
      </c>
      <c r="Y41" s="87">
        <f t="shared" si="21"/>
        <v>84940.200000000012</v>
      </c>
      <c r="Z41" s="87">
        <f t="shared" si="21"/>
        <v>84940.200000000012</v>
      </c>
      <c r="AA41" s="87">
        <f t="shared" si="21"/>
        <v>84940.200000000012</v>
      </c>
      <c r="AB41" s="87">
        <f t="shared" si="21"/>
        <v>84940.200000000012</v>
      </c>
      <c r="AC41" s="87">
        <f t="shared" si="21"/>
        <v>84940.200000000012</v>
      </c>
      <c r="AD41" s="87">
        <f t="shared" si="21"/>
        <v>84940.200000000012</v>
      </c>
      <c r="AE41" s="87">
        <f t="shared" si="21"/>
        <v>84940.200000000012</v>
      </c>
      <c r="AF41" s="87">
        <f t="shared" si="21"/>
        <v>84940.200000000012</v>
      </c>
      <c r="AG41" s="87">
        <f t="shared" si="21"/>
        <v>84940.200000000012</v>
      </c>
      <c r="AH41" s="87">
        <f t="shared" si="21"/>
        <v>84940.200000000012</v>
      </c>
      <c r="AI41" s="87">
        <f t="shared" si="21"/>
        <v>84940.200000000012</v>
      </c>
      <c r="AJ41" s="87">
        <f t="shared" si="21"/>
        <v>84940.200000000012</v>
      </c>
      <c r="AK41" s="87">
        <f t="shared" si="21"/>
        <v>84940.200000000012</v>
      </c>
      <c r="AL41" s="87">
        <f t="shared" si="21"/>
        <v>84940.200000000012</v>
      </c>
    </row>
    <row r="43" spans="1:38" ht="14.65" thickBot="1"/>
    <row r="44" spans="1:38" ht="14.65" thickBot="1">
      <c r="A44" s="369" t="s">
        <v>307</v>
      </c>
      <c r="B44" s="370"/>
      <c r="C44" s="370"/>
      <c r="D44" s="370"/>
      <c r="E44" s="370"/>
      <c r="F44" s="371"/>
    </row>
    <row r="45" spans="1:38" ht="14.65" thickBot="1">
      <c r="A45" s="142" t="s">
        <v>308</v>
      </c>
      <c r="B45" s="143" t="s">
        <v>309</v>
      </c>
      <c r="C45" s="143" t="s">
        <v>310</v>
      </c>
      <c r="D45" s="143"/>
      <c r="E45" s="143"/>
      <c r="F45" s="144"/>
      <c r="H45" s="27">
        <f>H6</f>
        <v>2020</v>
      </c>
      <c r="I45" s="27">
        <f t="shared" ref="I45:AL45" si="22">I6</f>
        <v>2021</v>
      </c>
      <c r="J45" s="27">
        <f t="shared" si="22"/>
        <v>2022</v>
      </c>
      <c r="K45" s="27">
        <f t="shared" si="22"/>
        <v>2023</v>
      </c>
      <c r="L45" s="27">
        <f t="shared" si="22"/>
        <v>2024</v>
      </c>
      <c r="M45" s="27">
        <f t="shared" si="22"/>
        <v>2025</v>
      </c>
      <c r="N45" s="27">
        <f t="shared" si="22"/>
        <v>2026</v>
      </c>
      <c r="O45" s="27">
        <f t="shared" si="22"/>
        <v>2027</v>
      </c>
      <c r="P45" s="27">
        <f t="shared" si="22"/>
        <v>2028</v>
      </c>
      <c r="Q45" s="27">
        <f t="shared" si="22"/>
        <v>2029</v>
      </c>
      <c r="R45" s="27">
        <f t="shared" si="22"/>
        <v>2030</v>
      </c>
      <c r="S45" s="27">
        <f t="shared" si="22"/>
        <v>2031</v>
      </c>
      <c r="T45" s="27">
        <f t="shared" si="22"/>
        <v>2032</v>
      </c>
      <c r="U45" s="27">
        <f t="shared" si="22"/>
        <v>2033</v>
      </c>
      <c r="V45" s="27">
        <f t="shared" si="22"/>
        <v>2034</v>
      </c>
      <c r="W45" s="27">
        <f t="shared" si="22"/>
        <v>2035</v>
      </c>
      <c r="X45" s="27">
        <f t="shared" si="22"/>
        <v>2036</v>
      </c>
      <c r="Y45" s="27">
        <f t="shared" si="22"/>
        <v>2037</v>
      </c>
      <c r="Z45" s="27">
        <f t="shared" si="22"/>
        <v>2038</v>
      </c>
      <c r="AA45" s="27">
        <f t="shared" si="22"/>
        <v>2039</v>
      </c>
      <c r="AB45" s="27">
        <f t="shared" si="22"/>
        <v>2040</v>
      </c>
      <c r="AC45" s="27">
        <f t="shared" si="22"/>
        <v>2041</v>
      </c>
      <c r="AD45" s="27">
        <f t="shared" si="22"/>
        <v>2042</v>
      </c>
      <c r="AE45" s="27">
        <f t="shared" si="22"/>
        <v>2043</v>
      </c>
      <c r="AF45" s="27">
        <f t="shared" si="22"/>
        <v>2044</v>
      </c>
      <c r="AG45" s="27">
        <f t="shared" si="22"/>
        <v>2045</v>
      </c>
      <c r="AH45" s="27">
        <f t="shared" si="22"/>
        <v>2046</v>
      </c>
      <c r="AI45" s="27">
        <f t="shared" si="22"/>
        <v>2047</v>
      </c>
      <c r="AJ45" s="27">
        <f t="shared" si="22"/>
        <v>2048</v>
      </c>
      <c r="AK45" s="27">
        <f t="shared" si="22"/>
        <v>2049</v>
      </c>
      <c r="AL45" s="27">
        <f t="shared" si="22"/>
        <v>2050</v>
      </c>
    </row>
    <row r="46" spans="1:38" ht="14.65" thickBot="1">
      <c r="A46" s="95" t="s">
        <v>311</v>
      </c>
      <c r="B46" s="95">
        <v>113</v>
      </c>
      <c r="C46" s="95">
        <v>12598.5</v>
      </c>
      <c r="D46" s="95"/>
      <c r="E46" s="95"/>
      <c r="F46" s="95"/>
      <c r="H46" s="85">
        <f t="shared" ref="H46:Q47" si="23">$C46*(1+$B$1)^(H$6-$B$3)</f>
        <v>12598.5</v>
      </c>
      <c r="I46" s="85">
        <f t="shared" si="23"/>
        <v>12598.5</v>
      </c>
      <c r="J46" s="85">
        <f t="shared" si="23"/>
        <v>12598.5</v>
      </c>
      <c r="K46" s="85">
        <f t="shared" si="23"/>
        <v>12598.5</v>
      </c>
      <c r="L46" s="85">
        <f t="shared" si="23"/>
        <v>12598.5</v>
      </c>
      <c r="M46" s="85">
        <f t="shared" si="23"/>
        <v>12598.5</v>
      </c>
      <c r="N46" s="85">
        <f t="shared" si="23"/>
        <v>12598.5</v>
      </c>
      <c r="O46" s="85">
        <f t="shared" si="23"/>
        <v>12598.5</v>
      </c>
      <c r="P46" s="85">
        <f t="shared" si="23"/>
        <v>12598.5</v>
      </c>
      <c r="Q46" s="85">
        <f t="shared" si="23"/>
        <v>12598.5</v>
      </c>
      <c r="R46" s="85">
        <f t="shared" ref="R46:AA47" si="24">$C46*(1+$B$1)^(R$6-$B$3)</f>
        <v>12598.5</v>
      </c>
      <c r="S46" s="85">
        <f t="shared" si="24"/>
        <v>12598.5</v>
      </c>
      <c r="T46" s="85">
        <f t="shared" si="24"/>
        <v>12598.5</v>
      </c>
      <c r="U46" s="85">
        <f t="shared" si="24"/>
        <v>12598.5</v>
      </c>
      <c r="V46" s="85">
        <f t="shared" si="24"/>
        <v>12598.5</v>
      </c>
      <c r="W46" s="85">
        <f t="shared" si="24"/>
        <v>12598.5</v>
      </c>
      <c r="X46" s="85">
        <f t="shared" si="24"/>
        <v>12598.5</v>
      </c>
      <c r="Y46" s="85">
        <f t="shared" si="24"/>
        <v>12598.5</v>
      </c>
      <c r="Z46" s="85">
        <f t="shared" si="24"/>
        <v>12598.5</v>
      </c>
      <c r="AA46" s="85">
        <f t="shared" si="24"/>
        <v>12598.5</v>
      </c>
      <c r="AB46" s="85">
        <f t="shared" ref="AB46:AL47" si="25">$C46*(1+$B$1)^(AB$6-$B$3)</f>
        <v>12598.5</v>
      </c>
      <c r="AC46" s="85">
        <f t="shared" si="25"/>
        <v>12598.5</v>
      </c>
      <c r="AD46" s="85">
        <f t="shared" si="25"/>
        <v>12598.5</v>
      </c>
      <c r="AE46" s="85">
        <f t="shared" si="25"/>
        <v>12598.5</v>
      </c>
      <c r="AF46" s="85">
        <f t="shared" si="25"/>
        <v>12598.5</v>
      </c>
      <c r="AG46" s="85">
        <f t="shared" si="25"/>
        <v>12598.5</v>
      </c>
      <c r="AH46" s="85">
        <f t="shared" si="25"/>
        <v>12598.5</v>
      </c>
      <c r="AI46" s="85">
        <f t="shared" si="25"/>
        <v>12598.5</v>
      </c>
      <c r="AJ46" s="85">
        <f t="shared" si="25"/>
        <v>12598.5</v>
      </c>
      <c r="AK46" s="85">
        <f t="shared" si="25"/>
        <v>12598.5</v>
      </c>
      <c r="AL46" s="85">
        <f t="shared" si="25"/>
        <v>12598.5</v>
      </c>
    </row>
    <row r="47" spans="1:38" ht="14.65" thickBot="1">
      <c r="A47" s="289" t="s">
        <v>312</v>
      </c>
      <c r="B47" s="289">
        <v>229</v>
      </c>
      <c r="C47" s="289">
        <v>16838.5</v>
      </c>
      <c r="D47" s="289"/>
      <c r="E47" s="289"/>
      <c r="F47" s="289"/>
      <c r="H47" s="85">
        <f t="shared" si="23"/>
        <v>16838.5</v>
      </c>
      <c r="I47" s="85">
        <f t="shared" si="23"/>
        <v>16838.5</v>
      </c>
      <c r="J47" s="85">
        <f t="shared" si="23"/>
        <v>16838.5</v>
      </c>
      <c r="K47" s="85">
        <f t="shared" si="23"/>
        <v>16838.5</v>
      </c>
      <c r="L47" s="85">
        <f t="shared" si="23"/>
        <v>16838.5</v>
      </c>
      <c r="M47" s="85">
        <f t="shared" si="23"/>
        <v>16838.5</v>
      </c>
      <c r="N47" s="85">
        <f t="shared" si="23"/>
        <v>16838.5</v>
      </c>
      <c r="O47" s="85">
        <f t="shared" si="23"/>
        <v>16838.5</v>
      </c>
      <c r="P47" s="85">
        <f t="shared" si="23"/>
        <v>16838.5</v>
      </c>
      <c r="Q47" s="85">
        <f t="shared" si="23"/>
        <v>16838.5</v>
      </c>
      <c r="R47" s="85">
        <f t="shared" si="24"/>
        <v>16838.5</v>
      </c>
      <c r="S47" s="85">
        <f t="shared" si="24"/>
        <v>16838.5</v>
      </c>
      <c r="T47" s="85">
        <f t="shared" si="24"/>
        <v>16838.5</v>
      </c>
      <c r="U47" s="85">
        <f t="shared" si="24"/>
        <v>16838.5</v>
      </c>
      <c r="V47" s="85">
        <f t="shared" si="24"/>
        <v>16838.5</v>
      </c>
      <c r="W47" s="85">
        <f t="shared" si="24"/>
        <v>16838.5</v>
      </c>
      <c r="X47" s="85">
        <f t="shared" si="24"/>
        <v>16838.5</v>
      </c>
      <c r="Y47" s="85">
        <f t="shared" si="24"/>
        <v>16838.5</v>
      </c>
      <c r="Z47" s="85">
        <f t="shared" si="24"/>
        <v>16838.5</v>
      </c>
      <c r="AA47" s="85">
        <f t="shared" si="24"/>
        <v>16838.5</v>
      </c>
      <c r="AB47" s="85">
        <f t="shared" si="25"/>
        <v>16838.5</v>
      </c>
      <c r="AC47" s="85">
        <f t="shared" si="25"/>
        <v>16838.5</v>
      </c>
      <c r="AD47" s="85">
        <f t="shared" si="25"/>
        <v>16838.5</v>
      </c>
      <c r="AE47" s="85">
        <f t="shared" si="25"/>
        <v>16838.5</v>
      </c>
      <c r="AF47" s="85">
        <f t="shared" si="25"/>
        <v>16838.5</v>
      </c>
      <c r="AG47" s="85">
        <f t="shared" si="25"/>
        <v>16838.5</v>
      </c>
      <c r="AH47" s="85">
        <f t="shared" si="25"/>
        <v>16838.5</v>
      </c>
      <c r="AI47" s="85">
        <f t="shared" si="25"/>
        <v>16838.5</v>
      </c>
      <c r="AJ47" s="85">
        <f t="shared" si="25"/>
        <v>16838.5</v>
      </c>
      <c r="AK47" s="85">
        <f t="shared" si="25"/>
        <v>16838.5</v>
      </c>
      <c r="AL47" s="85">
        <f t="shared" si="25"/>
        <v>16838.5</v>
      </c>
    </row>
  </sheetData>
  <mergeCells count="11">
    <mergeCell ref="A5:F5"/>
    <mergeCell ref="A44:F44"/>
    <mergeCell ref="A36:A37"/>
    <mergeCell ref="B36:B37"/>
    <mergeCell ref="C36:C37"/>
    <mergeCell ref="A8:A9"/>
    <mergeCell ref="B8:B9"/>
    <mergeCell ref="A15:A16"/>
    <mergeCell ref="B15:B16"/>
    <mergeCell ref="C8:C9"/>
    <mergeCell ref="C15:C16"/>
  </mergeCells>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78BB6-8803-4911-B7E9-DD3DA45A411C}">
  <dimension ref="A1:P25"/>
  <sheetViews>
    <sheetView workbookViewId="0">
      <selection activeCell="E29" sqref="E29"/>
    </sheetView>
  </sheetViews>
  <sheetFormatPr defaultColWidth="9.140625" defaultRowHeight="14.25"/>
  <cols>
    <col min="1" max="1" width="23.140625" style="39" bestFit="1" customWidth="1"/>
    <col min="2" max="5" width="18.28515625" style="39" customWidth="1"/>
    <col min="6" max="6" width="0.85546875" style="39" customWidth="1"/>
    <col min="7" max="7" width="18.28515625" style="39" customWidth="1"/>
    <col min="8" max="8" width="9.140625" style="39"/>
    <col min="9" max="9" width="21.7109375" style="39" customWidth="1"/>
    <col min="10" max="11" width="9.140625" style="39"/>
    <col min="12" max="12" width="16.28515625" style="39" customWidth="1"/>
    <col min="13" max="14" width="9.140625" style="39"/>
    <col min="15" max="15" width="22.85546875" style="39" customWidth="1"/>
    <col min="16" max="16" width="16.85546875" style="39" customWidth="1"/>
    <col min="17" max="16384" width="9.140625" style="39"/>
  </cols>
  <sheetData>
    <row r="1" spans="1:16" ht="15" customHeight="1">
      <c r="A1" s="28" t="s">
        <v>313</v>
      </c>
      <c r="B1" s="29">
        <v>1</v>
      </c>
      <c r="C1" s="29">
        <v>2</v>
      </c>
      <c r="D1" s="29">
        <v>4</v>
      </c>
      <c r="E1" s="30">
        <v>5</v>
      </c>
      <c r="G1" s="390" t="s">
        <v>314</v>
      </c>
      <c r="I1" s="390" t="s">
        <v>238</v>
      </c>
      <c r="O1" s="390" t="s">
        <v>238</v>
      </c>
      <c r="P1" s="390" t="s">
        <v>314</v>
      </c>
    </row>
    <row r="2" spans="1:16">
      <c r="A2" s="31" t="s">
        <v>315</v>
      </c>
      <c r="B2" s="32">
        <v>2019</v>
      </c>
      <c r="C2" s="32">
        <v>2018</v>
      </c>
      <c r="D2" s="32">
        <v>2015</v>
      </c>
      <c r="E2" s="33">
        <v>2015</v>
      </c>
      <c r="G2" s="391"/>
      <c r="I2" s="391"/>
      <c r="O2" s="391"/>
      <c r="P2" s="391"/>
    </row>
    <row r="3" spans="1:16">
      <c r="A3" s="31" t="s">
        <v>316</v>
      </c>
      <c r="B3" s="32" t="s">
        <v>317</v>
      </c>
      <c r="C3" s="32" t="s">
        <v>318</v>
      </c>
      <c r="D3" s="32" t="s">
        <v>319</v>
      </c>
      <c r="E3" s="33" t="s">
        <v>320</v>
      </c>
      <c r="G3" s="391"/>
      <c r="I3" s="391"/>
      <c r="O3" s="391"/>
      <c r="P3" s="391"/>
    </row>
    <row r="4" spans="1:16" ht="14.65" thickBot="1">
      <c r="A4" s="34" t="s">
        <v>321</v>
      </c>
      <c r="B4" s="35">
        <v>20</v>
      </c>
      <c r="C4" s="35">
        <v>95</v>
      </c>
      <c r="D4" s="35">
        <v>105</v>
      </c>
      <c r="E4" s="36">
        <v>136</v>
      </c>
      <c r="G4" s="392"/>
      <c r="I4" s="392"/>
      <c r="O4" s="392"/>
      <c r="P4" s="392"/>
    </row>
    <row r="5" spans="1:16" ht="30" customHeight="1">
      <c r="A5" s="40" t="s">
        <v>322</v>
      </c>
      <c r="B5" s="41">
        <v>9.2999999999999999E-2</v>
      </c>
      <c r="C5" s="41">
        <v>7.4999999999999997E-2</v>
      </c>
      <c r="D5" s="41">
        <v>6.8000000000000005E-2</v>
      </c>
      <c r="E5" s="42">
        <v>8.3000000000000004E-2</v>
      </c>
      <c r="G5" s="43">
        <v>0.08</v>
      </c>
      <c r="I5" s="43" t="s">
        <v>224</v>
      </c>
      <c r="K5" s="393">
        <f>SUM(G5:G6)</f>
        <v>0.12</v>
      </c>
      <c r="L5" s="393" t="s">
        <v>323</v>
      </c>
      <c r="O5" s="43" t="s">
        <v>224</v>
      </c>
      <c r="P5" s="43">
        <f>SUMIF($I$5:$I$23,"="&amp;O5,$G$5:$G$23)</f>
        <v>0.16999999999999998</v>
      </c>
    </row>
    <row r="6" spans="1:16">
      <c r="A6" s="44" t="s">
        <v>324</v>
      </c>
      <c r="B6" s="291">
        <v>0.05</v>
      </c>
      <c r="C6" s="291">
        <v>3.9E-2</v>
      </c>
      <c r="D6" s="291">
        <v>4.3999999999999997E-2</v>
      </c>
      <c r="E6" s="45">
        <v>2.1000000000000001E-2</v>
      </c>
      <c r="G6" s="46">
        <v>0.04</v>
      </c>
      <c r="I6" s="46" t="s">
        <v>223</v>
      </c>
      <c r="K6" s="393"/>
      <c r="L6" s="393"/>
      <c r="O6" s="46" t="s">
        <v>223</v>
      </c>
      <c r="P6" s="46">
        <f t="shared" ref="P6:P18" si="0">SUMIF($I$5:$I$23,"="&amp;O6,$G$5:$G$23)</f>
        <v>0.04</v>
      </c>
    </row>
    <row r="7" spans="1:16">
      <c r="A7" s="47" t="s">
        <v>325</v>
      </c>
      <c r="B7" s="292">
        <v>1.8000000000000002E-2</v>
      </c>
      <c r="C7" s="292">
        <v>1.6E-2</v>
      </c>
      <c r="D7" s="292">
        <v>1.0999999999999999E-2</v>
      </c>
      <c r="E7" s="48">
        <v>1.6E-2</v>
      </c>
      <c r="G7" s="49">
        <v>1.4999999999999999E-2</v>
      </c>
      <c r="I7" s="49" t="s">
        <v>226</v>
      </c>
      <c r="K7" s="394">
        <f>SUM(G7:G10)</f>
        <v>0.12</v>
      </c>
      <c r="L7" s="394" t="s">
        <v>326</v>
      </c>
      <c r="O7" s="49" t="s">
        <v>226</v>
      </c>
      <c r="P7" s="49">
        <f t="shared" si="0"/>
        <v>1.4999999999999999E-2</v>
      </c>
    </row>
    <row r="8" spans="1:16">
      <c r="A8" s="47" t="s">
        <v>327</v>
      </c>
      <c r="B8" s="292">
        <v>3.1E-2</v>
      </c>
      <c r="C8" s="292">
        <v>2.1000000000000001E-2</v>
      </c>
      <c r="D8" s="292">
        <v>2.3E-2</v>
      </c>
      <c r="E8" s="48">
        <v>1.6E-2</v>
      </c>
      <c r="G8" s="49">
        <v>2.5000000000000001E-2</v>
      </c>
      <c r="I8" s="49" t="s">
        <v>227</v>
      </c>
      <c r="K8" s="394"/>
      <c r="L8" s="394"/>
      <c r="O8" s="49" t="s">
        <v>227</v>
      </c>
      <c r="P8" s="49">
        <f t="shared" si="0"/>
        <v>2.5000000000000001E-2</v>
      </c>
    </row>
    <row r="9" spans="1:16">
      <c r="A9" s="47" t="s">
        <v>328</v>
      </c>
      <c r="B9" s="292">
        <v>6.0000000000000001E-3</v>
      </c>
      <c r="C9" s="292">
        <v>5.0000000000000001E-3</v>
      </c>
      <c r="D9" s="292">
        <v>7.0000000000000001E-3</v>
      </c>
      <c r="E9" s="48">
        <v>6.0000000000000001E-3</v>
      </c>
      <c r="G9" s="49">
        <v>5.0000000000000001E-3</v>
      </c>
      <c r="I9" s="49" t="s">
        <v>228</v>
      </c>
      <c r="K9" s="394"/>
      <c r="L9" s="394"/>
      <c r="O9" s="49" t="s">
        <v>228</v>
      </c>
      <c r="P9" s="49">
        <f t="shared" si="0"/>
        <v>5.0000000000000001E-3</v>
      </c>
    </row>
    <row r="10" spans="1:16">
      <c r="A10" s="47" t="s">
        <v>329</v>
      </c>
      <c r="B10" s="292">
        <v>8.1000000000000003E-2</v>
      </c>
      <c r="C10" s="292">
        <v>8.2000000000000003E-2</v>
      </c>
      <c r="D10" s="292">
        <v>7.2999999999999995E-2</v>
      </c>
      <c r="E10" s="48">
        <v>6.9000000000000006E-2</v>
      </c>
      <c r="G10" s="49">
        <v>7.4999999999999997E-2</v>
      </c>
      <c r="I10" s="49" t="s">
        <v>229</v>
      </c>
      <c r="K10" s="394"/>
      <c r="L10" s="394"/>
      <c r="O10" s="49" t="s">
        <v>229</v>
      </c>
      <c r="P10" s="49">
        <f t="shared" si="0"/>
        <v>7.4999999999999997E-2</v>
      </c>
    </row>
    <row r="11" spans="1:16">
      <c r="A11" s="50" t="s">
        <v>330</v>
      </c>
      <c r="B11" s="293">
        <v>6.000000000000001E-3</v>
      </c>
      <c r="C11" s="293">
        <v>7.0000000000000001E-3</v>
      </c>
      <c r="D11" s="293">
        <v>7.0000000000000001E-3</v>
      </c>
      <c r="E11" s="51">
        <v>6.0000000000000001E-3</v>
      </c>
      <c r="G11" s="52">
        <v>0.01</v>
      </c>
      <c r="I11" s="52" t="s">
        <v>231</v>
      </c>
      <c r="K11" s="395">
        <f>SUM(G11:G12)</f>
        <v>3.5000000000000003E-2</v>
      </c>
      <c r="L11" s="395" t="s">
        <v>331</v>
      </c>
      <c r="O11" s="52" t="s">
        <v>231</v>
      </c>
      <c r="P11" s="52">
        <f t="shared" si="0"/>
        <v>0.01</v>
      </c>
    </row>
    <row r="12" spans="1:16">
      <c r="A12" s="50" t="s">
        <v>332</v>
      </c>
      <c r="B12" s="293">
        <v>2.6999999999999996E-2</v>
      </c>
      <c r="C12" s="293">
        <v>0.02</v>
      </c>
      <c r="D12" s="293">
        <v>2.4E-2</v>
      </c>
      <c r="E12" s="51">
        <v>2.3E-2</v>
      </c>
      <c r="G12" s="52">
        <v>2.5000000000000001E-2</v>
      </c>
      <c r="I12" s="52" t="s">
        <v>232</v>
      </c>
      <c r="K12" s="395"/>
      <c r="L12" s="395"/>
      <c r="O12" s="52" t="s">
        <v>232</v>
      </c>
      <c r="P12" s="52">
        <f t="shared" si="0"/>
        <v>2.5000000000000001E-2</v>
      </c>
    </row>
    <row r="13" spans="1:16">
      <c r="A13" s="53" t="s">
        <v>233</v>
      </c>
      <c r="B13" s="37">
        <v>4.7E-2</v>
      </c>
      <c r="C13" s="37">
        <v>2.3E-2</v>
      </c>
      <c r="D13" s="37">
        <v>1.6E-2</v>
      </c>
      <c r="E13" s="54">
        <v>2.8000000000000001E-2</v>
      </c>
      <c r="G13" s="55">
        <v>0.03</v>
      </c>
      <c r="I13" s="55" t="s">
        <v>233</v>
      </c>
      <c r="K13" s="37">
        <f>G13</f>
        <v>0.03</v>
      </c>
      <c r="L13" s="37" t="s">
        <v>233</v>
      </c>
      <c r="O13" s="55" t="s">
        <v>233</v>
      </c>
      <c r="P13" s="55">
        <f t="shared" si="0"/>
        <v>0.03</v>
      </c>
    </row>
    <row r="14" spans="1:16">
      <c r="A14" s="56" t="s">
        <v>21</v>
      </c>
      <c r="B14" s="290">
        <v>0.128</v>
      </c>
      <c r="C14" s="290">
        <v>0.20799999999999999</v>
      </c>
      <c r="D14" s="290">
        <v>0.17</v>
      </c>
      <c r="E14" s="57">
        <v>0.2</v>
      </c>
      <c r="G14" s="58">
        <v>0.18</v>
      </c>
      <c r="I14" s="58" t="s">
        <v>129</v>
      </c>
      <c r="K14" s="396">
        <f>SUM(G14:G16)</f>
        <v>0.36</v>
      </c>
      <c r="L14" s="396" t="s">
        <v>333</v>
      </c>
      <c r="O14" s="58" t="s">
        <v>129</v>
      </c>
      <c r="P14" s="58">
        <f t="shared" si="0"/>
        <v>0.18</v>
      </c>
    </row>
    <row r="15" spans="1:16">
      <c r="A15" s="56" t="s">
        <v>22</v>
      </c>
      <c r="B15" s="290">
        <v>5.8999999999999983E-2</v>
      </c>
      <c r="C15" s="290">
        <v>8.4000000000000005E-2</v>
      </c>
      <c r="D15" s="290">
        <v>0.13200000000000001</v>
      </c>
      <c r="E15" s="57">
        <v>0.10100000000000001</v>
      </c>
      <c r="G15" s="58">
        <v>0.09</v>
      </c>
      <c r="I15" s="58" t="s">
        <v>225</v>
      </c>
      <c r="K15" s="396"/>
      <c r="L15" s="396"/>
      <c r="O15" s="58" t="s">
        <v>225</v>
      </c>
      <c r="P15" s="58">
        <f t="shared" si="0"/>
        <v>0.09</v>
      </c>
    </row>
    <row r="16" spans="1:16" ht="28.5">
      <c r="A16" s="56" t="s">
        <v>23</v>
      </c>
      <c r="B16" s="290">
        <v>9.2999999999999999E-2</v>
      </c>
      <c r="C16" s="290">
        <v>0.107</v>
      </c>
      <c r="D16" s="290">
        <v>7.2999999999999995E-2</v>
      </c>
      <c r="E16" s="57">
        <v>9.6000000000000002E-2</v>
      </c>
      <c r="G16" s="58">
        <v>0.09</v>
      </c>
      <c r="I16" s="58" t="s">
        <v>224</v>
      </c>
      <c r="K16" s="396"/>
      <c r="L16" s="396"/>
      <c r="O16" s="61" t="s">
        <v>234</v>
      </c>
      <c r="P16" s="61">
        <f t="shared" si="0"/>
        <v>0.12</v>
      </c>
    </row>
    <row r="17" spans="1:16">
      <c r="A17" s="59" t="s">
        <v>334</v>
      </c>
      <c r="B17" s="38">
        <v>0.18100000000000002</v>
      </c>
      <c r="C17" s="38">
        <v>9.9000000000000005E-2</v>
      </c>
      <c r="D17" s="38">
        <v>8.6999999999999994E-2</v>
      </c>
      <c r="E17" s="60">
        <v>0.123</v>
      </c>
      <c r="G17" s="61">
        <v>0.12</v>
      </c>
      <c r="I17" s="61" t="s">
        <v>234</v>
      </c>
      <c r="K17" s="38">
        <f>G17</f>
        <v>0.12</v>
      </c>
      <c r="L17" s="38" t="s">
        <v>334</v>
      </c>
      <c r="O17" s="65" t="s">
        <v>235</v>
      </c>
      <c r="P17" s="65">
        <f t="shared" si="0"/>
        <v>5.0000000000000001E-3</v>
      </c>
    </row>
    <row r="18" spans="1:16">
      <c r="A18" s="62" t="s">
        <v>335</v>
      </c>
      <c r="B18" s="63">
        <v>5.7999999999999996E-2</v>
      </c>
      <c r="C18" s="63">
        <v>6.0000000000000001E-3</v>
      </c>
      <c r="D18" s="63">
        <v>5.0000000000000001E-3</v>
      </c>
      <c r="E18" s="64">
        <v>8.0000000000000002E-3</v>
      </c>
      <c r="G18" s="65">
        <v>0.02</v>
      </c>
      <c r="I18" s="65" t="s">
        <v>236</v>
      </c>
      <c r="K18" s="397">
        <f>SUM(G18:G23)</f>
        <v>0.21500000000000002</v>
      </c>
      <c r="L18" s="397" t="s">
        <v>336</v>
      </c>
      <c r="O18" s="65" t="s">
        <v>230</v>
      </c>
      <c r="P18" s="65">
        <f t="shared" si="0"/>
        <v>0.01</v>
      </c>
    </row>
    <row r="19" spans="1:16">
      <c r="A19" s="62" t="s">
        <v>337</v>
      </c>
      <c r="B19" s="63">
        <v>1.1000000000000001E-2</v>
      </c>
      <c r="C19" s="63">
        <v>1.0999999999999999E-2</v>
      </c>
      <c r="D19" s="63">
        <v>7.0000000000000001E-3</v>
      </c>
      <c r="E19" s="64">
        <v>4.0000000000000001E-3</v>
      </c>
      <c r="G19" s="65">
        <v>0.01</v>
      </c>
      <c r="I19" s="65" t="s">
        <v>230</v>
      </c>
      <c r="K19" s="398"/>
      <c r="L19" s="398"/>
      <c r="O19" s="65" t="s">
        <v>236</v>
      </c>
      <c r="P19" s="65">
        <f>SUMIF($I$5:$I$23,"="&amp;O19,$G$5:$G$23)</f>
        <v>0.12</v>
      </c>
    </row>
    <row r="20" spans="1:16" ht="14.65" thickBot="1">
      <c r="A20" s="62" t="s">
        <v>338</v>
      </c>
      <c r="B20" s="63">
        <v>3.0000000000000001E-3</v>
      </c>
      <c r="C20" s="63">
        <v>1.2E-2</v>
      </c>
      <c r="D20" s="63">
        <v>1E-3</v>
      </c>
      <c r="E20" s="64" t="s">
        <v>339</v>
      </c>
      <c r="G20" s="65">
        <v>5.0000000000000001E-3</v>
      </c>
      <c r="I20" s="65" t="s">
        <v>235</v>
      </c>
      <c r="K20" s="398"/>
      <c r="L20" s="398"/>
      <c r="O20" s="69" t="s">
        <v>237</v>
      </c>
      <c r="P20" s="69">
        <f>SUMIF($I$5:$I$23,"="&amp;O20,$G$5:$G$23)</f>
        <v>0.08</v>
      </c>
    </row>
    <row r="21" spans="1:16">
      <c r="A21" s="62" t="s">
        <v>340</v>
      </c>
      <c r="B21" s="66">
        <v>0.04</v>
      </c>
      <c r="C21" s="63">
        <v>6.0999999999999999E-2</v>
      </c>
      <c r="D21" s="63">
        <v>7.2999999999999995E-2</v>
      </c>
      <c r="E21" s="64">
        <v>7.3999999999999996E-2</v>
      </c>
      <c r="G21" s="65">
        <v>0.06</v>
      </c>
      <c r="I21" s="65" t="s">
        <v>236</v>
      </c>
      <c r="K21" s="398"/>
      <c r="L21" s="398"/>
    </row>
    <row r="22" spans="1:16">
      <c r="A22" s="62" t="s">
        <v>341</v>
      </c>
      <c r="B22" s="63">
        <v>4.9000000000000002E-2</v>
      </c>
      <c r="C22" s="63">
        <v>3.3000000000000002E-2</v>
      </c>
      <c r="D22" s="63">
        <v>7.0999999999999994E-2</v>
      </c>
      <c r="E22" s="64">
        <v>2.1999999999999999E-2</v>
      </c>
      <c r="G22" s="65">
        <v>0.04</v>
      </c>
      <c r="I22" s="65" t="s">
        <v>236</v>
      </c>
      <c r="K22" s="398"/>
      <c r="L22" s="398"/>
    </row>
    <row r="23" spans="1:16" ht="14.65" thickBot="1">
      <c r="A23" s="282" t="s">
        <v>336</v>
      </c>
      <c r="B23" s="67">
        <v>1.9E-2</v>
      </c>
      <c r="C23" s="67">
        <v>9.0999999999999998E-2</v>
      </c>
      <c r="D23" s="67">
        <v>0.108</v>
      </c>
      <c r="E23" s="68">
        <v>0.104</v>
      </c>
      <c r="G23" s="69">
        <v>0.08</v>
      </c>
      <c r="I23" s="69" t="s">
        <v>237</v>
      </c>
      <c r="K23" s="398"/>
      <c r="L23" s="398"/>
    </row>
    <row r="24" spans="1:16" ht="14.65" thickBot="1"/>
    <row r="25" spans="1:16" ht="14.65" thickBot="1">
      <c r="A25" s="70" t="s">
        <v>25</v>
      </c>
      <c r="B25" s="71">
        <f>SUM(B5:B24)</f>
        <v>1.0000000000000002</v>
      </c>
      <c r="C25" s="71">
        <f>SUM(C5:C24)</f>
        <v>0.99999999999999989</v>
      </c>
      <c r="D25" s="71">
        <f>SUM(D5:D24)</f>
        <v>0.99999999999999989</v>
      </c>
      <c r="E25" s="72">
        <f>SUM(E5:E24)</f>
        <v>1</v>
      </c>
      <c r="F25" s="73"/>
      <c r="G25" s="74">
        <f>SUM(G5:G24)</f>
        <v>1.0000000000000002</v>
      </c>
      <c r="H25" s="73"/>
      <c r="I25" s="73"/>
      <c r="J25" s="73"/>
      <c r="K25" s="73"/>
    </row>
  </sheetData>
  <mergeCells count="14">
    <mergeCell ref="O1:O4"/>
    <mergeCell ref="P1:P4"/>
    <mergeCell ref="K18:K23"/>
    <mergeCell ref="L18:L23"/>
    <mergeCell ref="L14:L16"/>
    <mergeCell ref="L5:L6"/>
    <mergeCell ref="L7:L10"/>
    <mergeCell ref="L11:L12"/>
    <mergeCell ref="G1:G4"/>
    <mergeCell ref="K5:K6"/>
    <mergeCell ref="K7:K10"/>
    <mergeCell ref="K11:K12"/>
    <mergeCell ref="K14:K16"/>
    <mergeCell ref="I1:I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8C491-A239-4049-83EE-FD7DE54E8835}">
  <dimension ref="A1:H24"/>
  <sheetViews>
    <sheetView workbookViewId="0">
      <selection activeCell="A24" sqref="A24"/>
    </sheetView>
  </sheetViews>
  <sheetFormatPr defaultRowHeight="14.25"/>
  <cols>
    <col min="1" max="1" width="40.7109375" bestFit="1" customWidth="1"/>
    <col min="2" max="2" width="12" bestFit="1" customWidth="1"/>
    <col min="3" max="3" width="19.140625" customWidth="1"/>
  </cols>
  <sheetData>
    <row r="1" spans="1:5">
      <c r="A1" s="167" t="s">
        <v>342</v>
      </c>
    </row>
    <row r="2" spans="1:5">
      <c r="A2" t="s">
        <v>343</v>
      </c>
      <c r="B2">
        <v>6.5</v>
      </c>
      <c r="C2" t="s">
        <v>344</v>
      </c>
      <c r="E2" s="166" t="s">
        <v>345</v>
      </c>
    </row>
    <row r="3" spans="1:5">
      <c r="A3" t="s">
        <v>221</v>
      </c>
      <c r="B3">
        <v>0.51</v>
      </c>
      <c r="C3" t="s">
        <v>344</v>
      </c>
      <c r="E3" t="s">
        <v>346</v>
      </c>
    </row>
    <row r="4" spans="1:5">
      <c r="A4" t="s">
        <v>222</v>
      </c>
      <c r="B4">
        <f>492/B11</f>
        <v>7.8095238095238093E-2</v>
      </c>
      <c r="C4" t="s">
        <v>347</v>
      </c>
      <c r="E4" s="166" t="s">
        <v>348</v>
      </c>
    </row>
    <row r="7" spans="1:5">
      <c r="A7" s="167" t="s">
        <v>349</v>
      </c>
    </row>
    <row r="8" spans="1:5">
      <c r="A8" t="s">
        <v>219</v>
      </c>
      <c r="B8">
        <v>10</v>
      </c>
      <c r="C8" t="s">
        <v>350</v>
      </c>
      <c r="E8" t="s">
        <v>351</v>
      </c>
    </row>
    <row r="9" spans="1:5">
      <c r="A9" t="s">
        <v>220</v>
      </c>
      <c r="B9">
        <v>20</v>
      </c>
      <c r="C9" t="s">
        <v>350</v>
      </c>
      <c r="E9" t="s">
        <v>352</v>
      </c>
    </row>
    <row r="10" spans="1:5">
      <c r="A10" t="s">
        <v>221</v>
      </c>
      <c r="B10">
        <v>1300</v>
      </c>
      <c r="C10" t="s">
        <v>350</v>
      </c>
      <c r="E10" t="s">
        <v>353</v>
      </c>
    </row>
    <row r="11" spans="1:5">
      <c r="A11" t="s">
        <v>222</v>
      </c>
      <c r="B11">
        <f>60*105</f>
        <v>6300</v>
      </c>
      <c r="C11" t="s">
        <v>350</v>
      </c>
      <c r="E11" t="s">
        <v>354</v>
      </c>
    </row>
    <row r="13" spans="1:5">
      <c r="B13">
        <f>647/B3</f>
        <v>1268.627450980392</v>
      </c>
    </row>
    <row r="14" spans="1:5">
      <c r="A14" s="167" t="s">
        <v>355</v>
      </c>
    </row>
    <row r="15" spans="1:5">
      <c r="A15" t="s">
        <v>356</v>
      </c>
      <c r="B15">
        <v>1.19</v>
      </c>
      <c r="E15" t="s">
        <v>357</v>
      </c>
    </row>
    <row r="16" spans="1:5">
      <c r="A16" t="s">
        <v>358</v>
      </c>
      <c r="B16">
        <v>140000</v>
      </c>
      <c r="C16" t="s">
        <v>359</v>
      </c>
      <c r="E16" t="s">
        <v>357</v>
      </c>
    </row>
    <row r="17" spans="1:8">
      <c r="A17" t="s">
        <v>360</v>
      </c>
      <c r="B17">
        <v>7.0000000000000007E-2</v>
      </c>
      <c r="C17" t="s">
        <v>361</v>
      </c>
      <c r="E17" t="s">
        <v>357</v>
      </c>
      <c r="H17">
        <f>B15*B16/10^6*B17</f>
        <v>1.1662E-2</v>
      </c>
    </row>
    <row r="20" spans="1:8">
      <c r="A20" s="167" t="s">
        <v>362</v>
      </c>
    </row>
    <row r="21" spans="1:8">
      <c r="A21" t="s">
        <v>219</v>
      </c>
      <c r="B21" s="168">
        <f>$B$17/10^6*$B$16*$B$15/$B$2/B8</f>
        <v>1.7941538461538461E-4</v>
      </c>
      <c r="C21" t="s">
        <v>363</v>
      </c>
    </row>
    <row r="22" spans="1:8">
      <c r="A22" t="s">
        <v>220</v>
      </c>
      <c r="B22" s="168">
        <f>$B$17/10^6*$B$16*$B$15/B2/B9</f>
        <v>8.9707692307692307E-5</v>
      </c>
      <c r="C22" t="s">
        <v>363</v>
      </c>
    </row>
    <row r="23" spans="1:8">
      <c r="A23" t="s">
        <v>221</v>
      </c>
      <c r="B23" s="168">
        <f>$B$17/10^6*$B$16*$B$15/B3/B10</f>
        <v>1.7589743589743589E-5</v>
      </c>
      <c r="C23" t="s">
        <v>363</v>
      </c>
    </row>
    <row r="24" spans="1:8">
      <c r="A24" t="s">
        <v>222</v>
      </c>
      <c r="B24" s="168">
        <f>$B$17/10^6*$B$16*$B$15/B4/B11</f>
        <v>2.3703252032520328E-5</v>
      </c>
      <c r="C24" t="s">
        <v>363</v>
      </c>
    </row>
  </sheetData>
  <hyperlinks>
    <hyperlink ref="E2" r:id="rId1" xr:uid="{F3B15EC8-4707-4C7F-9E40-C56E884E8985}"/>
    <hyperlink ref="E4" r:id="rId2" location=":~:text=The%202018%20CSX%20system%2Dwide,492%20ton%2Dmiles%20per%20gallon.&amp;text=(3000%20tons%20x%20500%20miles,on%20a%20gallon%20of%20fuel.%E2%80%9D" xr:uid="{9F150692-0391-4503-AFE3-D44FA6F801EB}"/>
  </hyperlinks>
  <pageMargins left="0.7" right="0.7" top="0.75" bottom="0.75" header="0.3" footer="0.3"/>
  <pageSetup orientation="portrait" horizontalDpi="1200" verticalDpi="1200"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c1af4c238594e12bbb9206d9aa9c5d3 xmlns="5d982bf3-a48c-4351-8fdb-12b10060851e">
      <Terms xmlns="http://schemas.microsoft.com/office/infopath/2007/PartnerControls"/>
    </mc1af4c238594e12bbb9206d9aa9c5d3>
    <k1250adc1ff244fa903739753c5e73ff xmlns="5d982bf3-a48c-4351-8fdb-12b10060851e">
      <Terms xmlns="http://schemas.microsoft.com/office/infopath/2007/PartnerControls">
        <TermInfo xmlns="http://schemas.microsoft.com/office/infopath/2007/PartnerControls">
          <TermName xmlns="http://schemas.microsoft.com/office/infopath/2007/PartnerControls">web</TermName>
          <TermId xmlns="http://schemas.microsoft.com/office/infopath/2007/PartnerControls">9932c02a-dfc7-4cbe-ae78-3976b987aa6a</TermId>
        </TermInfo>
      </Terms>
    </k1250adc1ff244fa903739753c5e73ff>
    <TaxCatchAll xmlns="9be3f55f-8098-485e-a615-a10e4181e135">
      <Value>101</Value>
      <Value>913</Value>
      <Value>962</Value>
      <Value>264</Value>
      <Value>105</Value>
      <Value>103</Value>
      <Value>204</Value>
    </TaxCatchAll>
    <MeetingTime xmlns="5d982bf3-a48c-4351-8fdb-12b10060851e" xsi:nil="true"/>
    <ia4fe8ee8d364c9f8d8b37e8c9aeedb6 xmlns="5d982bf3-a48c-4351-8fdb-12b10060851e">
      <Terms xmlns="http://schemas.microsoft.com/office/infopath/2007/PartnerControls">
        <TermInfo xmlns="http://schemas.microsoft.com/office/infopath/2007/PartnerControls">
          <TermName xmlns="http://schemas.microsoft.com/office/infopath/2007/PartnerControls">Regional</TermName>
          <TermId xmlns="http://schemas.microsoft.com/office/infopath/2007/PartnerControls">e3e47c38-dd51-4b73-9688-3ca508d72557</TermId>
        </TermInfo>
      </Terms>
    </ia4fe8ee8d364c9f8d8b37e8c9aeedb6>
    <fe949326ff6d4687acbf295dda149b37 xmlns="5d982bf3-a48c-4351-8fdb-12b10060851e">
      <Terms xmlns="http://schemas.microsoft.com/office/infopath/2007/PartnerControls"/>
    </fe949326ff6d4687acbf295dda149b37>
    <DocumentSetDescription xmlns="http://schemas.microsoft.com/sharepoint/v3" xsi:nil="true"/>
    <TaxKeywordTaxHTField xmlns="9be3f55f-8098-485e-a615-a10e4181e135">
      <Terms xmlns="http://schemas.microsoft.com/office/infopath/2007/PartnerControls"/>
    </TaxKeywordTaxHTField>
    <h7e9c4cc72fb4de094bf87e96890c0c2 xmlns="ca10bfc4-f870-4cc3-8a61-ea9a369e3574">
      <Terms xmlns="http://schemas.microsoft.com/office/infopath/2007/PartnerControls">
        <TermInfo xmlns="http://schemas.microsoft.com/office/infopath/2007/PartnerControls">
          <TermName xmlns="http://schemas.microsoft.com/office/infopath/2007/PartnerControls">2021</TermName>
          <TermId xmlns="http://schemas.microsoft.com/office/infopath/2007/PartnerControls">da7b4f94-9931-4913-b232-961448f18f9f</TermId>
        </TermInfo>
      </Terms>
    </h7e9c4cc72fb4de094bf87e96890c0c2>
    <aeec274ad21c4909ab5fb112d68909fb xmlns="5d982bf3-a48c-4351-8fdb-12b10060851e">
      <Terms xmlns="http://schemas.microsoft.com/office/infopath/2007/PartnerControls"/>
    </aeec274ad21c4909ab5fb112d68909fb>
    <ned4871b43f142479a1da9e4dec3ead3 xmlns="5d982bf3-a48c-4351-8fdb-12b10060851e">
      <Terms xmlns="http://schemas.microsoft.com/office/infopath/2007/PartnerControls"/>
    </ned4871b43f142479a1da9e4dec3ead3>
    <h112d938ec0d43dd9854c9c3eeef9a58 xmlns="ca10bfc4-f870-4cc3-8a61-ea9a369e3574">
      <Terms xmlns="http://schemas.microsoft.com/office/infopath/2007/PartnerControls">
        <TermInfo xmlns="http://schemas.microsoft.com/office/infopath/2007/PartnerControls">
          <TermName xmlns="http://schemas.microsoft.com/office/infopath/2007/PartnerControls">Solid Waste</TermName>
          <TermId xmlns="http://schemas.microsoft.com/office/infopath/2007/PartnerControls">9b3af3b7-ffce-4a2b-86e8-23c9a120facb</TermId>
        </TermInfo>
      </Terms>
    </h112d938ec0d43dd9854c9c3eeef9a58>
    <SharedWithUsers xmlns="9be3f55f-8098-485e-a615-a10e4181e135">
      <UserInfo>
        <DisplayName/>
        <AccountId xsi:nil="true"/>
        <AccountType/>
      </UserInfo>
    </SharedWithUsers>
    <k20b5b353c2d4a59a44170cce5889c20 xmlns="5d982bf3-a48c-4351-8fdb-12b10060851e">
      <Terms xmlns="http://schemas.microsoft.com/office/infopath/2007/PartnerControls">
        <TermInfo xmlns="http://schemas.microsoft.com/office/infopath/2007/PartnerControls">
          <TermName xmlns="http://schemas.microsoft.com/office/infopath/2007/PartnerControls">Study</TermName>
          <TermId xmlns="http://schemas.microsoft.com/office/infopath/2007/PartnerControls">5e24069d-f874-4b1b-a623-cb5e6e4b0a01</TermId>
        </TermInfo>
      </Terms>
    </k20b5b353c2d4a59a44170cce5889c20>
    <pd51286b66fa4a86843a97fa5c0abf9b xmlns="5d982bf3-a48c-4351-8fdb-12b10060851e">
      <Terms xmlns="http://schemas.microsoft.com/office/infopath/2007/PartnerControls"/>
    </pd51286b66fa4a86843a97fa5c0abf9b>
    <pf601aed3de749a898c3b06239b052af xmlns="ca10bfc4-f870-4cc3-8a61-ea9a369e3574">
      <Terms xmlns="http://schemas.microsoft.com/office/infopath/2007/PartnerControls">
        <TermInfo xmlns="http://schemas.microsoft.com/office/infopath/2007/PartnerControls">
          <TermName xmlns="http://schemas.microsoft.com/office/infopath/2007/PartnerControls">Cape Cod Commission</TermName>
          <TermId xmlns="http://schemas.microsoft.com/office/infopath/2007/PartnerControls">4607cd07-312c-43b3-b5aa-f93d48ff326a</TermId>
        </TermInfo>
      </Terms>
    </pf601aed3de749a898c3b06239b052af>
    <a7e4010d7db74f61a5af14041442919b xmlns="5d982bf3-a48c-4351-8fdb-12b10060851e">
      <Terms xmlns="http://schemas.microsoft.com/office/infopath/2007/PartnerControls"/>
    </a7e4010d7db74f61a5af14041442919b>
    <f5e281ca94284717b7c7159eb77159f5 xmlns="ca10bfc4-f870-4cc3-8a61-ea9a369e3574">
      <Terms xmlns="http://schemas.microsoft.com/office/infopath/2007/PartnerControls">
        <TermInfo xmlns="http://schemas.microsoft.com/office/infopath/2007/PartnerControls">
          <TermName xmlns="http://schemas.microsoft.com/office/infopath/2007/PartnerControls">Solid-Waste</TermName>
          <TermId xmlns="http://schemas.microsoft.com/office/infopath/2007/PartnerControls">9b3af3b7-ffce-4a2b-86e8-23c9a120facb</TermId>
        </TermInfo>
      </Terms>
    </f5e281ca94284717b7c7159eb77159f5>
    <lcf76f155ced4ddcb4097134ff3c332f xmlns="ca10bfc4-f870-4cc3-8a61-ea9a369e357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30D1B4B03E9CC4698987C706C095295" ma:contentTypeVersion="86" ma:contentTypeDescription="Create a new document." ma:contentTypeScope="" ma:versionID="d2f8a76ecddb6bc0dcb51fa31e9f8d64">
  <xsd:schema xmlns:xsd="http://www.w3.org/2001/XMLSchema" xmlns:xs="http://www.w3.org/2001/XMLSchema" xmlns:p="http://schemas.microsoft.com/office/2006/metadata/properties" xmlns:ns1="http://schemas.microsoft.com/sharepoint/v3" xmlns:ns2="ca10bfc4-f870-4cc3-8a61-ea9a369e3574" xmlns:ns3="5d982bf3-a48c-4351-8fdb-12b10060851e" xmlns:ns4="9be3f55f-8098-485e-a615-a10e4181e135" targetNamespace="http://schemas.microsoft.com/office/2006/metadata/properties" ma:root="true" ma:fieldsID="8951583b74818b3f2d7d9357271cfec2" ns1:_="" ns2:_="" ns3:_="" ns4:_="">
    <xsd:import namespace="http://schemas.microsoft.com/sharepoint/v3"/>
    <xsd:import namespace="ca10bfc4-f870-4cc3-8a61-ea9a369e3574"/>
    <xsd:import namespace="5d982bf3-a48c-4351-8fdb-12b10060851e"/>
    <xsd:import namespace="9be3f55f-8098-485e-a615-a10e4181e135"/>
    <xsd:element name="properties">
      <xsd:complexType>
        <xsd:sequence>
          <xsd:element name="documentManagement">
            <xsd:complexType>
              <xsd:all>
                <xsd:element ref="ns4:TaxCatchAll" minOccurs="0"/>
                <xsd:element ref="ns3:ia4fe8ee8d364c9f8d8b37e8c9aeedb6" minOccurs="0"/>
                <xsd:element ref="ns2:h112d938ec0d43dd9854c9c3eeef9a58" minOccurs="0"/>
                <xsd:element ref="ns2:pf601aed3de749a898c3b06239b052af" minOccurs="0"/>
                <xsd:element ref="ns2:h7e9c4cc72fb4de094bf87e96890c0c2" minOccurs="0"/>
                <xsd:element ref="ns3:a7e4010d7db74f61a5af14041442919b" minOccurs="0"/>
                <xsd:element ref="ns2:MediaServiceMetadata" minOccurs="0"/>
                <xsd:element ref="ns2:MediaServiceFastMetadata" minOccurs="0"/>
                <xsd:element ref="ns2:MediaServiceAutoTags" minOccurs="0"/>
                <xsd:element ref="ns2:MediaServiceOCR" minOccurs="0"/>
                <xsd:element ref="ns3:ned4871b43f142479a1da9e4dec3ead3" minOccurs="0"/>
                <xsd:element ref="ns3:pd51286b66fa4a86843a97fa5c0abf9b" minOccurs="0"/>
                <xsd:element ref="ns3:k20b5b353c2d4a59a44170cce5889c20" minOccurs="0"/>
                <xsd:element ref="ns2:MediaServiceDateTaken" minOccurs="0"/>
                <xsd:element ref="ns2:MediaServiceLocation" minOccurs="0"/>
                <xsd:element ref="ns4:TaxKeywordTaxHTField" minOccurs="0"/>
                <xsd:element ref="ns2:f5e281ca94284717b7c7159eb77159f5" minOccurs="0"/>
                <xsd:element ref="ns3:k1250adc1ff244fa903739753c5e73ff" minOccurs="0"/>
                <xsd:element ref="ns3:MeetingTime" minOccurs="0"/>
                <xsd:element ref="ns3:fe949326ff6d4687acbf295dda149b37" minOccurs="0"/>
                <xsd:element ref="ns2:MediaServiceGenerationTime" minOccurs="0"/>
                <xsd:element ref="ns2:MediaServiceEventHashCode" minOccurs="0"/>
                <xsd:element ref="ns3:aeec274ad21c4909ab5fb112d68909fb" minOccurs="0"/>
                <xsd:element ref="ns4:SharedWithUsers" minOccurs="0"/>
                <xsd:element ref="ns4:SharedWithDetails" minOccurs="0"/>
                <xsd:element ref="ns3:mc1af4c238594e12bbb9206d9aa9c5d3" minOccurs="0"/>
                <xsd:element ref="ns1:DocumentSetDescription" minOccurs="0"/>
                <xsd:element ref="ns2:lcf76f155ced4ddcb4097134ff3c332f"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DocumentSetDescription" ma:index="48" nillable="true" ma:displayName="Description" ma:description="A description of the Document Set" ma:internalName="DocumentSetDescription">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10bfc4-f870-4cc3-8a61-ea9a369e3574" elementFormDefault="qualified">
    <xsd:import namespace="http://schemas.microsoft.com/office/2006/documentManagement/types"/>
    <xsd:import namespace="http://schemas.microsoft.com/office/infopath/2007/PartnerControls"/>
    <xsd:element name="h112d938ec0d43dd9854c9c3eeef9a58" ma:index="16" nillable="true" ma:taxonomy="true" ma:internalName="h112d938ec0d43dd9854c9c3eeef9a58" ma:taxonomyFieldName="Program_x0020_Area" ma:displayName="Program Area" ma:readOnly="false" ma:default="" ma:fieldId="{1112d938-ec0d-43dd-9854-c9c3eeef9a58}" ma:taxonomyMulti="true" ma:sspId="cceb9721-df7c-4dbc-8f19-77f5dc396abe" ma:termSetId="bbb3c8d7-3f85-4b92-b602-0a181370541a" ma:anchorId="00000000-0000-0000-0000-000000000000" ma:open="false" ma:isKeyword="false">
      <xsd:complexType>
        <xsd:sequence>
          <xsd:element ref="pc:Terms" minOccurs="0" maxOccurs="1"/>
        </xsd:sequence>
      </xsd:complexType>
    </xsd:element>
    <xsd:element name="pf601aed3de749a898c3b06239b052af" ma:index="17" nillable="true" ma:taxonomy="true" ma:internalName="pf601aed3de749a898c3b06239b052af" ma:taxonomyFieldName="Agency" ma:displayName="Agency" ma:readOnly="false" ma:default="" ma:fieldId="{9f601aed-3de7-49a8-98c3-b06239b052af}" ma:taxonomyMulti="true" ma:sspId="cceb9721-df7c-4dbc-8f19-77f5dc396abe" ma:termSetId="a014325f-77f6-4581-a969-155462e883c4" ma:anchorId="00000000-0000-0000-0000-000000000000" ma:open="false" ma:isKeyword="false">
      <xsd:complexType>
        <xsd:sequence>
          <xsd:element ref="pc:Terms" minOccurs="0" maxOccurs="1"/>
        </xsd:sequence>
      </xsd:complexType>
    </xsd:element>
    <xsd:element name="h7e9c4cc72fb4de094bf87e96890c0c2" ma:index="18" nillable="true" ma:taxonomy="true" ma:internalName="h7e9c4cc72fb4de094bf87e96890c0c2" ma:taxonomyFieldName="Year" ma:displayName="Year" ma:indexed="true" ma:default="" ma:fieldId="{17e9c4cc-72fb-4de0-94bf-87e96890c0c2}" ma:sspId="cceb9721-df7c-4dbc-8f19-77f5dc396abe" ma:termSetId="038d3ef1-10e1-46c9-9eee-9c06d74a4573" ma:anchorId="00000000-0000-0000-0000-000000000000" ma:open="false" ma:isKeyword="false">
      <xsd:complexType>
        <xsd:sequence>
          <xsd:element ref="pc:Terms" minOccurs="0" maxOccurs="1"/>
        </xsd:sequence>
      </xsd:complexType>
    </xsd:element>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element name="MediaServiceAutoTags" ma:index="22" nillable="true" ma:displayName="MediaServiceAutoTags" ma:internalName="MediaServiceAutoTags" ma:readOnly="true">
      <xsd:simpleType>
        <xsd:restriction base="dms:Text"/>
      </xsd:simpleType>
    </xsd:element>
    <xsd:element name="MediaServiceOCR" ma:index="23" nillable="true" ma:displayName="MediaServiceOCR" ma:internalName="MediaServiceOCR" ma:readOnly="true">
      <xsd:simpleType>
        <xsd:restriction base="dms:Note">
          <xsd:maxLength value="255"/>
        </xsd:restriction>
      </xsd:simpleType>
    </xsd:element>
    <xsd:element name="MediaServiceDateTaken" ma:index="27" nillable="true" ma:displayName="MediaServiceDateTaken" ma:hidden="true" ma:internalName="MediaServiceDateTaken" ma:readOnly="true">
      <xsd:simpleType>
        <xsd:restriction base="dms:Text"/>
      </xsd:simpleType>
    </xsd:element>
    <xsd:element name="MediaServiceLocation" ma:index="28" nillable="true" ma:displayName="MediaServiceLocation" ma:internalName="MediaServiceLocation" ma:readOnly="true">
      <xsd:simpleType>
        <xsd:restriction base="dms:Text"/>
      </xsd:simpleType>
    </xsd:element>
    <xsd:element name="f5e281ca94284717b7c7159eb77159f5" ma:index="31" nillable="true" ma:taxonomy="true" ma:internalName="f5e281ca94284717b7c7159eb77159f5" ma:taxonomyFieldName="Project_x0020_ID" ma:displayName="Project ID" ma:default="" ma:fieldId="{f5e281ca-9428-4717-b7c7-159eb77159f5}" ma:taxonomyMulti="true" ma:sspId="cceb9721-df7c-4dbc-8f19-77f5dc396abe" ma:termSetId="a246038d-ca75-49fa-bd90-277acabb185f" ma:anchorId="00000000-0000-0000-0000-000000000000" ma:open="false" ma:isKeyword="false">
      <xsd:complexType>
        <xsd:sequence>
          <xsd:element ref="pc:Terms" minOccurs="0" maxOccurs="1"/>
        </xsd:sequence>
      </xsd:complexType>
    </xsd:element>
    <xsd:element name="MediaServiceGenerationTime" ma:index="40" nillable="true" ma:displayName="MediaServiceGenerationTime" ma:hidden="true" ma:internalName="MediaServiceGenerationTime" ma:readOnly="true">
      <xsd:simpleType>
        <xsd:restriction base="dms:Text"/>
      </xsd:simpleType>
    </xsd:element>
    <xsd:element name="MediaServiceEventHashCode" ma:index="41" nillable="true" ma:displayName="MediaServiceEventHashCode" ma:hidden="true" ma:internalName="MediaServiceEventHashCode" ma:readOnly="true">
      <xsd:simpleType>
        <xsd:restriction base="dms:Text"/>
      </xsd:simpleType>
    </xsd:element>
    <xsd:element name="lcf76f155ced4ddcb4097134ff3c332f" ma:index="50" nillable="true" ma:taxonomy="true" ma:internalName="lcf76f155ced4ddcb4097134ff3c332f" ma:taxonomyFieldName="MediaServiceImageTags" ma:displayName="Image Tags" ma:readOnly="false" ma:fieldId="{5cf76f15-5ced-4ddc-b409-7134ff3c332f}" ma:taxonomyMulti="true" ma:sspId="cceb9721-df7c-4dbc-8f19-77f5dc396ab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51" nillable="true" ma:displayName="MediaServiceObjectDetectorVersions" ma:hidden="true" ma:indexed="true" ma:internalName="MediaServiceObjectDetectorVersions" ma:readOnly="true">
      <xsd:simpleType>
        <xsd:restriction base="dms:Text"/>
      </xsd:simpleType>
    </xsd:element>
    <xsd:element name="MediaServiceSearchProperties" ma:index="5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982bf3-a48c-4351-8fdb-12b10060851e" elementFormDefault="qualified">
    <xsd:import namespace="http://schemas.microsoft.com/office/2006/documentManagement/types"/>
    <xsd:import namespace="http://schemas.microsoft.com/office/infopath/2007/PartnerControls"/>
    <xsd:element name="ia4fe8ee8d364c9f8d8b37e8c9aeedb6" ma:index="15" nillable="true" ma:taxonomy="true" ma:internalName="ia4fe8ee8d364c9f8d8b37e8c9aeedb6" ma:taxonomyFieldName="Town_x0020_or_x0020_Village" ma:displayName="Town or Village" ma:default="" ma:fieldId="{2a4fe8ee-8d36-4c9f-8d8b-37e8c9aeedb6}" ma:taxonomyMulti="true" ma:sspId="cceb9721-df7c-4dbc-8f19-77f5dc396abe" ma:termSetId="64630a1b-9342-481d-953c-3caea2ee54e7" ma:anchorId="00000000-0000-0000-0000-000000000000" ma:open="false" ma:isKeyword="false">
      <xsd:complexType>
        <xsd:sequence>
          <xsd:element ref="pc:Terms" minOccurs="0" maxOccurs="1"/>
        </xsd:sequence>
      </xsd:complexType>
    </xsd:element>
    <xsd:element name="a7e4010d7db74f61a5af14041442919b" ma:index="19" nillable="true" ma:taxonomy="true" ma:internalName="a7e4010d7db74f61a5af14041442919b" ma:taxonomyFieldName="Regulatory_x0020_Review_x0020_Types" ma:displayName="Regulatory Review Types" ma:indexed="true" ma:default="" ma:fieldId="{a7e4010d-7db7-4f61-a5af-14041442919b}" ma:sspId="cceb9721-df7c-4dbc-8f19-77f5dc396abe" ma:termSetId="e757629f-12ed-4ccb-be55-a034738c244c" ma:anchorId="00000000-0000-0000-0000-000000000000" ma:open="false" ma:isKeyword="false">
      <xsd:complexType>
        <xsd:sequence>
          <xsd:element ref="pc:Terms" minOccurs="0" maxOccurs="1"/>
        </xsd:sequence>
      </xsd:complexType>
    </xsd:element>
    <xsd:element name="ned4871b43f142479a1da9e4dec3ead3" ma:index="24" nillable="true" ma:taxonomy="true" ma:internalName="ned4871b43f142479a1da9e4dec3ead3" ma:taxonomyFieldName="CCC_x0020_Plans" ma:displayName="CCC Plans" ma:default="" ma:fieldId="{7ed4871b-43f1-4247-9a1d-a9e4dec3ead3}" ma:sspId="cceb9721-df7c-4dbc-8f19-77f5dc396abe" ma:termSetId="e8cc82b8-12c0-455f-a3a2-81036c43199c" ma:anchorId="00000000-0000-0000-0000-000000000000" ma:open="false" ma:isKeyword="false">
      <xsd:complexType>
        <xsd:sequence>
          <xsd:element ref="pc:Terms" minOccurs="0" maxOccurs="1"/>
        </xsd:sequence>
      </xsd:complexType>
    </xsd:element>
    <xsd:element name="pd51286b66fa4a86843a97fa5c0abf9b" ma:index="25" nillable="true" ma:taxonomy="true" ma:internalName="pd51286b66fa4a86843a97fa5c0abf9b" ma:taxonomyFieldName="CCC_x0020_Keywords" ma:displayName="CCC Keywords" ma:default="" ma:fieldId="{9d51286b-66fa-4a86-843a-97fa5c0abf9b}" ma:taxonomyMulti="true" ma:sspId="cceb9721-df7c-4dbc-8f19-77f5dc396abe" ma:termSetId="237bb7e9-aef9-4b25-8f13-0a1384048748" ma:anchorId="00000000-0000-0000-0000-000000000000" ma:open="true" ma:isKeyword="false">
      <xsd:complexType>
        <xsd:sequence>
          <xsd:element ref="pc:Terms" minOccurs="0" maxOccurs="1"/>
        </xsd:sequence>
      </xsd:complexType>
    </xsd:element>
    <xsd:element name="k20b5b353c2d4a59a44170cce5889c20" ma:index="26" nillable="true" ma:taxonomy="true" ma:internalName="k20b5b353c2d4a59a44170cce5889c20" ma:taxonomyFieldName="CCC_x0020_Document_x0020_Type" ma:displayName="Document Type" ma:default="" ma:fieldId="{420b5b35-3c2d-4a59-a441-70cce5889c20}" ma:sspId="cceb9721-df7c-4dbc-8f19-77f5dc396abe" ma:termSetId="2f5adcc4-b536-4831-8487-2b04e936f6a9" ma:anchorId="00000000-0000-0000-0000-000000000000" ma:open="false" ma:isKeyword="false">
      <xsd:complexType>
        <xsd:sequence>
          <xsd:element ref="pc:Terms" minOccurs="0" maxOccurs="1"/>
        </xsd:sequence>
      </xsd:complexType>
    </xsd:element>
    <xsd:element name="k1250adc1ff244fa903739753c5e73ff" ma:index="36" nillable="true" ma:taxonomy="true" ma:internalName="k1250adc1ff244fa903739753c5e73ff" ma:taxonomyFieldName="WebResources" ma:displayName="WebResources" ma:default="101;#web|9932c02a-dfc7-4cbe-ae78-3976b987aa6a" ma:fieldId="{41250adc-1ff2-44fa-9037-39753c5e73ff}" ma:sspId="cceb9721-df7c-4dbc-8f19-77f5dc396abe" ma:termSetId="3a3b1e03-2606-4712-baee-4715bbe485c1" ma:anchorId="00000000-0000-0000-0000-000000000000" ma:open="false" ma:isKeyword="false">
      <xsd:complexType>
        <xsd:sequence>
          <xsd:element ref="pc:Terms" minOccurs="0" maxOccurs="1"/>
        </xsd:sequence>
      </xsd:complexType>
    </xsd:element>
    <xsd:element name="MeetingTime" ma:index="37" nillable="true" ma:displayName="MeetingTime" ma:format="DateTime" ma:indexed="true" ma:internalName="MeetingTime">
      <xsd:simpleType>
        <xsd:restriction base="dms:DateTime"/>
      </xsd:simpleType>
    </xsd:element>
    <xsd:element name="fe949326ff6d4687acbf295dda149b37" ma:index="39" nillable="true" ma:taxonomy="true" ma:internalName="fe949326ff6d4687acbf295dda149b37" ma:taxonomyFieldName="SiteDomains" ma:displayName="Domains" ma:default="" ma:fieldId="{fe949326-ff6d-4687-acbf-295dda149b37}" ma:sspId="cceb9721-df7c-4dbc-8f19-77f5dc396abe" ma:termSetId="f3a86052-10d6-4365-9271-fd817bb07314" ma:anchorId="00000000-0000-0000-0000-000000000000" ma:open="false" ma:isKeyword="false">
      <xsd:complexType>
        <xsd:sequence>
          <xsd:element ref="pc:Terms" minOccurs="0" maxOccurs="1"/>
        </xsd:sequence>
      </xsd:complexType>
    </xsd:element>
    <xsd:element name="aeec274ad21c4909ab5fb112d68909fb" ma:index="43" nillable="true" ma:taxonomy="true" ma:internalName="aeec274ad21c4909ab5fb112d68909fb" ma:taxonomyFieldName="Document_x0020_Status" ma:displayName="Document Status" ma:default="" ma:fieldId="{aeec274a-d21c-4909-ab5f-b112d68909fb}" ma:sspId="cceb9721-df7c-4dbc-8f19-77f5dc396abe" ma:termSetId="4ec54bb5-14a5-4b45-bcdb-6e98c6089fdf" ma:anchorId="00000000-0000-0000-0000-000000000000" ma:open="false" ma:isKeyword="false">
      <xsd:complexType>
        <xsd:sequence>
          <xsd:element ref="pc:Terms" minOccurs="0" maxOccurs="1"/>
        </xsd:sequence>
      </xsd:complexType>
    </xsd:element>
    <xsd:element name="mc1af4c238594e12bbb9206d9aa9c5d3" ma:index="46" nillable="true" ma:taxonomy="true" ma:internalName="mc1af4c238594e12bbb9206d9aa9c5d3" ma:taxonomyFieldName="Project_x0020_ID0" ma:displayName="Project ID" ma:default="" ma:fieldId="{6c1af4c2-3859-4e12-bbb9-206d9aa9c5d3}" ma:taxonomyMulti="true" ma:sspId="cceb9721-df7c-4dbc-8f19-77f5dc396abe" ma:termSetId="a246038d-ca75-49fa-bd90-277acabb185f" ma:anchorId="00000000-0000-0000-0000-000000000000"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9be3f55f-8098-485e-a615-a10e4181e13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768a9f4-479c-4e6f-93d4-4292895fbc04}" ma:internalName="TaxCatchAll" ma:showField="CatchAllData" ma:web="9be3f55f-8098-485e-a615-a10e4181e135">
      <xsd:complexType>
        <xsd:complexContent>
          <xsd:extension base="dms:MultiChoiceLookup">
            <xsd:sequence>
              <xsd:element name="Value" type="dms:Lookup" maxOccurs="unbounded" minOccurs="0" nillable="true"/>
            </xsd:sequence>
          </xsd:extension>
        </xsd:complexContent>
      </xsd:complexType>
    </xsd:element>
    <xsd:element name="TaxKeywordTaxHTField" ma:index="29" nillable="true" ma:taxonomy="true" ma:internalName="TaxKeywordTaxHTField" ma:taxonomyFieldName="TaxKeyword" ma:displayName="Enterprise Keywords" ma:fieldId="{23f27201-bee3-471e-b2e7-b64fd8b7ca38}" ma:taxonomyMulti="true" ma:sspId="cceb9721-df7c-4dbc-8f19-77f5dc396abe" ma:termSetId="00000000-0000-0000-0000-000000000000" ma:anchorId="00000000-0000-0000-0000-000000000000" ma:open="true" ma:isKeyword="true">
      <xsd:complexType>
        <xsd:sequence>
          <xsd:element ref="pc:Terms" minOccurs="0" maxOccurs="1"/>
        </xsd:sequence>
      </xsd:complexType>
    </xsd:element>
    <xsd:element name="SharedWithUsers" ma:index="4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2"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49E20-D6D8-4DD3-9818-E8B5FB26280F}"/>
</file>

<file path=customXml/itemProps2.xml><?xml version="1.0" encoding="utf-8"?>
<ds:datastoreItem xmlns:ds="http://schemas.openxmlformats.org/officeDocument/2006/customXml" ds:itemID="{715FDA99-EBA9-452B-A5AB-B813A31068DC}"/>
</file>

<file path=customXml/itemProps3.xml><?xml version="1.0" encoding="utf-8"?>
<ds:datastoreItem xmlns:ds="http://schemas.openxmlformats.org/officeDocument/2006/customXml" ds:itemID="{7510A1BA-1841-41A7-AEBF-1BAC8C325B4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Sean O'Donnell</dc:creator>
  <cp:keywords/>
  <dc:description/>
  <cp:lastModifiedBy>Michele White</cp:lastModifiedBy>
  <cp:revision/>
  <dcterms:created xsi:type="dcterms:W3CDTF">2021-02-12T13:24:57Z</dcterms:created>
  <dcterms:modified xsi:type="dcterms:W3CDTF">2021-11-16T16:45:59Z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0x010100A30D1B4B03E9CC4698987C706C095295</vt:lpwstr>
  </property>
  <property fmtid="{D5CDD505-2E9C-101B-9397-08002B2CF9AE}" pid="3" name="Ponds">
    <vt:lpwstr/>
  </property>
  <property fmtid="{D5CDD505-2E9C-101B-9397-08002B2CF9AE}" pid="4" name="WebResources">
    <vt:lpwstr>101;#web|9932c02a-dfc7-4cbe-ae78-3976b987aa6a</vt:lpwstr>
  </property>
  <property fmtid="{D5CDD505-2E9C-101B-9397-08002B2CF9AE}" pid="5" name="Agency">
    <vt:lpwstr>103;#Cape Cod Commission|4607cd07-312c-43b3-b5aa-f93d48ff326a</vt:lpwstr>
  </property>
  <property fmtid="{D5CDD505-2E9C-101B-9397-08002B2CF9AE}" pid="6" name="Project ID">
    <vt:lpwstr>913;#Solid-Waste|9b3af3b7-ffce-4a2b-86e8-23c9a120facb</vt:lpwstr>
  </property>
  <property fmtid="{D5CDD505-2E9C-101B-9397-08002B2CF9AE}" pid="7" name="CCC Keywords">
    <vt:lpwstr/>
  </property>
  <property fmtid="{D5CDD505-2E9C-101B-9397-08002B2CF9AE}" pid="8" name="Year">
    <vt:lpwstr>962;#2021|da7b4f94-9931-4913-b232-961448f18f9f</vt:lpwstr>
  </property>
  <property fmtid="{D5CDD505-2E9C-101B-9397-08002B2CF9AE}" pid="9" name="Regulatory Review Types">
    <vt:lpwstr/>
  </property>
  <property fmtid="{D5CDD505-2E9C-101B-9397-08002B2CF9AE}" pid="10" name="Document Status">
    <vt:lpwstr/>
  </property>
  <property fmtid="{D5CDD505-2E9C-101B-9397-08002B2CF9AE}" pid="11" name="CCC Document Type">
    <vt:lpwstr>204;#Study|5e24069d-f874-4b1b-a623-cb5e6e4b0a01</vt:lpwstr>
  </property>
  <property fmtid="{D5CDD505-2E9C-101B-9397-08002B2CF9AE}" pid="12" name="CCC Plans">
    <vt:lpwstr/>
  </property>
  <property fmtid="{D5CDD505-2E9C-101B-9397-08002B2CF9AE}" pid="13" name="Town or Village">
    <vt:lpwstr>105;#Regional|e3e47c38-dd51-4b73-9688-3ca508d72557</vt:lpwstr>
  </property>
  <property fmtid="{D5CDD505-2E9C-101B-9397-08002B2CF9AE}" pid="14" name="SiteDomains">
    <vt:lpwstr/>
  </property>
  <property fmtid="{D5CDD505-2E9C-101B-9397-08002B2CF9AE}" pid="15" name="CCC Program Areas">
    <vt:lpwstr/>
  </property>
  <property fmtid="{D5CDD505-2E9C-101B-9397-08002B2CF9AE}" pid="16" name="Roadways">
    <vt:lpwstr/>
  </property>
  <property fmtid="{D5CDD505-2E9C-101B-9397-08002B2CF9AE}" pid="17" name="Order">
    <vt:r8>12483300</vt:r8>
  </property>
  <property fmtid="{D5CDD505-2E9C-101B-9397-08002B2CF9AE}" pid="18" name="xd_ProgID">
    <vt:lpwstr/>
  </property>
  <property fmtid="{D5CDD505-2E9C-101B-9397-08002B2CF9AE}" pid="19" name="_SourceUrl">
    <vt:lpwstr/>
  </property>
  <property fmtid="{D5CDD505-2E9C-101B-9397-08002B2CF9AE}" pid="20" name="_SharedFileIndex">
    <vt:lpwstr/>
  </property>
  <property fmtid="{D5CDD505-2E9C-101B-9397-08002B2CF9AE}" pid="22" name="k20b5b353c2d4a59a44170cce5889c20">
    <vt:lpwstr/>
  </property>
  <property fmtid="{D5CDD505-2E9C-101B-9397-08002B2CF9AE}" pid="23" name="ComplianceAssetId">
    <vt:lpwstr/>
  </property>
  <property fmtid="{D5CDD505-2E9C-101B-9397-08002B2CF9AE}" pid="24" name="TemplateUrl">
    <vt:lpwstr/>
  </property>
  <property fmtid="{D5CDD505-2E9C-101B-9397-08002B2CF9AE}" pid="25" name="pd51286b66fa4a86843a97fa5c0abf9b">
    <vt:lpwstr/>
  </property>
  <property fmtid="{D5CDD505-2E9C-101B-9397-08002B2CF9AE}" pid="26" name="a7e4010d7db74f61a5af14041442919b">
    <vt:lpwstr/>
  </property>
  <property fmtid="{D5CDD505-2E9C-101B-9397-08002B2CF9AE}" pid="27" name="aeec274ad21c4909ab5fb112d68909fb">
    <vt:lpwstr/>
  </property>
  <property fmtid="{D5CDD505-2E9C-101B-9397-08002B2CF9AE}" pid="28" name="_ExtendedDescription">
    <vt:lpwstr/>
  </property>
  <property fmtid="{D5CDD505-2E9C-101B-9397-08002B2CF9AE}" pid="29" name="TriggerFlowInfo">
    <vt:lpwstr/>
  </property>
  <property fmtid="{D5CDD505-2E9C-101B-9397-08002B2CF9AE}" pid="30" name="ned4871b43f142479a1da9e4dec3ead3">
    <vt:lpwstr/>
  </property>
  <property fmtid="{D5CDD505-2E9C-101B-9397-08002B2CF9AE}" pid="31" name="xd_Signature">
    <vt:bool>false</vt:bool>
  </property>
  <property fmtid="{D5CDD505-2E9C-101B-9397-08002B2CF9AE}" pid="32" name="SharedWithUsers">
    <vt:lpwstr/>
  </property>
  <property fmtid="{D5CDD505-2E9C-101B-9397-08002B2CF9AE}" pid="34" name="Wiki Page Categories">
    <vt:lpwstr/>
  </property>
  <property fmtid="{D5CDD505-2E9C-101B-9397-08002B2CF9AE}" pid="35" name="pf601aed3de749a898c3b06239b052af">
    <vt:lpwstr>Cape Cod Commission|4607cd07-312c-43b3-b5aa-f93d48ff326a</vt:lpwstr>
  </property>
  <property fmtid="{D5CDD505-2E9C-101B-9397-08002B2CF9AE}" pid="36" name="h7e9c4cc72fb4de094bf87e96890c0c2">
    <vt:lpwstr/>
  </property>
  <property fmtid="{D5CDD505-2E9C-101B-9397-08002B2CF9AE}" pid="37" name="f5e281ca94284717b7c7159eb77159f5">
    <vt:lpwstr/>
  </property>
  <property fmtid="{D5CDD505-2E9C-101B-9397-08002B2CF9AE}" pid="38" name="Project ID0">
    <vt:lpwstr/>
  </property>
  <property fmtid="{D5CDD505-2E9C-101B-9397-08002B2CF9AE}" pid="39" name="Program Area">
    <vt:lpwstr>264;#Solid Waste|9b3af3b7-ffce-4a2b-86e8-23c9a120facb</vt:lpwstr>
  </property>
  <property fmtid="{D5CDD505-2E9C-101B-9397-08002B2CF9AE}" pid="40" name="TaxKeyword">
    <vt:lpwstr/>
  </property>
  <property fmtid="{D5CDD505-2E9C-101B-9397-08002B2CF9AE}" pid="42" name="TaxKeywordTaxHTField">
    <vt:lpwstr/>
  </property>
  <property fmtid="{D5CDD505-2E9C-101B-9397-08002B2CF9AE}" pid="43" name="h112d938ec0d43dd9854c9c3eeef9a58">
    <vt:lpwstr>Solid Waste|9b3af3b7-ffce-4a2b-86e8-23c9a120facb</vt:lpwstr>
  </property>
  <property fmtid="{D5CDD505-2E9C-101B-9397-08002B2CF9AE}" pid="47" name="PublishingContact">
    <vt:lpwstr/>
  </property>
  <property fmtid="{D5CDD505-2E9C-101B-9397-08002B2CF9AE}" pid="49" name="WebPage">
    <vt:lpwstr>, </vt:lpwstr>
  </property>
  <property fmtid="{D5CDD505-2E9C-101B-9397-08002B2CF9AE}" pid="52" name="RatedBy">
    <vt:lpwstr/>
  </property>
  <property fmtid="{D5CDD505-2E9C-101B-9397-08002B2CF9AE}" pid="53" name="PublishingVariationRelationshipLinkFieldID">
    <vt:lpwstr>, </vt:lpwstr>
  </property>
  <property fmtid="{D5CDD505-2E9C-101B-9397-08002B2CF9AE}" pid="58" name="PublishingContactPicture">
    <vt:lpwstr>, </vt:lpwstr>
  </property>
  <property fmtid="{D5CDD505-2E9C-101B-9397-08002B2CF9AE}" pid="61" name="TaskStatus">
    <vt:lpwstr>Not Started</vt:lpwstr>
  </property>
  <property fmtid="{D5CDD505-2E9C-101B-9397-08002B2CF9AE}" pid="63" name="Ratings">
    <vt:lpwstr/>
  </property>
  <property fmtid="{D5CDD505-2E9C-101B-9397-08002B2CF9AE}" pid="64" name="e1a5b98cdd71426dacb6e478c7a5882f">
    <vt:lpwstr/>
  </property>
</Properties>
</file>